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7461be4b879c3495/Documents/"/>
    </mc:Choice>
  </mc:AlternateContent>
  <xr:revisionPtr revIDLastSave="0" documentId="8_{4BCFC9EE-723F-43FB-87CF-629A0DD5B234}" xr6:coauthVersionLast="47" xr6:coauthVersionMax="47" xr10:uidLastSave="{00000000-0000-0000-0000-000000000000}"/>
  <bookViews>
    <workbookView xWindow="-110" yWindow="-110" windowWidth="19420" windowHeight="10300" firstSheet="3" activeTab="4" xr2:uid="{08E1C1C3-0FEA-43AD-84A9-6EC05EB3F75A}"/>
  </bookViews>
  <sheets>
    <sheet name="KPIs" sheetId="8" r:id="rId1"/>
    <sheet name="Charts Data" sheetId="9" r:id="rId2"/>
    <sheet name="Analysis" sheetId="13" r:id="rId3"/>
    <sheet name="Retail Store Sales" sheetId="4" r:id="rId4"/>
    <sheet name="SALES ANALYTICS DASH" sheetId="6" r:id="rId5"/>
    <sheet name="Cost Per Unit" sheetId="3" state="hidden" r:id="rId6"/>
  </sheets>
  <definedNames>
    <definedName name="_xlchart.v5.0" hidden="1">'Charts Data'!$D$59</definedName>
    <definedName name="_xlchart.v5.1" hidden="1">'Charts Data'!$D$60:$D$66</definedName>
    <definedName name="_xlchart.v5.2" hidden="1">'Charts Data'!$E$59</definedName>
    <definedName name="_xlchart.v5.3" hidden="1">'Charts Data'!$E$60:$E$66</definedName>
    <definedName name="Slicer_Country">#N/A</definedName>
    <definedName name="Slicer_Month">#N/A</definedName>
    <definedName name="Slicer_Product_Category">#N/A</definedName>
    <definedName name="Slicer_Year">#N/A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3" l="1"/>
  <c r="G12" i="13"/>
  <c r="G13" i="13"/>
  <c r="F12" i="13"/>
  <c r="E12" i="13"/>
  <c r="D12" i="13"/>
  <c r="C12" i="13"/>
  <c r="H11" i="13"/>
  <c r="G11" i="13"/>
  <c r="F11" i="13"/>
  <c r="E11" i="13"/>
  <c r="D11" i="13"/>
  <c r="C11" i="13"/>
  <c r="C7" i="13"/>
  <c r="C19" i="13"/>
  <c r="D19" i="13"/>
  <c r="E19" i="13"/>
  <c r="F19" i="13"/>
  <c r="G19" i="13"/>
  <c r="H19" i="13"/>
  <c r="C18" i="13"/>
  <c r="D18" i="13"/>
  <c r="E18" i="13"/>
  <c r="F18" i="13"/>
  <c r="G18" i="13"/>
  <c r="H18" i="13"/>
  <c r="C17" i="13"/>
  <c r="D17" i="13"/>
  <c r="E17" i="13"/>
  <c r="F17" i="13"/>
  <c r="G17" i="13"/>
  <c r="H17" i="13"/>
  <c r="C16" i="13"/>
  <c r="D16" i="13"/>
  <c r="E16" i="13"/>
  <c r="F16" i="13"/>
  <c r="G16" i="13"/>
  <c r="H16" i="13"/>
  <c r="C15" i="13"/>
  <c r="D15" i="13"/>
  <c r="E15" i="13"/>
  <c r="F15" i="13"/>
  <c r="G15" i="13"/>
  <c r="H15" i="13"/>
  <c r="C14" i="13"/>
  <c r="D14" i="13"/>
  <c r="E14" i="13"/>
  <c r="F14" i="13"/>
  <c r="G14" i="13"/>
  <c r="H14" i="13"/>
  <c r="C13" i="13"/>
  <c r="D13" i="13"/>
  <c r="E13" i="13"/>
  <c r="F13" i="13"/>
  <c r="H13" i="13"/>
  <c r="C10" i="13"/>
  <c r="D10" i="13"/>
  <c r="E10" i="13"/>
  <c r="F10" i="13"/>
  <c r="G10" i="13"/>
  <c r="H10" i="13"/>
  <c r="C9" i="13"/>
  <c r="D9" i="13"/>
  <c r="E9" i="13"/>
  <c r="F9" i="13"/>
  <c r="G9" i="13"/>
  <c r="H9" i="13"/>
  <c r="C8" i="13"/>
  <c r="D8" i="13"/>
  <c r="E8" i="13"/>
  <c r="F8" i="13"/>
  <c r="G8" i="13"/>
  <c r="H8" i="13"/>
  <c r="D7" i="13"/>
  <c r="E7" i="13"/>
  <c r="F7" i="13"/>
  <c r="G7" i="13"/>
  <c r="H7" i="13"/>
  <c r="E60" i="9"/>
  <c r="E61" i="9"/>
  <c r="E62" i="9"/>
  <c r="E63" i="9"/>
  <c r="E64" i="9"/>
  <c r="E65" i="9"/>
  <c r="E66" i="9"/>
  <c r="E59" i="9"/>
  <c r="D60" i="9"/>
  <c r="D61" i="9"/>
  <c r="D62" i="9"/>
  <c r="D63" i="9"/>
  <c r="D64" i="9"/>
  <c r="D65" i="9"/>
  <c r="D66" i="9"/>
  <c r="D59" i="9"/>
  <c r="W9" i="4"/>
  <c r="W10" i="4"/>
  <c r="W11" i="4"/>
  <c r="W8" i="4"/>
  <c r="V8" i="4"/>
  <c r="V9" i="4"/>
  <c r="V10" i="4"/>
  <c r="V11" i="4"/>
  <c r="C7" i="8"/>
  <c r="M30" i="8" s="1"/>
  <c r="B7" i="8"/>
  <c r="M23" i="8" s="1"/>
  <c r="A7" i="8"/>
  <c r="M26" i="8" s="1"/>
  <c r="K23" i="8"/>
  <c r="N34" i="8" s="1"/>
  <c r="E12" i="8"/>
  <c r="E11" i="8"/>
  <c r="E9" i="8"/>
  <c r="E8" i="8"/>
  <c r="G5" i="8"/>
  <c r="M34" i="8" s="1"/>
  <c r="C5" i="8"/>
  <c r="B5" i="8"/>
  <c r="A5" i="8"/>
  <c r="R2"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P34" i="8" l="1"/>
  <c r="P35" i="8" s="1"/>
  <c r="O34" i="8"/>
  <c r="O35" i="8" s="1"/>
  <c r="N30" i="8"/>
  <c r="F8" i="8"/>
  <c r="N26" i="8"/>
  <c r="O26" i="8" s="1"/>
  <c r="N23" i="8"/>
  <c r="O23" i="8" s="1"/>
  <c r="F11" i="8"/>
  <c r="L23" i="8"/>
  <c r="F9" i="8"/>
  <c r="F12" i="8"/>
  <c r="R556" i="4"/>
  <c r="R555" i="4"/>
  <c r="R554" i="4"/>
  <c r="R553" i="4"/>
  <c r="R552" i="4"/>
  <c r="R551" i="4"/>
  <c r="R550" i="4"/>
  <c r="R549" i="4"/>
  <c r="R548" i="4"/>
  <c r="R547" i="4"/>
  <c r="R546" i="4"/>
  <c r="R545" i="4"/>
  <c r="R544" i="4"/>
  <c r="R543" i="4"/>
  <c r="R542" i="4"/>
  <c r="R541" i="4"/>
  <c r="R540" i="4"/>
  <c r="R539" i="4"/>
  <c r="R538" i="4"/>
  <c r="R537" i="4"/>
  <c r="R536" i="4"/>
  <c r="R535" i="4"/>
  <c r="R534" i="4"/>
  <c r="R533" i="4"/>
  <c r="R532" i="4"/>
  <c r="R531" i="4"/>
  <c r="R530" i="4"/>
  <c r="R529" i="4"/>
  <c r="R528" i="4"/>
  <c r="R527" i="4"/>
  <c r="R526" i="4"/>
  <c r="R525" i="4"/>
  <c r="R524" i="4"/>
  <c r="R523" i="4"/>
  <c r="R522" i="4"/>
  <c r="R521" i="4"/>
  <c r="R520" i="4"/>
  <c r="R519" i="4"/>
  <c r="R518" i="4"/>
  <c r="R517" i="4"/>
  <c r="R516" i="4"/>
  <c r="R515" i="4"/>
  <c r="R514" i="4"/>
  <c r="R513" i="4"/>
  <c r="R512" i="4"/>
  <c r="R511" i="4"/>
  <c r="R510" i="4"/>
  <c r="R509" i="4"/>
  <c r="R508" i="4"/>
  <c r="R507" i="4"/>
  <c r="R506" i="4"/>
  <c r="R505" i="4"/>
  <c r="R504" i="4"/>
  <c r="R503" i="4"/>
  <c r="R502" i="4"/>
  <c r="R501" i="4"/>
  <c r="R500" i="4"/>
  <c r="R499" i="4"/>
  <c r="R498" i="4"/>
  <c r="R497" i="4"/>
  <c r="R496" i="4"/>
  <c r="R495" i="4"/>
  <c r="R494" i="4"/>
  <c r="R493" i="4"/>
  <c r="R492" i="4"/>
  <c r="R491" i="4"/>
  <c r="R490" i="4"/>
  <c r="R489" i="4"/>
  <c r="R488" i="4"/>
  <c r="R487" i="4"/>
  <c r="R486" i="4"/>
  <c r="R485" i="4"/>
  <c r="R484" i="4"/>
  <c r="R483" i="4"/>
  <c r="R482" i="4"/>
  <c r="R481" i="4"/>
  <c r="R480" i="4"/>
  <c r="R479" i="4"/>
  <c r="R478" i="4"/>
  <c r="R477" i="4"/>
  <c r="R476" i="4"/>
  <c r="R475" i="4"/>
  <c r="R474" i="4"/>
  <c r="R473" i="4"/>
  <c r="R472" i="4"/>
  <c r="R471" i="4"/>
  <c r="R470" i="4"/>
  <c r="R469" i="4"/>
  <c r="R468" i="4"/>
  <c r="R467" i="4"/>
  <c r="R466" i="4"/>
  <c r="R465" i="4"/>
  <c r="R464" i="4"/>
  <c r="R463" i="4"/>
  <c r="R462" i="4"/>
  <c r="R461" i="4"/>
  <c r="R460" i="4"/>
  <c r="R459" i="4"/>
  <c r="R458" i="4"/>
  <c r="R457" i="4"/>
  <c r="R456" i="4"/>
  <c r="R455" i="4"/>
  <c r="R454" i="4"/>
  <c r="R453" i="4"/>
  <c r="R452" i="4"/>
  <c r="R451" i="4"/>
  <c r="R450" i="4"/>
  <c r="R449" i="4"/>
  <c r="R448" i="4"/>
  <c r="R447" i="4"/>
  <c r="R446" i="4"/>
  <c r="R445" i="4"/>
  <c r="R444" i="4"/>
  <c r="R443" i="4"/>
  <c r="R442" i="4"/>
  <c r="R441" i="4"/>
  <c r="R440" i="4"/>
  <c r="R439" i="4"/>
  <c r="R438" i="4"/>
  <c r="R437" i="4"/>
  <c r="R436" i="4"/>
  <c r="R435" i="4"/>
  <c r="R434" i="4"/>
  <c r="R433" i="4"/>
  <c r="R432" i="4"/>
  <c r="R431" i="4"/>
  <c r="R430" i="4"/>
  <c r="R429" i="4"/>
  <c r="R428" i="4"/>
  <c r="R427" i="4"/>
  <c r="R426" i="4"/>
  <c r="R425" i="4"/>
  <c r="R424" i="4"/>
  <c r="R423" i="4"/>
  <c r="R422" i="4"/>
  <c r="R421" i="4"/>
  <c r="R420" i="4"/>
  <c r="R419" i="4"/>
  <c r="R418" i="4"/>
  <c r="R417" i="4"/>
  <c r="R416" i="4"/>
  <c r="R415" i="4"/>
  <c r="R414" i="4"/>
  <c r="R413" i="4"/>
  <c r="R412" i="4"/>
  <c r="R411" i="4"/>
  <c r="R410" i="4"/>
  <c r="R409" i="4"/>
  <c r="R408" i="4"/>
  <c r="R407" i="4"/>
  <c r="R406" i="4"/>
  <c r="R405" i="4"/>
  <c r="R404" i="4"/>
  <c r="R403" i="4"/>
  <c r="R402" i="4"/>
  <c r="R401" i="4"/>
  <c r="R400" i="4"/>
  <c r="R399" i="4"/>
  <c r="R398" i="4"/>
  <c r="R397" i="4"/>
  <c r="R396" i="4"/>
  <c r="R395" i="4"/>
  <c r="R394" i="4"/>
  <c r="R393" i="4"/>
  <c r="R392" i="4"/>
  <c r="R391" i="4"/>
  <c r="R390" i="4"/>
  <c r="R389" i="4"/>
  <c r="R388" i="4"/>
  <c r="R387" i="4"/>
  <c r="R386" i="4"/>
  <c r="R385" i="4"/>
  <c r="R384" i="4"/>
  <c r="R383" i="4"/>
  <c r="R382" i="4"/>
  <c r="R381" i="4"/>
  <c r="R380" i="4"/>
  <c r="R379" i="4"/>
  <c r="R378" i="4"/>
  <c r="R377" i="4"/>
  <c r="R376" i="4"/>
  <c r="R375" i="4"/>
  <c r="R374" i="4"/>
  <c r="R373" i="4"/>
  <c r="R372" i="4"/>
  <c r="R371" i="4"/>
  <c r="R370" i="4"/>
  <c r="R369" i="4"/>
  <c r="R368" i="4"/>
  <c r="R367" i="4"/>
  <c r="R366" i="4"/>
  <c r="R365" i="4"/>
  <c r="R364" i="4"/>
  <c r="R363" i="4"/>
  <c r="R362" i="4"/>
  <c r="R361" i="4"/>
  <c r="R360" i="4"/>
  <c r="R359" i="4"/>
  <c r="R358" i="4"/>
  <c r="R357" i="4"/>
  <c r="R356" i="4"/>
  <c r="R355" i="4"/>
  <c r="R354" i="4"/>
  <c r="R353" i="4"/>
  <c r="R352" i="4"/>
  <c r="R351" i="4"/>
  <c r="R350" i="4"/>
  <c r="R349"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1" i="4"/>
  <c r="R300" i="4"/>
  <c r="R299" i="4"/>
  <c r="R298" i="4"/>
  <c r="R297" i="4"/>
  <c r="R296" i="4"/>
  <c r="R295" i="4"/>
  <c r="R294" i="4"/>
  <c r="R293" i="4"/>
  <c r="R292" i="4"/>
  <c r="R291" i="4"/>
  <c r="R290"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2" i="4"/>
  <c r="R241" i="4"/>
  <c r="R240" i="4"/>
  <c r="R239" i="4"/>
  <c r="R238" i="4"/>
  <c r="R237" i="4"/>
  <c r="R236" i="4"/>
  <c r="R235" i="4"/>
  <c r="R234" i="4"/>
  <c r="R233" i="4"/>
  <c r="R232" i="4"/>
  <c r="R231" i="4"/>
  <c r="R230" i="4"/>
  <c r="R229"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P26" i="8" l="1"/>
  <c r="P27" i="8" s="1"/>
  <c r="O30" i="8"/>
  <c r="O31" i="8" s="1"/>
  <c r="P30" i="8"/>
  <c r="P31" i="8" s="1"/>
  <c r="Q34" i="8"/>
  <c r="O27" i="8"/>
  <c r="P23" i="8"/>
  <c r="P24" i="8" s="1"/>
  <c r="O24" i="8"/>
  <c r="Q30" i="8" l="1"/>
  <c r="Q26" i="8"/>
  <c r="Q23" i="8"/>
</calcChain>
</file>

<file path=xl/sharedStrings.xml><?xml version="1.0" encoding="utf-8"?>
<sst xmlns="http://schemas.openxmlformats.org/spreadsheetml/2006/main" count="3559" uniqueCount="628">
  <si>
    <t>Status</t>
  </si>
  <si>
    <t>Completed</t>
  </si>
  <si>
    <t>Sum of Total Cost</t>
  </si>
  <si>
    <t>Sum of Sales Revenue</t>
  </si>
  <si>
    <t>Sum of Net Profit</t>
  </si>
  <si>
    <t>Count of Customer Name</t>
  </si>
  <si>
    <t>Support</t>
  </si>
  <si>
    <t>Month</t>
  </si>
  <si>
    <t>Jan</t>
  </si>
  <si>
    <t>Feb</t>
  </si>
  <si>
    <t>Mar</t>
  </si>
  <si>
    <t xml:space="preserve">Completed </t>
  </si>
  <si>
    <t>Apr</t>
  </si>
  <si>
    <t>Count of Status</t>
  </si>
  <si>
    <t>other</t>
  </si>
  <si>
    <t>May</t>
  </si>
  <si>
    <t>Jun</t>
  </si>
  <si>
    <t>Returned</t>
  </si>
  <si>
    <t>Jul</t>
  </si>
  <si>
    <t>Grand Total</t>
  </si>
  <si>
    <t>Other</t>
  </si>
  <si>
    <t>Aug</t>
  </si>
  <si>
    <t>Sep</t>
  </si>
  <si>
    <t>Oct</t>
  </si>
  <si>
    <t>Nov</t>
  </si>
  <si>
    <t>Dec</t>
  </si>
  <si>
    <t>Position</t>
  </si>
  <si>
    <t>Prev Month</t>
  </si>
  <si>
    <t>Current Revenue</t>
  </si>
  <si>
    <t>Prev Revenue</t>
  </si>
  <si>
    <t>Value diff</t>
  </si>
  <si>
    <t>% diff</t>
  </si>
  <si>
    <t>Final Revenue vs LM</t>
  </si>
  <si>
    <t>Revenue</t>
  </si>
  <si>
    <t>Current Cost</t>
  </si>
  <si>
    <t>Prev Cost</t>
  </si>
  <si>
    <t>Final Cost vs LM</t>
  </si>
  <si>
    <t>Cost</t>
  </si>
  <si>
    <t>Current Profit</t>
  </si>
  <si>
    <t>Prev Profit</t>
  </si>
  <si>
    <t>Final Profit vs LM</t>
  </si>
  <si>
    <t>Profit</t>
  </si>
  <si>
    <t>Current Order</t>
  </si>
  <si>
    <t>Prev Order</t>
  </si>
  <si>
    <t>Final Order vs LM</t>
  </si>
  <si>
    <t>Orders</t>
  </si>
  <si>
    <t>Revenue, Cost, Profit by Category</t>
  </si>
  <si>
    <t>Category</t>
  </si>
  <si>
    <t>Apparel</t>
  </si>
  <si>
    <t>Books</t>
  </si>
  <si>
    <t>Electronics</t>
  </si>
  <si>
    <t>Groceries</t>
  </si>
  <si>
    <t>Home Decor</t>
  </si>
  <si>
    <t>Payment Method</t>
  </si>
  <si>
    <t>Count of Payment Method</t>
  </si>
  <si>
    <t>Bank Transfer</t>
  </si>
  <si>
    <t>Cash</t>
  </si>
  <si>
    <t>Credit Card</t>
  </si>
  <si>
    <t>Mobile Money</t>
  </si>
  <si>
    <t>Daily Revenue Trends</t>
  </si>
  <si>
    <t>Day</t>
  </si>
  <si>
    <t>Sun</t>
  </si>
  <si>
    <t>Mon</t>
  </si>
  <si>
    <t>Tue</t>
  </si>
  <si>
    <t>Wed</t>
  </si>
  <si>
    <t>Thu</t>
  </si>
  <si>
    <t>Fri</t>
  </si>
  <si>
    <t>Sat</t>
  </si>
  <si>
    <t>Revenue Trends by Country</t>
  </si>
  <si>
    <t>Country</t>
  </si>
  <si>
    <t>Australia</t>
  </si>
  <si>
    <t>China</t>
  </si>
  <si>
    <t>Nigeria</t>
  </si>
  <si>
    <t>United Kingdom</t>
  </si>
  <si>
    <t>United States</t>
  </si>
  <si>
    <t>Measures</t>
  </si>
  <si>
    <t>Quantity</t>
  </si>
  <si>
    <t>Unit Price</t>
  </si>
  <si>
    <t>Delivery Time</t>
  </si>
  <si>
    <t>Total Cost</t>
  </si>
  <si>
    <t>Sales Revenue</t>
  </si>
  <si>
    <t>Net Profit</t>
  </si>
  <si>
    <t>Mean</t>
  </si>
  <si>
    <t>Standard Error</t>
  </si>
  <si>
    <t>Median</t>
  </si>
  <si>
    <t>Mode</t>
  </si>
  <si>
    <t>Standard Deviation</t>
  </si>
  <si>
    <t>Sample Variance</t>
  </si>
  <si>
    <t>Kurtosis</t>
  </si>
  <si>
    <t>Skewness</t>
  </si>
  <si>
    <t>Range</t>
  </si>
  <si>
    <t>Minimum</t>
  </si>
  <si>
    <t>Maximum</t>
  </si>
  <si>
    <t>Sum</t>
  </si>
  <si>
    <t>Count</t>
  </si>
  <si>
    <t>Order ID</t>
  </si>
  <si>
    <t>Customer Name</t>
  </si>
  <si>
    <t>Product Name</t>
  </si>
  <si>
    <t>Order Date</t>
  </si>
  <si>
    <t>Delivered Date</t>
  </si>
  <si>
    <t>Year</t>
  </si>
  <si>
    <t>Allison Hill</t>
  </si>
  <si>
    <t>Smartphone</t>
  </si>
  <si>
    <t>Lance Hoffman</t>
  </si>
  <si>
    <t>Fiction</t>
  </si>
  <si>
    <t>Brent Abbott</t>
  </si>
  <si>
    <t>Sneakers</t>
  </si>
  <si>
    <t>Edward Fuller</t>
  </si>
  <si>
    <t>Cereal</t>
  </si>
  <si>
    <t>Melinda Jones</t>
  </si>
  <si>
    <t>Headphones</t>
  </si>
  <si>
    <t>Andrew Stewart</t>
  </si>
  <si>
    <t>Vase</t>
  </si>
  <si>
    <t>Nicole Patterson</t>
  </si>
  <si>
    <t>Anthony Rodriguez</t>
  </si>
  <si>
    <t>Camera</t>
  </si>
  <si>
    <t>Shannon Smith</t>
  </si>
  <si>
    <t>Milk</t>
  </si>
  <si>
    <t>Pamela Romero</t>
  </si>
  <si>
    <t>T-Shirt</t>
  </si>
  <si>
    <t>Tammy Sellers</t>
  </si>
  <si>
    <t>Curtains</t>
  </si>
  <si>
    <t>Joseph Obrien</t>
  </si>
  <si>
    <t>Children's Book</t>
  </si>
  <si>
    <t>Austin Smith</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</si>
  <si>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</si>
  <si>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</si>
  <si>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</si>
  <si>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</si>
  <si>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</si>
  <si>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</si>
  <si>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</si>
  <si>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</si>
  <si>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</si>
  <si>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</si>
  <si>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</si>
  <si>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</si>
  <si>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</si>
  <si>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</si>
  <si>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</si>
  <si>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</si>
  <si>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</si>
  <si>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</si>
  <si>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</si>
  <si>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</si>
  <si>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</si>
  <si>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</si>
  <si>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</si>
  <si>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</si>
  <si>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</si>
  <si>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</si>
  <si>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</si>
  <si>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</si>
  <si>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</si>
  <si>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</si>
  <si>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</si>
  <si>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</si>
  <si>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</si>
  <si>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</si>
  <si>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</si>
  <si>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</si>
  <si>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</si>
  <si>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</si>
  <si>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</si>
  <si>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</si>
  <si>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</si>
  <si>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</si>
  <si>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</si>
  <si>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</si>
  <si>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</si>
  <si>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</si>
  <si>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</si>
  <si>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</si>
  <si>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</si>
  <si>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</si>
  <si>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</si>
  <si>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</si>
  <si>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</si>
  <si>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</si>
  <si>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</si>
  <si>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</si>
  <si>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</si>
  <si>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</si>
  <si>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</si>
  <si>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</si>
  <si>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</si>
  <si>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</si>
  <si>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</si>
  <si>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</si>
  <si>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</si>
  <si>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</si>
  <si>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</si>
  <si>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</si>
  <si>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</si>
  <si>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</si>
  <si>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</si>
  <si>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</si>
  <si>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</si>
  <si>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</si>
  <si>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</si>
  <si>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</si>
  <si>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</si>
  <si>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</si>
  <si>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</si>
  <si>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</si>
  <si>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</si>
  <si>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</si>
  <si>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</si>
  <si>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</si>
  <si>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</si>
  <si>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</si>
  <si>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</si>
  <si>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</si>
  <si>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</si>
  <si>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</si>
  <si>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</si>
  <si>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</si>
  <si>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</si>
  <si>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</si>
  <si>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</si>
  <si>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</si>
  <si>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</si>
  <si>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</si>
  <si>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</si>
  <si>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</si>
  <si>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</si>
  <si>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</si>
  <si>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</si>
  <si>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</si>
  <si>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</si>
  <si>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</si>
  <si>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</si>
  <si>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</si>
  <si>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</si>
  <si>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</si>
  <si>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</si>
  <si>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</si>
  <si>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</si>
  <si>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</si>
  <si>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</si>
  <si>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</si>
  <si>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</si>
  <si>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</si>
  <si>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</si>
  <si>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</si>
  <si>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</si>
  <si>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</si>
  <si>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</si>
  <si>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</si>
  <si>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</si>
  <si>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</si>
  <si>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</si>
  <si>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</si>
  <si>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</si>
  <si>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</si>
  <si>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</si>
  <si>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</si>
  <si>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</si>
  <si>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</si>
  <si>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</si>
  <si>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</si>
  <si>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</si>
  <si>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</si>
  <si>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</si>
  <si>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</si>
  <si>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</si>
  <si>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</si>
  <si>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</si>
  <si>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</si>
  <si>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</si>
  <si>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</si>
  <si>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</si>
  <si>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</si>
  <si>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</si>
  <si>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</si>
  <si>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</si>
  <si>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</si>
  <si>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</si>
  <si>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</si>
  <si>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</si>
  <si>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</si>
  <si>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</si>
  <si>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</si>
  <si>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</si>
  <si>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</si>
  <si>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</si>
  <si>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</si>
  <si>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</si>
  <si>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</si>
  <si>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</si>
  <si>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</si>
  <si>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</si>
  <si>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</si>
  <si>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</si>
  <si>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</si>
  <si>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</si>
  <si>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</si>
  <si>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</si>
  <si>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</si>
  <si>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</si>
  <si>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</si>
  <si>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</si>
  <si>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</si>
  <si>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</si>
  <si>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</si>
  <si>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</si>
  <si>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</si>
  <si>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</si>
  <si>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</si>
  <si>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</si>
  <si>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</si>
  <si>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</si>
  <si>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</si>
  <si>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</si>
  <si>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</si>
  <si>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</si>
  <si>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</si>
  <si>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</si>
  <si>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</si>
  <si>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</si>
  <si>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</si>
  <si>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</si>
  <si>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</si>
  <si>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</si>
  <si>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</si>
  <si>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</si>
  <si>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</si>
  <si>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</si>
  <si>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</si>
  <si>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</si>
  <si>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</si>
  <si>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</si>
  <si>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</si>
  <si>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</si>
  <si>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</si>
  <si>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</si>
  <si>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</si>
  <si>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</si>
  <si>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</si>
  <si>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</si>
  <si>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</si>
  <si>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</si>
  <si>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</si>
  <si>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</si>
  <si>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</si>
  <si>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</si>
  <si>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</si>
  <si>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</si>
  <si>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</si>
  <si>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</si>
  <si>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</si>
  <si>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</si>
  <si>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</si>
  <si>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</si>
  <si>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</si>
  <si>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</si>
  <si>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</si>
  <si>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</si>
  <si>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</si>
  <si>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</si>
  <si>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</si>
  <si>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</si>
  <si>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</si>
  <si>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</si>
  <si>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</si>
  <si>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</si>
  <si>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</si>
  <si>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</si>
  <si>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</si>
  <si>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Brazil</t>
  </si>
  <si>
    <t>Richard Jennings</t>
  </si>
  <si>
    <t>Douglas Baker</t>
  </si>
  <si>
    <t>Antarctica</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</si>
  <si>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</si>
  <si>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</si>
  <si>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</si>
  <si>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</si>
  <si>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</si>
  <si>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</si>
  <si>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</si>
  <si>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</si>
  <si>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</si>
  <si>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</si>
  <si>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</si>
  <si>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</si>
  <si>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</si>
  <si>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</si>
  <si>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</si>
  <si>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</si>
  <si>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</si>
  <si>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</si>
  <si>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</si>
  <si>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</si>
  <si>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</si>
  <si>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</si>
  <si>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</si>
  <si>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</si>
  <si>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</si>
  <si>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</si>
  <si>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</si>
  <si>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</si>
  <si>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</si>
  <si>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</si>
  <si>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</si>
  <si>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</si>
  <si>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</si>
  <si>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</si>
  <si>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</si>
  <si>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</si>
  <si>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</si>
  <si>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</si>
  <si>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</si>
  <si>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</si>
  <si>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</si>
  <si>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</si>
  <si>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</si>
  <si>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</si>
  <si>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</si>
  <si>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</si>
  <si>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</si>
  <si>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</si>
  <si>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</si>
  <si>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</si>
  <si>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</si>
  <si>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</si>
  <si>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</si>
  <si>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</si>
  <si>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</si>
  <si>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</si>
  <si>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</si>
  <si>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</si>
  <si>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</si>
  <si>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</si>
  <si>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</si>
  <si>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</si>
  <si>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</si>
  <si>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</si>
  <si>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</si>
  <si>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</si>
  <si>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</si>
  <si>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</si>
  <si>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</si>
  <si>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</si>
  <si>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</si>
  <si>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</si>
  <si>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</si>
  <si>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</si>
  <si>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</si>
  <si>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</si>
  <si>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</si>
  <si>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</si>
  <si>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</si>
  <si>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</si>
  <si>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</si>
  <si>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</si>
  <si>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</si>
  <si>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</si>
  <si>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</si>
  <si>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</si>
  <si>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</si>
  <si>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</si>
  <si>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</si>
  <si>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</si>
  <si>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</si>
  <si>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</si>
  <si>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</si>
  <si>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</si>
  <si>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</si>
  <si>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</si>
  <si>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</si>
  <si>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</si>
  <si>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</si>
  <si>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</si>
  <si>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</si>
  <si>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</si>
  <si>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</si>
  <si>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</si>
  <si>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</si>
  <si>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</si>
  <si>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</si>
  <si>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</si>
  <si>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</si>
  <si>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</si>
  <si>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</si>
  <si>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</si>
  <si>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</si>
  <si>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</si>
  <si>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</si>
  <si>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</si>
  <si>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</si>
  <si>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</si>
  <si>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</si>
  <si>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</si>
  <si>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</si>
  <si>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</si>
  <si>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</si>
  <si>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</si>
  <si>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</si>
  <si>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</si>
  <si>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</si>
  <si>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</si>
  <si>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</si>
  <si>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</si>
  <si>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</si>
  <si>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</si>
  <si>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</si>
  <si>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</si>
  <si>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</si>
  <si>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</si>
  <si>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</si>
  <si>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</si>
  <si>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</si>
  <si>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</si>
  <si>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</si>
  <si>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</si>
  <si>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</si>
  <si>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</si>
  <si>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</si>
  <si>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</si>
  <si>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</si>
  <si>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</si>
  <si>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</si>
  <si>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</si>
  <si>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</si>
  <si>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</si>
  <si>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</si>
  <si>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</si>
  <si>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</si>
  <si>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</si>
  <si>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</si>
  <si>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</si>
  <si>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</si>
  <si>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</si>
  <si>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</si>
  <si>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</si>
  <si>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</si>
  <si>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</si>
  <si>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</si>
  <si>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</si>
  <si>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</si>
  <si>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</si>
  <si>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</si>
  <si>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</si>
  <si>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</si>
  <si>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</si>
  <si>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</si>
  <si>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</si>
  <si>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</si>
  <si>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</si>
  <si>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</si>
  <si>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</si>
  <si>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</si>
  <si>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</si>
  <si>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</si>
  <si>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</si>
  <si>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</si>
  <si>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</si>
  <si>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</si>
  <si>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</si>
  <si>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</si>
  <si>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</si>
  <si>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</si>
  <si>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</si>
  <si>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</si>
  <si>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</si>
  <si>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</si>
  <si>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</si>
  <si>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</si>
  <si>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</si>
  <si>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</si>
  <si>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</si>
  <si>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</si>
  <si>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</si>
  <si>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</si>
  <si>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</si>
  <si>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</si>
  <si>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</si>
  <si>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</si>
  <si>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</si>
  <si>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</si>
  <si>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</si>
  <si>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</si>
  <si>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</si>
  <si>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</si>
  <si>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</si>
  <si>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</si>
  <si>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</si>
  <si>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</si>
  <si>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</si>
  <si>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</si>
  <si>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</si>
  <si>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</si>
  <si>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</si>
  <si>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</si>
  <si>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</si>
  <si>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</si>
  <si>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</si>
  <si>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</si>
  <si>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</si>
  <si>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</si>
  <si>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</si>
  <si>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</si>
  <si>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</si>
  <si>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</si>
  <si>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</si>
  <si>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</si>
  <si>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</si>
  <si>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</si>
  <si>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</si>
  <si>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</si>
  <si>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</si>
  <si>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</si>
  <si>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</si>
  <si>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</si>
  <si>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</si>
  <si>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</si>
  <si>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</si>
  <si>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</si>
  <si>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</si>
  <si>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</si>
  <si>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</si>
  <si>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</si>
  <si>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</si>
  <si>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</si>
  <si>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</si>
  <si>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</si>
  <si>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</si>
  <si>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Cost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</si>
</sst>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m/d/yyyy"/>
  </numFmts>
  <fonts count="8" x14ac:knownFonts="1">
    <font>
      <sz val="11"/>
      <color theme="1"/>
      <name val="Calibri"/>
      <family val="2"/>
      <scheme val="minor"/>
    </font>
    <font>
      <b/>
      <sz val="11"/>
      <color theme="1"/>
      <name val="Calibri"/>
      <family val="2"/>
      <scheme val="minor"/>
    </font>
    <font>
      <sz val="11"/>
      <color rgb="FF44546A"/>
      <name val="Calibri"/>
      <family val="2"/>
      <scheme val="minor"/>
    </font>
    <font>
      <b/>
      <sz val="9"/>
      <color theme="1"/>
      <name val="Calibri"/>
      <family val="2"/>
      <scheme val="minor"/>
    </font>
    <font>
      <b/>
      <sz val="10"/>
      <color theme="1"/>
      <name val="Calibri"/>
      <family val="2"/>
      <scheme val="minor"/>
    </font>
    <font>
      <sz val="11"/>
      <color rgb="FF242424"/>
      <name val="Consolas"/>
      <charset val="1"/>
    </font>
    <font>
      <b/>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249977111117893"/>
        <bgColor indexed="64"/>
      </patternFill>
    </fill>
    <fill>
      <patternFill patternType="solid">
        <fgColor theme="0"/>
        <bgColor indexed="64"/>
      </patternFill>
    </fill>
    <fill>
      <patternFill patternType="solid">
        <fgColor theme="7" tint="-0.499984740745262"/>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31">
    <xf numFmtId="0" fontId="0" fillId="0" borderId="0" xfId="0"/>
    <xf numFmtId="14" fontId="0" fillId="0" borderId="0" xfId="0" applyNumberFormat="1"/>
    <xf numFmtId="0" fontId="0" fillId="0" borderId="0" xfId="0" applyAlignment="1">
      <alignment wrapText="1"/>
    </xf>
    <xf numFmtId="0" fontId="0" fillId="2" borderId="0" xfId="0" applyFill="1"/>
    <xf numFmtId="0" fontId="0" fillId="0" borderId="0" xfId="0" pivotButton="1"/>
    <xf numFmtId="164" fontId="0" fillId="0" borderId="0" xfId="0" applyNumberFormat="1"/>
    <xf numFmtId="1" fontId="0" fillId="0" borderId="0" xfId="0" applyNumberFormat="1"/>
    <xf numFmtId="9" fontId="0" fillId="0" borderId="0" xfId="0" applyNumberFormat="1"/>
    <xf numFmtId="9" fontId="0" fillId="0" borderId="0" xfId="0" applyNumberFormat="1" applyAlignment="1">
      <alignment wrapText="1"/>
    </xf>
    <xf numFmtId="0" fontId="2" fillId="3" borderId="0" xfId="0" applyFont="1" applyFill="1"/>
    <xf numFmtId="0" fontId="4" fillId="0" borderId="0" xfId="0" applyFont="1" applyAlignment="1">
      <alignment horizontal="left" vertical="center"/>
    </xf>
    <xf numFmtId="0" fontId="3" fillId="2" borderId="0" xfId="0" applyFont="1" applyFill="1" applyAlignment="1">
      <alignment horizontal="center"/>
    </xf>
    <xf numFmtId="0" fontId="0" fillId="0" borderId="0" xfId="0" applyAlignment="1">
      <alignment horizontal="center"/>
    </xf>
    <xf numFmtId="0" fontId="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1" fillId="0" borderId="6" xfId="0" applyFont="1" applyBorder="1" applyAlignment="1">
      <alignment horizontal="center"/>
    </xf>
    <xf numFmtId="0" fontId="6" fillId="5" borderId="6" xfId="0" applyFont="1" applyFill="1" applyBorder="1" applyAlignment="1">
      <alignment horizontal="center"/>
    </xf>
    <xf numFmtId="0" fontId="6" fillId="5" borderId="1" xfId="0" applyFont="1" applyFill="1" applyBorder="1" applyAlignment="1">
      <alignment horizontal="center"/>
    </xf>
    <xf numFmtId="0" fontId="6" fillId="5" borderId="7" xfId="0" applyFont="1" applyFill="1" applyBorder="1" applyAlignment="1">
      <alignment horizontal="center"/>
    </xf>
    <xf numFmtId="0" fontId="0" fillId="5" borderId="0" xfId="0" applyFill="1"/>
    <xf numFmtId="0" fontId="0" fillId="6" borderId="0" xfId="0" applyFill="1"/>
    <xf numFmtId="0" fontId="0" fillId="4" borderId="0" xfId="0" applyFill="1" applyAlignment="1">
      <alignment horizontal="center"/>
    </xf>
    <xf numFmtId="0" fontId="0" fillId="0" borderId="0" xfId="0"/>
    <xf numFmtId="0" fontId="0" fillId="4" borderId="0" xfId="0" applyFill="1" applyAlignment="1">
      <alignment horizontal="center"/>
    </xf>
    <xf numFmtId="0" fontId="7" fillId="6" borderId="0" xfId="0" applyFont="1" applyFill="1"/>
    <xf numFmtId="0" fontId="0" fillId="0" borderId="0" xfId="0" applyNumberFormat="1"/>
  </cellXfs>
  <cellStyles count="1">
    <cellStyle name="Normal" xfId="0" builtinId="0"/>
  </cellStyles>
  <dxfs count="28">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font>
        <color rgb="FF9C0006"/>
      </font>
    </dxf>
    <dxf>
      <font>
        <color theme="9" tint="-0.49998474074526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165" formatCode="m/d/yyyy"/>
    </dxf>
    <dxf>
      <font>
        <color rgb="FF9C0006"/>
      </font>
      <fill>
        <patternFill patternType="solid">
          <bgColor rgb="FFFF0000"/>
        </patternFill>
      </fill>
    </dxf>
    <dxf>
      <font>
        <color rgb="FF9C0006"/>
      </font>
      <fill>
        <patternFill>
          <bgColor rgb="FFFFC7CE"/>
        </patternFill>
      </fill>
    </dxf>
    <dxf>
      <font>
        <color rgb="FFFF0000"/>
      </font>
    </dxf>
    <dxf>
      <font>
        <color theme="9" tint="-0.499984740745262"/>
      </font>
    </dxf>
    <dxf>
      <font>
        <color rgb="FFFF0000"/>
      </font>
    </dxf>
    <dxf>
      <font>
        <color theme="9" tint="-0.499984740745262"/>
      </font>
    </dxf>
    <dxf>
      <font>
        <color rgb="FFFF0000"/>
      </font>
    </dxf>
    <dxf>
      <font>
        <color theme="9" tint="-0.499984740745262"/>
      </font>
    </dxf>
    <dxf>
      <font>
        <color rgb="FFFF0000"/>
      </font>
    </dxf>
    <dxf>
      <font>
        <color rgb="FF006100"/>
      </font>
    </dxf>
  </dxfs>
  <tableStyles count="0" defaultTableStyle="TableStyleMedium2" defaultPivotStyle="PivotStyleLight16"/>
  <colors>
    <mruColors>
      <color rgb="FFFFFFFF"/>
      <color rgb="FFEAEAEA"/>
      <color rgb="FFFF0066"/>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6750038801109"/>
          <c:y val="0"/>
          <c:w val="0.6563556218112655"/>
          <c:h val="1"/>
        </c:manualLayout>
      </c:layout>
      <c:doughnutChart>
        <c:varyColors val="1"/>
        <c:ser>
          <c:idx val="0"/>
          <c:order val="0"/>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13500000" scaled="1"/>
              <a:tileRect/>
            </a:gradFill>
          </c:spPr>
          <c:explosion val="9"/>
          <c:dPt>
            <c:idx val="0"/>
            <c:bubble3D val="0"/>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13500000" scaled="1"/>
                <a:tileRect/>
              </a:gradFill>
              <a:ln w="19050">
                <a:solidFill>
                  <a:schemeClr val="lt1"/>
                </a:solidFill>
              </a:ln>
              <a:effectLst/>
            </c:spPr>
            <c:extLst>
              <c:ext xmlns:c16="http://schemas.microsoft.com/office/drawing/2014/chart" uri="{C3380CC4-5D6E-409C-BE32-E72D297353CC}">
                <c16:uniqueId val="{00000001-617C-42DB-8BF5-6EC898BBE4AD}"/>
              </c:ext>
            </c:extLst>
          </c:dPt>
          <c:dPt>
            <c:idx val="1"/>
            <c:bubble3D val="0"/>
            <c:spPr>
              <a:solidFill>
                <a:srgbClr val="FFFFFF"/>
              </a:solidFill>
              <a:ln w="19050">
                <a:solidFill>
                  <a:schemeClr val="lt1"/>
                </a:solidFill>
              </a:ln>
              <a:effectLst/>
            </c:spPr>
            <c:extLst>
              <c:ext xmlns:c16="http://schemas.microsoft.com/office/drawing/2014/chart" uri="{C3380CC4-5D6E-409C-BE32-E72D297353CC}">
                <c16:uniqueId val="{00000003-617C-42DB-8BF5-6EC898BBE4AD}"/>
              </c:ext>
            </c:extLst>
          </c:dPt>
          <c:val>
            <c:numRef>
              <c:f>KPIs!$F$8:$F$9</c:f>
              <c:numCache>
                <c:formatCode>0%</c:formatCode>
                <c:ptCount val="2"/>
                <c:pt idx="0">
                  <c:v>0.51711711711711716</c:v>
                </c:pt>
                <c:pt idx="1">
                  <c:v>0.48288288288288289</c:v>
                </c:pt>
              </c:numCache>
            </c:numRef>
          </c:val>
          <c:extLst>
            <c:ext xmlns:c16="http://schemas.microsoft.com/office/drawing/2014/chart" uri="{C3380CC4-5D6E-409C-BE32-E72D297353CC}">
              <c16:uniqueId val="{00000004-617C-42DB-8BF5-6EC898BBE4AD}"/>
            </c:ext>
          </c:extLst>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0457535400667E-2"/>
          <c:y val="0.13031364829396325"/>
          <c:w val="0.73024523160762944"/>
          <c:h val="1"/>
        </c:manualLayout>
      </c:layout>
      <c:doughnutChart>
        <c:varyColors val="1"/>
        <c:ser>
          <c:idx val="0"/>
          <c:order val="0"/>
          <c:dPt>
            <c:idx val="0"/>
            <c:bubble3D val="0"/>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13500000" scaled="1"/>
                <a:tileRect/>
              </a:gradFill>
              <a:ln w="25400">
                <a:noFill/>
              </a:ln>
              <a:effectLst/>
            </c:spPr>
            <c:extLst>
              <c:ext xmlns:c16="http://schemas.microsoft.com/office/drawing/2014/chart" uri="{C3380CC4-5D6E-409C-BE32-E72D297353CC}">
                <c16:uniqueId val="{00000001-8CC1-4EF1-9332-35C7E48DD3D2}"/>
              </c:ext>
            </c:extLst>
          </c:dPt>
          <c:dPt>
            <c:idx val="1"/>
            <c:bubble3D val="0"/>
            <c:spPr>
              <a:solidFill>
                <a:srgbClr val="FFFFFF"/>
              </a:solidFill>
              <a:ln w="19050">
                <a:solidFill>
                  <a:schemeClr val="lt1"/>
                </a:solidFill>
              </a:ln>
              <a:effectLst/>
            </c:spPr>
            <c:extLst>
              <c:ext xmlns:c16="http://schemas.microsoft.com/office/drawing/2014/chart" uri="{C3380CC4-5D6E-409C-BE32-E72D297353CC}">
                <c16:uniqueId val="{00000003-8CC1-4EF1-9332-35C7E48DD3D2}"/>
              </c:ext>
            </c:extLst>
          </c:dPt>
          <c:val>
            <c:numRef>
              <c:f>KPIs!$F$11:$F$12</c:f>
              <c:numCache>
                <c:formatCode>0%</c:formatCode>
                <c:ptCount val="2"/>
                <c:pt idx="0">
                  <c:v>0.48288288288288289</c:v>
                </c:pt>
                <c:pt idx="1">
                  <c:v>0.51711711711711716</c:v>
                </c:pt>
              </c:numCache>
            </c:numRef>
          </c:val>
          <c:extLst>
            <c:ext xmlns:c16="http://schemas.microsoft.com/office/drawing/2014/chart" uri="{C3380CC4-5D6E-409C-BE32-E72D297353CC}">
              <c16:uniqueId val="{00000004-8CC1-4EF1-9332-35C7E48DD3D2}"/>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[sales_dashboard.xlsx]Charts Data!PivotTable7</c:name>
    <c:fmtId val="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26262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D966"/>
          </a:solidFill>
          <a:ln w="19050">
            <a:solidFill>
              <a:schemeClr val="lt1"/>
            </a:solidFill>
          </a:ln>
          <a:effectLst/>
        </c:spPr>
      </c:pivotFmt>
      <c:pivotFmt>
        <c:idx val="2"/>
        <c:spPr>
          <a:solidFill>
            <a:srgbClr val="2F75B5"/>
          </a:solidFill>
          <a:ln w="19050">
            <a:solidFill>
              <a:schemeClr val="lt1"/>
            </a:solidFill>
          </a:ln>
          <a:effectLst/>
        </c:spPr>
      </c:pivotFmt>
      <c:pivotFmt>
        <c:idx val="3"/>
        <c:spPr>
          <a:solidFill>
            <a:srgbClr val="548235"/>
          </a:solidFill>
          <a:ln w="19050">
            <a:solidFill>
              <a:schemeClr val="lt1"/>
            </a:solidFill>
          </a:ln>
          <a:effectLst/>
        </c:spPr>
      </c:pivotFmt>
      <c:pivotFmt>
        <c:idx val="4"/>
        <c:spPr>
          <a:solidFill>
            <a:srgbClr val="A5A5A5"/>
          </a:solidFill>
          <a:ln w="19050">
            <a:solidFill>
              <a:schemeClr val="lt1"/>
            </a:solidFill>
          </a:ln>
          <a:effectLst/>
        </c:spPr>
      </c:pivotFmt>
      <c:pivotFmt>
        <c:idx val="5"/>
        <c:spPr>
          <a:solidFill>
            <a:srgbClr val="262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2F75B5"/>
          </a:solidFill>
          <a:ln w="19050">
            <a:solidFill>
              <a:schemeClr val="lt1"/>
            </a:solidFill>
          </a:ln>
          <a:effectLst/>
        </c:spPr>
      </c:pivotFmt>
      <c:pivotFmt>
        <c:idx val="7"/>
        <c:spPr>
          <a:solidFill>
            <a:srgbClr val="A5A5A5"/>
          </a:solidFill>
          <a:ln w="19050">
            <a:solidFill>
              <a:schemeClr val="lt1"/>
            </a:solidFill>
          </a:ln>
          <a:effectLst/>
        </c:spPr>
      </c:pivotFmt>
      <c:pivotFmt>
        <c:idx val="8"/>
        <c:spPr>
          <a:solidFill>
            <a:srgbClr val="548235"/>
          </a:solidFill>
          <a:ln w="19050">
            <a:solidFill>
              <a:schemeClr val="lt1"/>
            </a:solidFill>
          </a:ln>
          <a:effectLst/>
        </c:spPr>
      </c:pivotFmt>
      <c:pivotFmt>
        <c:idx val="9"/>
        <c:spPr>
          <a:solidFill>
            <a:srgbClr val="FFD966"/>
          </a:solidFill>
          <a:ln w="19050">
            <a:solidFill>
              <a:schemeClr val="lt1"/>
            </a:solidFill>
          </a:ln>
          <a:effectLst/>
        </c:spPr>
      </c:pivotFmt>
      <c:pivotFmt>
        <c:idx val="10"/>
        <c:spPr>
          <a:solidFill>
            <a:srgbClr val="262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2F75B5"/>
          </a:solidFill>
          <a:ln w="19050">
            <a:solidFill>
              <a:schemeClr val="lt1"/>
            </a:solidFill>
          </a:ln>
          <a:effectLst/>
        </c:spPr>
      </c:pivotFmt>
      <c:pivotFmt>
        <c:idx val="12"/>
        <c:spPr>
          <a:solidFill>
            <a:srgbClr val="A5A5A5"/>
          </a:solidFill>
          <a:ln w="19050">
            <a:solidFill>
              <a:schemeClr val="lt1"/>
            </a:solidFill>
          </a:ln>
          <a:effectLst/>
        </c:spPr>
      </c:pivotFmt>
      <c:pivotFmt>
        <c:idx val="13"/>
        <c:spPr>
          <a:solidFill>
            <a:srgbClr val="548235"/>
          </a:solidFill>
          <a:ln w="19050">
            <a:solidFill>
              <a:schemeClr val="lt1"/>
            </a:solidFill>
          </a:ln>
          <a:effectLst/>
        </c:spPr>
      </c:pivotFmt>
      <c:pivotFmt>
        <c:idx val="14"/>
        <c:spPr>
          <a:solidFill>
            <a:srgbClr val="FFD966"/>
          </a:solidFill>
          <a:ln w="19050">
            <a:solidFill>
              <a:schemeClr val="lt1"/>
            </a:solidFill>
          </a:ln>
          <a:effectLst/>
        </c:spPr>
      </c:pivotFmt>
    </c:pivotFmts>
    <c:plotArea>
      <c:layout/>
      <c:pieChart>
        <c:varyColors val="1"/>
        <c:ser>
          <c:idx val="0"/>
          <c:order val="0"/>
          <c:tx>
            <c:strRef>
              <c:f>'Charts Data'!$B$15</c:f>
              <c:strCache>
                <c:ptCount val="1"/>
                <c:pt idx="0">
                  <c:v>Total</c:v>
                </c:pt>
              </c:strCache>
            </c:strRef>
          </c:tx>
          <c:spPr>
            <a:solidFill>
              <a:srgbClr val="262626"/>
            </a:solidFill>
          </c:spPr>
          <c:dPt>
            <c:idx val="0"/>
            <c:bubble3D val="0"/>
            <c:spPr>
              <a:solidFill>
                <a:srgbClr val="2F75B5"/>
              </a:solidFill>
              <a:ln w="19050">
                <a:solidFill>
                  <a:schemeClr val="lt1"/>
                </a:solidFill>
              </a:ln>
              <a:effectLst/>
            </c:spPr>
            <c:extLst>
              <c:ext xmlns:c16="http://schemas.microsoft.com/office/drawing/2014/chart" uri="{C3380CC4-5D6E-409C-BE32-E72D297353CC}">
                <c16:uniqueId val="{00000001-9653-4B4D-BA46-FA108C231BEE}"/>
              </c:ext>
            </c:extLst>
          </c:dPt>
          <c:dPt>
            <c:idx val="1"/>
            <c:bubble3D val="0"/>
            <c:spPr>
              <a:solidFill>
                <a:srgbClr val="A5A5A5"/>
              </a:solidFill>
              <a:ln w="19050">
                <a:solidFill>
                  <a:schemeClr val="lt1"/>
                </a:solidFill>
              </a:ln>
              <a:effectLst/>
            </c:spPr>
            <c:extLst>
              <c:ext xmlns:c16="http://schemas.microsoft.com/office/drawing/2014/chart" uri="{C3380CC4-5D6E-409C-BE32-E72D297353CC}">
                <c16:uniqueId val="{00000003-9653-4B4D-BA46-FA108C231BEE}"/>
              </c:ext>
            </c:extLst>
          </c:dPt>
          <c:dPt>
            <c:idx val="2"/>
            <c:bubble3D val="0"/>
            <c:spPr>
              <a:solidFill>
                <a:srgbClr val="548235"/>
              </a:solidFill>
              <a:ln w="19050">
                <a:solidFill>
                  <a:schemeClr val="lt1"/>
                </a:solidFill>
              </a:ln>
              <a:effectLst/>
            </c:spPr>
            <c:extLst>
              <c:ext xmlns:c16="http://schemas.microsoft.com/office/drawing/2014/chart" uri="{C3380CC4-5D6E-409C-BE32-E72D297353CC}">
                <c16:uniqueId val="{00000005-9653-4B4D-BA46-FA108C231BEE}"/>
              </c:ext>
            </c:extLst>
          </c:dPt>
          <c:dPt>
            <c:idx val="3"/>
            <c:bubble3D val="0"/>
            <c:spPr>
              <a:solidFill>
                <a:srgbClr val="FFD966"/>
              </a:solidFill>
              <a:ln w="19050">
                <a:solidFill>
                  <a:schemeClr val="lt1"/>
                </a:solidFill>
              </a:ln>
              <a:effectLst/>
            </c:spPr>
            <c:extLst>
              <c:ext xmlns:c16="http://schemas.microsoft.com/office/drawing/2014/chart" uri="{C3380CC4-5D6E-409C-BE32-E72D297353CC}">
                <c16:uniqueId val="{00000007-9653-4B4D-BA46-FA108C231B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'Charts Data'!$A$16:$A$20</c:f>
              <c:strCache>
                <c:ptCount val="4"/>
                <c:pt idx="0">
                  <c:v>Bank Transfer</c:v>
                </c:pt>
                <c:pt idx="1">
                  <c:v>Cash</c:v>
                </c:pt>
                <c:pt idx="2">
                  <c:v>Credit Card</c:v>
                </c:pt>
                <c:pt idx="3">
                  <c:v>Mobile Money</c:v>
                </c:pt>
              </c:strCache>
            </c:strRef>
          </c:cat>
          <c:val>
            <c:numRef>
              <c:f>'Charts Data'!$B$16:$B$20</c:f>
              <c:numCache>
                <c:formatCode>General</c:formatCode>
                <c:ptCount val="4"/>
                <c:pt idx="0">
                  <c:v>85</c:v>
                </c:pt>
                <c:pt idx="1">
                  <c:v>61</c:v>
                </c:pt>
                <c:pt idx="2">
                  <c:v>67</c:v>
                </c:pt>
                <c:pt idx="3">
                  <c:v>74</c:v>
                </c:pt>
              </c:numCache>
            </c:numRef>
          </c:val>
          <c:extLst>
            <c:ext xmlns:c16="http://schemas.microsoft.com/office/drawing/2014/chart" uri="{C3380CC4-5D6E-409C-BE32-E72D297353CC}">
              <c16:uniqueId val="{00000008-9653-4B4D-BA46-FA108C231BE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[sales_dashboard.xlsx]Charts Data!PivotTable9</c:name>
    <c:fmtId val="1"/>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Daily Revenue Trends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375623"/>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5852888943259E-2"/>
          <c:y val="0.27315248925901253"/>
          <c:w val="0.92142603036937354"/>
          <c:h val="0.5560018765196707"/>
        </c:manualLayout>
      </c:layout>
      <c:barChart>
        <c:barDir val="col"/>
        <c:grouping val="clustered"/>
        <c:varyColors val="0"/>
        <c:ser>
          <c:idx val="0"/>
          <c:order val="0"/>
          <c:tx>
            <c:strRef>
              <c:f>'Charts Data'!$B$26</c:f>
              <c:strCache>
                <c:ptCount val="1"/>
                <c:pt idx="0">
                  <c:v>Total</c:v>
                </c:pt>
              </c:strCache>
            </c:strRef>
          </c:tx>
          <c:spPr>
            <a:solidFill>
              <a:srgbClr val="3756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Data'!$A$27:$A$34</c:f>
              <c:strCache>
                <c:ptCount val="7"/>
                <c:pt idx="0">
                  <c:v>Sun</c:v>
                </c:pt>
                <c:pt idx="1">
                  <c:v>Mon</c:v>
                </c:pt>
                <c:pt idx="2">
                  <c:v>Tue</c:v>
                </c:pt>
                <c:pt idx="3">
                  <c:v>Wed</c:v>
                </c:pt>
                <c:pt idx="4">
                  <c:v>Thu</c:v>
                </c:pt>
                <c:pt idx="5">
                  <c:v>Fri</c:v>
                </c:pt>
                <c:pt idx="6">
                  <c:v>Sat</c:v>
                </c:pt>
              </c:strCache>
            </c:strRef>
          </c:cat>
          <c:val>
            <c:numRef>
              <c:f>'Charts Data'!$B$27:$B$34</c:f>
              <c:numCache>
                <c:formatCode>General</c:formatCode>
                <c:ptCount val="7"/>
                <c:pt idx="0">
                  <c:v>102807</c:v>
                </c:pt>
                <c:pt idx="1">
                  <c:v>132514</c:v>
                </c:pt>
                <c:pt idx="2">
                  <c:v>61307</c:v>
                </c:pt>
                <c:pt idx="3">
                  <c:v>140635</c:v>
                </c:pt>
                <c:pt idx="4">
                  <c:v>105944</c:v>
                </c:pt>
                <c:pt idx="5">
                  <c:v>137115</c:v>
                </c:pt>
                <c:pt idx="6">
                  <c:v>93854</c:v>
                </c:pt>
              </c:numCache>
            </c:numRef>
          </c:val>
          <c:extLst>
            <c:ext xmlns:c16="http://schemas.microsoft.com/office/drawing/2014/chart" uri="{C3380CC4-5D6E-409C-BE32-E72D297353CC}">
              <c16:uniqueId val="{00000000-620E-41C1-AC5E-0ABBD82B2D11}"/>
            </c:ext>
          </c:extLst>
        </c:ser>
        <c:dLbls>
          <c:showLegendKey val="0"/>
          <c:showVal val="0"/>
          <c:showCatName val="0"/>
          <c:showSerName val="0"/>
          <c:showPercent val="0"/>
          <c:showBubbleSize val="0"/>
        </c:dLbls>
        <c:gapWidth val="219"/>
        <c:overlap val="-27"/>
        <c:axId val="1593820679"/>
        <c:axId val="1593822727"/>
      </c:barChart>
      <c:catAx>
        <c:axId val="1593820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593822727"/>
        <c:crosses val="autoZero"/>
        <c:auto val="1"/>
        <c:lblAlgn val="ctr"/>
        <c:lblOffset val="100"/>
        <c:noMultiLvlLbl val="0"/>
      </c:catAx>
      <c:valAx>
        <c:axId val="1593822727"/>
        <c:scaling>
          <c:orientation val="minMax"/>
        </c:scaling>
        <c:delete val="1"/>
        <c:axPos val="l"/>
        <c:numFmt formatCode="General" sourceLinked="1"/>
        <c:majorTickMark val="none"/>
        <c:minorTickMark val="none"/>
        <c:tickLblPos val="nextTo"/>
        <c:crossAx val="15938206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[sales_dashboard.xlsx]Charts Data!PivotTable11</c:name>
    <c:fmtId val="5"/>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Monthly Revenue, Cost, Profit Trends</a:t>
            </a:r>
          </a:p>
        </c:rich>
      </c:tx>
      <c:layout>
        <c:manualLayout>
          <c:xMode val="edge"/>
          <c:yMode val="edge"/>
          <c:x val="0.1301424994461638"/>
          <c:y val="2.39637675382465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6871540524305"/>
          <c:y val="0.17514420958905275"/>
          <c:w val="0.82065504714547477"/>
          <c:h val="0.49373868037151641"/>
        </c:manualLayout>
      </c:layout>
      <c:lineChart>
        <c:grouping val="standard"/>
        <c:varyColors val="0"/>
        <c:ser>
          <c:idx val="0"/>
          <c:order val="0"/>
          <c:tx>
            <c:strRef>
              <c:f>'Charts Data'!$B$39</c:f>
              <c:strCache>
                <c:ptCount val="1"/>
                <c:pt idx="0">
                  <c:v>Sum of Sales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Data'!$A$40:$A$52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 Data'!$B$40:$B$52</c:f>
              <c:numCache>
                <c:formatCode>General</c:formatCode>
                <c:ptCount val="12"/>
                <c:pt idx="0">
                  <c:v>82131</c:v>
                </c:pt>
                <c:pt idx="1">
                  <c:v>51679</c:v>
                </c:pt>
                <c:pt idx="2">
                  <c:v>51243</c:v>
                </c:pt>
                <c:pt idx="3">
                  <c:v>73877</c:v>
                </c:pt>
                <c:pt idx="4">
                  <c:v>47421</c:v>
                </c:pt>
                <c:pt idx="5">
                  <c:v>64872</c:v>
                </c:pt>
                <c:pt idx="6">
                  <c:v>79677</c:v>
                </c:pt>
                <c:pt idx="7">
                  <c:v>60169</c:v>
                </c:pt>
                <c:pt idx="8">
                  <c:v>47293</c:v>
                </c:pt>
                <c:pt idx="9">
                  <c:v>59593</c:v>
                </c:pt>
                <c:pt idx="10">
                  <c:v>58748</c:v>
                </c:pt>
                <c:pt idx="11">
                  <c:v>97473</c:v>
                </c:pt>
              </c:numCache>
            </c:numRef>
          </c:val>
          <c:smooth val="0"/>
          <c:extLst>
            <c:ext xmlns:c16="http://schemas.microsoft.com/office/drawing/2014/chart" uri="{C3380CC4-5D6E-409C-BE32-E72D297353CC}">
              <c16:uniqueId val="{00000000-7315-418E-9D82-A1FA2DF63FD9}"/>
            </c:ext>
          </c:extLst>
        </c:ser>
        <c:ser>
          <c:idx val="1"/>
          <c:order val="1"/>
          <c:tx>
            <c:strRef>
              <c:f>'Charts Data'!$C$39</c:f>
              <c:strCache>
                <c:ptCount val="1"/>
                <c:pt idx="0">
                  <c:v>Sum of Total 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 Data'!$A$40:$A$52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 Data'!$C$40:$C$52</c:f>
              <c:numCache>
                <c:formatCode>General</c:formatCode>
                <c:ptCount val="12"/>
                <c:pt idx="0">
                  <c:v>51842</c:v>
                </c:pt>
                <c:pt idx="1">
                  <c:v>35256</c:v>
                </c:pt>
                <c:pt idx="2">
                  <c:v>34652</c:v>
                </c:pt>
                <c:pt idx="3">
                  <c:v>51221</c:v>
                </c:pt>
                <c:pt idx="4">
                  <c:v>31228</c:v>
                </c:pt>
                <c:pt idx="5">
                  <c:v>38061</c:v>
                </c:pt>
                <c:pt idx="6">
                  <c:v>52359</c:v>
                </c:pt>
                <c:pt idx="7">
                  <c:v>40215</c:v>
                </c:pt>
                <c:pt idx="8">
                  <c:v>29139</c:v>
                </c:pt>
                <c:pt idx="9">
                  <c:v>39693</c:v>
                </c:pt>
                <c:pt idx="10">
                  <c:v>36071</c:v>
                </c:pt>
                <c:pt idx="11">
                  <c:v>63218</c:v>
                </c:pt>
              </c:numCache>
            </c:numRef>
          </c:val>
          <c:smooth val="0"/>
          <c:extLst>
            <c:ext xmlns:c16="http://schemas.microsoft.com/office/drawing/2014/chart" uri="{C3380CC4-5D6E-409C-BE32-E72D297353CC}">
              <c16:uniqueId val="{00000001-7315-418E-9D82-A1FA2DF63FD9}"/>
            </c:ext>
          </c:extLst>
        </c:ser>
        <c:ser>
          <c:idx val="2"/>
          <c:order val="2"/>
          <c:tx>
            <c:strRef>
              <c:f>'Charts Data'!$D$39</c:f>
              <c:strCache>
                <c:ptCount val="1"/>
                <c:pt idx="0">
                  <c:v>Sum of Net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'Charts Data'!$A$40:$A$52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 Data'!$D$40:$D$52</c:f>
              <c:numCache>
                <c:formatCode>General</c:formatCode>
                <c:ptCount val="12"/>
                <c:pt idx="0">
                  <c:v>30289</c:v>
                </c:pt>
                <c:pt idx="1">
                  <c:v>16423</c:v>
                </c:pt>
                <c:pt idx="2">
                  <c:v>16591</c:v>
                </c:pt>
                <c:pt idx="3">
                  <c:v>22656</c:v>
                </c:pt>
                <c:pt idx="4">
                  <c:v>16193</c:v>
                </c:pt>
                <c:pt idx="5">
                  <c:v>26811</c:v>
                </c:pt>
                <c:pt idx="6">
                  <c:v>27318</c:v>
                </c:pt>
                <c:pt idx="7">
                  <c:v>19954</c:v>
                </c:pt>
                <c:pt idx="8">
                  <c:v>18154</c:v>
                </c:pt>
                <c:pt idx="9">
                  <c:v>19900</c:v>
                </c:pt>
                <c:pt idx="10">
                  <c:v>22677</c:v>
                </c:pt>
                <c:pt idx="11">
                  <c:v>34255</c:v>
                </c:pt>
              </c:numCache>
            </c:numRef>
          </c:val>
          <c:smooth val="0"/>
          <c:extLst>
            <c:ext xmlns:c16="http://schemas.microsoft.com/office/drawing/2014/chart" uri="{C3380CC4-5D6E-409C-BE32-E72D297353CC}">
              <c16:uniqueId val="{00000002-7315-418E-9D82-A1FA2DF63FD9}"/>
            </c:ext>
          </c:extLst>
        </c:ser>
        <c:dLbls>
          <c:showLegendKey val="0"/>
          <c:showVal val="0"/>
          <c:showCatName val="0"/>
          <c:showSerName val="0"/>
          <c:showPercent val="0"/>
          <c:showBubbleSize val="0"/>
        </c:dLbls>
        <c:marker val="1"/>
        <c:smooth val="0"/>
        <c:axId val="291569672"/>
        <c:axId val="291571720"/>
      </c:lineChart>
      <c:catAx>
        <c:axId val="29156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291571720"/>
        <c:crosses val="autoZero"/>
        <c:auto val="1"/>
        <c:lblAlgn val="ctr"/>
        <c:lblOffset val="100"/>
        <c:noMultiLvlLbl val="0"/>
      </c:catAx>
      <c:valAx>
        <c:axId val="291571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29156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[sales_dashboard.xlsx]Charts Data!PivotTable8</c:name>
    <c:fmtId val="13"/>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Revenue, Cost, Profit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4032564732247"/>
          <c:y val="0.18298155172620104"/>
          <c:w val="0.74155710475947767"/>
          <c:h val="0.66094402859651047"/>
        </c:manualLayout>
      </c:layout>
      <c:barChart>
        <c:barDir val="col"/>
        <c:grouping val="clustered"/>
        <c:varyColors val="0"/>
        <c:ser>
          <c:idx val="0"/>
          <c:order val="0"/>
          <c:tx>
            <c:strRef>
              <c:f>'Charts Data'!$B$4</c:f>
              <c:strCache>
                <c:ptCount val="1"/>
                <c:pt idx="0">
                  <c:v>Sum of Sales Revenue</c:v>
                </c:pt>
              </c:strCache>
            </c:strRef>
          </c:tx>
          <c:spPr>
            <a:solidFill>
              <a:srgbClr val="806000"/>
            </a:solidFill>
            <a:ln>
              <a:noFill/>
            </a:ln>
            <a:effectLst/>
          </c:spPr>
          <c:invertIfNegative val="0"/>
          <c:cat>
            <c:strRef>
              <c:f>'Charts Data'!$A$5:$A$10</c:f>
              <c:strCache>
                <c:ptCount val="5"/>
                <c:pt idx="0">
                  <c:v>Apparel</c:v>
                </c:pt>
                <c:pt idx="1">
                  <c:v>Books</c:v>
                </c:pt>
                <c:pt idx="2">
                  <c:v>Electronics</c:v>
                </c:pt>
                <c:pt idx="3">
                  <c:v>Groceries</c:v>
                </c:pt>
                <c:pt idx="4">
                  <c:v>Home Decor</c:v>
                </c:pt>
              </c:strCache>
            </c:strRef>
          </c:cat>
          <c:val>
            <c:numRef>
              <c:f>'Charts Data'!$B$5:$B$10</c:f>
              <c:numCache>
                <c:formatCode>General</c:formatCode>
                <c:ptCount val="5"/>
                <c:pt idx="0">
                  <c:v>183761</c:v>
                </c:pt>
                <c:pt idx="1">
                  <c:v>196014</c:v>
                </c:pt>
                <c:pt idx="2">
                  <c:v>151937</c:v>
                </c:pt>
                <c:pt idx="3">
                  <c:v>136602</c:v>
                </c:pt>
                <c:pt idx="4">
                  <c:v>105862</c:v>
                </c:pt>
              </c:numCache>
            </c:numRef>
          </c:val>
          <c:extLst>
            <c:ext xmlns:c16="http://schemas.microsoft.com/office/drawing/2014/chart" uri="{C3380CC4-5D6E-409C-BE32-E72D297353CC}">
              <c16:uniqueId val="{00000000-22D7-4358-903C-54EC81AEA25E}"/>
            </c:ext>
          </c:extLst>
        </c:ser>
        <c:ser>
          <c:idx val="1"/>
          <c:order val="1"/>
          <c:tx>
            <c:strRef>
              <c:f>'Charts Data'!$C$4</c:f>
              <c:strCache>
                <c:ptCount val="1"/>
                <c:pt idx="0">
                  <c:v>Sum of Total Cost</c:v>
                </c:pt>
              </c:strCache>
            </c:strRef>
          </c:tx>
          <c:spPr>
            <a:solidFill>
              <a:srgbClr val="305496"/>
            </a:solidFill>
            <a:ln>
              <a:noFill/>
            </a:ln>
            <a:effectLst/>
          </c:spPr>
          <c:invertIfNegative val="0"/>
          <c:cat>
            <c:strRef>
              <c:f>'Charts Data'!$A$5:$A$10</c:f>
              <c:strCache>
                <c:ptCount val="5"/>
                <c:pt idx="0">
                  <c:v>Apparel</c:v>
                </c:pt>
                <c:pt idx="1">
                  <c:v>Books</c:v>
                </c:pt>
                <c:pt idx="2">
                  <c:v>Electronics</c:v>
                </c:pt>
                <c:pt idx="3">
                  <c:v>Groceries</c:v>
                </c:pt>
                <c:pt idx="4">
                  <c:v>Home Decor</c:v>
                </c:pt>
              </c:strCache>
            </c:strRef>
          </c:cat>
          <c:val>
            <c:numRef>
              <c:f>'Charts Data'!$C$5:$C$10</c:f>
              <c:numCache>
                <c:formatCode>General</c:formatCode>
                <c:ptCount val="5"/>
                <c:pt idx="0">
                  <c:v>133037</c:v>
                </c:pt>
                <c:pt idx="1">
                  <c:v>106367</c:v>
                </c:pt>
                <c:pt idx="2">
                  <c:v>113069</c:v>
                </c:pt>
                <c:pt idx="3">
                  <c:v>74919</c:v>
                </c:pt>
                <c:pt idx="4">
                  <c:v>75563</c:v>
                </c:pt>
              </c:numCache>
            </c:numRef>
          </c:val>
          <c:extLst>
            <c:ext xmlns:c16="http://schemas.microsoft.com/office/drawing/2014/chart" uri="{C3380CC4-5D6E-409C-BE32-E72D297353CC}">
              <c16:uniqueId val="{00000001-22D7-4358-903C-54EC81AEA25E}"/>
            </c:ext>
          </c:extLst>
        </c:ser>
        <c:ser>
          <c:idx val="2"/>
          <c:order val="2"/>
          <c:tx>
            <c:strRef>
              <c:f>'Charts Data'!$D$4</c:f>
              <c:strCache>
                <c:ptCount val="1"/>
                <c:pt idx="0">
                  <c:v>Sum of Net Profit</c:v>
                </c:pt>
              </c:strCache>
            </c:strRef>
          </c:tx>
          <c:spPr>
            <a:solidFill>
              <a:srgbClr val="70AD47"/>
            </a:solidFill>
            <a:ln>
              <a:noFill/>
            </a:ln>
            <a:effectLst/>
          </c:spPr>
          <c:invertIfNegative val="0"/>
          <c:cat>
            <c:strRef>
              <c:f>'Charts Data'!$A$5:$A$10</c:f>
              <c:strCache>
                <c:ptCount val="5"/>
                <c:pt idx="0">
                  <c:v>Apparel</c:v>
                </c:pt>
                <c:pt idx="1">
                  <c:v>Books</c:v>
                </c:pt>
                <c:pt idx="2">
                  <c:v>Electronics</c:v>
                </c:pt>
                <c:pt idx="3">
                  <c:v>Groceries</c:v>
                </c:pt>
                <c:pt idx="4">
                  <c:v>Home Decor</c:v>
                </c:pt>
              </c:strCache>
            </c:strRef>
          </c:cat>
          <c:val>
            <c:numRef>
              <c:f>'Charts Data'!$D$5:$D$10</c:f>
              <c:numCache>
                <c:formatCode>General</c:formatCode>
                <c:ptCount val="5"/>
                <c:pt idx="0">
                  <c:v>50724</c:v>
                </c:pt>
                <c:pt idx="1">
                  <c:v>89647</c:v>
                </c:pt>
                <c:pt idx="2">
                  <c:v>38868</c:v>
                </c:pt>
                <c:pt idx="3">
                  <c:v>61683</c:v>
                </c:pt>
                <c:pt idx="4">
                  <c:v>30299</c:v>
                </c:pt>
              </c:numCache>
            </c:numRef>
          </c:val>
          <c:extLst>
            <c:ext xmlns:c16="http://schemas.microsoft.com/office/drawing/2014/chart" uri="{C3380CC4-5D6E-409C-BE32-E72D297353CC}">
              <c16:uniqueId val="{00000002-22D7-4358-903C-54EC81AEA25E}"/>
            </c:ext>
          </c:extLst>
        </c:ser>
        <c:dLbls>
          <c:showLegendKey val="0"/>
          <c:showVal val="0"/>
          <c:showCatName val="0"/>
          <c:showSerName val="0"/>
          <c:showPercent val="0"/>
          <c:showBubbleSize val="0"/>
        </c:dLbls>
        <c:gapWidth val="219"/>
        <c:overlap val="-27"/>
        <c:axId val="481171464"/>
        <c:axId val="481177608"/>
      </c:barChart>
      <c:catAx>
        <c:axId val="48117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81177608"/>
        <c:crosses val="autoZero"/>
        <c:auto val="1"/>
        <c:lblAlgn val="ctr"/>
        <c:lblOffset val="100"/>
        <c:noMultiLvlLbl val="0"/>
      </c:catAx>
      <c:valAx>
        <c:axId val="481177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71464"/>
        <c:crosses val="autoZero"/>
        <c:crossBetween val="between"/>
      </c:valAx>
      <c:spPr>
        <a:noFill/>
        <a:ln>
          <a:solidFill>
            <a:schemeClr val="tx1">
              <a:lumMod val="95000"/>
              <a:lumOff val="5000"/>
            </a:schemeClr>
          </a:solidFill>
        </a:ln>
        <a:effectLst/>
      </c:spPr>
    </c:plotArea>
    <c:legend>
      <c:legendPos val="r"/>
      <c:layout>
        <c:manualLayout>
          <c:xMode val="edge"/>
          <c:yMode val="edge"/>
          <c:x val="0.86493330188962025"/>
          <c:y val="0.1022627447362404"/>
          <c:w val="0.12130706410942121"/>
          <c:h val="0.85258709866911275"/>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Trends by Country</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solidFill>
              <a:latin typeface="Calibri" panose="020F0502020204030204"/>
            </a:rPr>
            <a:t>Revenue Trends by Country</a:t>
          </a:r>
        </a:p>
      </cx:txPr>
    </cx:title>
    <cx:plotArea>
      <cx:plotAreaRegion>
        <cx:series layoutId="regionMap" uniqueId="{D1863DC3-E0B1-4257-A894-3F3DE26DD86C}">
          <cx:tx>
            <cx:txData>
              <cx:f>_xlchart.v5.2</cx:f>
              <cx:v>Sum of Sales Revenue</cx:v>
            </cx:txData>
          </cx:tx>
          <cx:dataLabels>
            <cx:visibility seriesName="0" categoryName="0" value="1"/>
            <cx:separator>, </cx:separator>
          </cx:dataLabels>
          <cx:dataId val="0"/>
          <cx:layoutPr>
            <cx:geography cultureLanguage="en-GB" cultureRegion="IN" attribution="Powered by Bing">
              <cx:geoCache provider="{E9337A44-BEBE-4D9F-B70C-5C5E7DAFC167}">
                <cx:binary>1Htpc9w4su1fcfTnRzcWYpu4fSMGZFVJcsm2vMr+wlBbMgCS4ALu/PU3y6tU1kg98+bGvKeIjg6L
xUog15MnU//1af7bp/LmKjyZfVl1f/s0//Gb7fvmb7//3n2yN/6qe+rdp1B39ef+6afa/15//uw+
3fx+Ha4mV5nfCcLx75/sVehv5t/++7/g28xNva8/XfWuri6Gm7C8uumGsu8eeHbvoyef6qHqD68b
+KY/fvt71V+FT737dPXbk5uqd/3yZmlu/vjtzsd+e/L78Zf9IvhJCWfrh2t4NxLqaYw4xRjF6MsP
/+1JWVfm23P0lOJYUUzw16cIke/Cn195+IK/dqgvR7q6vg43Xffk2//vvnvnEncfwYV+v6vVX34B
Vzz6yC3FH+vjsUe/6H3o+nBVun+n2gl7KohEsaRYff25o3ZM46exQlhQ+tUs+Ejrf+VI/0DpP189
1vnPJ66rk6/Ol9QHN/n72y9+daTjX5T+v2oGHa5WV37Xw7/B9TE495efg0/f8vmI0afki7sL/tXr
j3z+8ZPcr/rv7x3p/fuvj5WuX/3nlZ5YV/0b/Z7yp4wpKrCK73V7RJ8KBj6v6Hc7f80yjx7jfoV/
e+1I399+e6zu5Pl/Xt3PnbkJ/85Eo54eXJgyLr7lb3bH1cXTgxkElt8fx3f1/hfOc7/mf7x4pPsf
vz/W/vPdf177byvX31w/eQZV/br23zXxf59pIJ+omEpK6Denl3eMEBEICsR4jNg3Ix3lm79+rvuN
cfz+kU2OHx+bZqf/nzHN6/6qv+n+fZah6imD6BAx/RYAkHduVwKlniIsKaff89VRfHxT3ePHetAw
31+/3y7fnx6b5e3rf4dZjkr6LWz0AzamV/3V5gve/MtPv1wXYPDRqw/B1q+I9vT6j9+IAAz6A8Ue
vuLbe19rwet66O2T18P1VfXdEX68dXPV9X/8RhnEm4S8FivBmGQKrDbdHJ4Q+jSOJfwIIbnkjIC9
qzr09o/fMHlKDoZGGEOoQjjCIbqDKPg+wGKUUSUxOAPiPMY/cP7LulxMXf3Q1bd/P6kG/7J2Vd/9
8Zv47Unz9VOHYwKiU4RjEcdcIkJjTA/PP129gqQDH8b/x1hpZxHKDyzH6A0rDN1Uc1me1dXSpyTO
uNFubOPkloruE4rgZkdiY0mIUjJGEgvOoRDcFsuUj+lSju/qUFf5ZiikmXf1wrLLuHGNSnM0TpNe
Ol9eqFFMfeLtIN6QJu//pHxddqGoKTtlGLnyJOIux7tm6Bl5N/NcGE14N1+PbnFngmcd2tI8hq/I
cZuzTTf0s9k2w0CaXQexdm7qYbzMehWjJFqWwM4LulK+6WSxvDAG1JCQnLNuF4lhEjorC/mpAmsX
55QgIRMn56JOfICzDEkdNQ2LNB9ZVH7uHeqyD2LIaNHq3BEku0SAtkmzaYt1DvWmqpxwpyuYuCtP
5RwifmlVMTiNjcpQq8NsA8vTRpJBfVJ1lE1pvZKmuiCuRn9OE84/1NY11W62TWCvpKvpeTzJybyD
RzN3epZqjbahdXROpgHPQcc4Z69rPMzvIlkSm0xLtzaFtiNttsrGgXe6HUaBIm28GczO2zC/asqQ
yW2NOrlRRKAutXZAJy04VZcKtWZGm2lmbjfMUYN3rvbRucvnIuiBzLTRZcUMSVFX8xf1FCa/xWto
8MlsIqsSWUcD1XiEWrXxosp6oRkpBpR03RBPF42TvX1jhf+ThKmZtJqYnFKnpk5PfuUfm6IOhc5z
E43asKG2WrDB9olVgx9SvPay00U0l0WS+XWpdUFxSzVpfHFpYz5+6EXvVz0seJEpUllRpVWP42aD
oiFYvRDqVt3PedNo79YKPUN9iba8nZq3Loz8Q2blEumRg952dVX3VEdD35a6zkrLdVCdb09m+I5T
ZWLzbI0XkG1FfjNMk7/xQ7EKrUqbmcR2zN50aBnj1CBLEmGqKm0txGKy1g05aWpq2qTxdel1RmIz
JCx4ExKS+Wkf5qJf9BIzW+hS8hlr6jJ3jfw8k6SlWbgcVsuopt3UXJvOhJBy5Jqzyi/t27ghbbsd
V0FizSljg0Z+msTpVE3VzsdM9cm80Gwnshb8ZZV51mq7NMhsyiLzcRoPhr1SedNde6Xcq8lkpNNo
9uG5k6x+F6ORt5s16qZ9FHKIJlkU4VXN8NQlZTH1Z8K1xu/Gvim2uUXdlNTNLHY49AYE+3ndK1+s
WUrWqhx1SetpTqToRJ2oFeRpldGJ6gywDteeuLHQxRLqQvti6nrtp7GrtKVzMWxXxFajm3oIb2Rw
zUVemHrULgrreTv78cPMOvaxNmp9T1XWSD2TfHjJsHSv82Konq8+Wk26hEl9Htda1Rq0K+gZNiVd
tZza9jLOmER6Krl4jssZ6JJlhiDmY69exSVf3hXDWl7Fo7LFJst6nCVlHTmj5ViiQi+oXF7WsSdL
IlXU9ZsmmotIlyvOuZZzFxdJRyqDU4Ts4hOFR0s2Wc4KtC0G2dYu5SUrZFJmLEfxpkXENZ9jCJbX
BTMi3Di6rK02Yu3PFV9wn1BZkz6lzFd10uRVM+qpMIToMIC7J2SVAWlJOs90ZOPKbddlcbjRDQts
2BYVXPXchIaxay+4YGedadvOpayZaEjLdc3mZYPMPBWFJkE14KpoNrEzW7muzZRI1o5i3o5DF70D
I7tWr2GUcVJwavmm6UohNcQTGdMpZ7gQJ6Jeqq7fRo0AvWyjqZP8Tz5Eq91x7p0otlnjiqnQoZEV
pCJiWMTS1a5Tl5/XYXVV2oWpXxNSj7g7sRWxcZkMNAxWx3O7VAS+mtKePC9iWThw+ZEvatd4L7EF
bUS8aFJKbLblpEYomZQolpMs6uc6JMrWPD47lCicdAXlSpy0+VDzzSq9ghxn2zxHYS96t07nS6do
WWqUdx1/YzwGUiahLmB0yKqV2DWcF6JKlpL48U02FpZ8CKjx8yaEnBYp7tuQvcdu6j4vrM3eTYQz
rIdoRDc1mRtyWiEztVqUaCiSJZ/YbsxsDLWOWXQJ2S77vHaT3fc58p/zIpOned+3fWqiKK42XS7b
Suc1E0jPTTacy6WI89QGOpONmar6FXetfd8Y059FyPZXg+95ryNRtH/GS698kvsZLjy2ZjGbbG2w
0yaf8iblNdRxHY0MTboNDXoLySPYZCFj/RwyVlRocF4EGTey3WkQOJ82UIRIq8exzbCWktJnFbbY
6nKmkmgnKnHVzlmONRNNDLE/U7xu2VSvn7oMar/u4mGA8C48uqbShjdDhXieUCh0hV7LQrwyc10O
G76QvkwIbeDwqyrRp0DjetWqKc1rFRz5c17Bp/XCJ7josDQz6pM2GgMUXS4ru21Ka1nCq2KBbGPz
+YJNUr5bi7bvN6gtPUsbV41iA2BhCbu5pn5MQtd6m5a5mboNcMDjh4kKSFl1vlipyy7GkOja1mdJ
j614G3lWjFvlO95sVFTgPlWup5Mea1GWWyPr/ANdJsYSqgy5niGsmc7XwV4ZDvGjfVwpksymaGaN
ymHIU6XymujGrfB6XOfieTwXVZEistYmIbKYYz1HtBg1pGDX65bW6Jmys8qSITjAIJCQxyGtlGv4
uR9DCVWoyYdMkwjSF0CclQNeiw6yA0cNP83HOHpfTLQSCVsX4tI1SE40n2PcbuLZ1+2JNLZWmqgC
MjoPS9kna0Fso2nJ5yWV09Iuu9VBYtouNeCfeVlFSOOuK8rTbqrHeCPjWAy7ZWXDmvTUuK3wleBn
Drn2hMUsGtORZApplw0c8pKEjBsmPrrE5lm2r+DDShd9hLHOlmykCY8seOrIRMZODFOqS7p1zt9P
U+Mg+RLnRz173F0PfSTwdsbrWOl5ssuS+Krsa936OX6Z41FejOMcneAV4U6rmUH+MO2CEsQj9ryj
tvqovJ3O455D7s7LYn0Orjl/ZJhZso3ncZp13JfRmRxH8QLNHPWaLcbdNP06v5xWFvXbuSmi93Bz
LrTMzfgmilAx6G4RrE9wZ02v+SLjq1rUFZQoRW8YFg1EZ5zhPMnn3kO2s968mKs8+ihzGT4tITd5
YutBBd1WwVzOgBZeZtlkz6duKd6DtYbTZmRu1EK2eNAwlGg+V25d85REjrwJ7YppEpezaNO5nMO0
qzux7rK2G1g6sEjNyVjL/MMEgwqvy8HjeTdO0mQQ/9G4Jiara6RLNBY+qduK+RRFvXhd5nVvdrXl
WZUAxDfgocVcvpcAVZguC0gx2pqcAx4EqA8ZzEUQSQ7R3GrIjXmWmGUciBYNNUxT1rJCu3rm+2kw
6ytW2twmGY5Hr+mqSLdVtSteOtlFnxkx0dk6AmDUU4fFZQUO/7Ir8/hC9b08HYVnHSi/iHFireEl
uELUdaetEhNLQmao1EtYOUpimtnnrOjVTeUN/egh14xJZyMebVEVQ1JgAMELLaIlrraq8C0+hZ6t
2OfzfCg9sm+rra+HvNDKrXJM4gKSg+7HCrlNHmHfpvAqoNC2r7N2Iz0Pr7ArPUpcZiq1mXp2+Hg7
NC5RAOj63YCH4WXVRt5tAMmADzpVhxcdL/Iuabij23ytIDWJilUvxITVpW/6MU5Wt1KqzVK1p3U/
5fE2Nx2vt63H0U0lMuMT6czg93lWdDbtQN6qC1nmUwrxZ/lriTJabSTAxFnb3K8vOOLe6sw5AHlr
aA3SXT52bO94sFWS5a08nULevizNEoWkpKbPdFfwgicFKaYKLMbUNc5Kd+khCN7OtFWNhuZmVroR
i7RJE2X+TyPF/MGNHahb4pr+KVeyrHqMSd+lEN/oY2UV4NaGiExDBojfBoKzLMmirH45rnCgpKhr
OE+Ru/zPIkZwCDJm6hWuiyyCEzfyTdliIdIplGIXdyNrAAtNEbhFg0aAIHho27Qja+AnglWBJzRX
lUrKBkHf07fRujeAkf1G0WHymwjSaqWrqFM8cWSgJySivYXc2o5OT9QOTQKRKN7WU8u7pJ0PacpV
NVRDG0fInEGyB/0qtRCfQjFWfoO8iS4HL5eLPAMUsoGIKsZNLzIMSp4aYTVgKgZtFl/yZZuXXemS
ytPG6HyyWQ/NFal3FI9QEWeBZ5EYgC5Sr2hcO/BaO1920IpUdyi8b3zBV9LiU90swRn7bT7545//
ff596PlltPbz94cJ589/vWhuqtd9uLnpz6+a408eyKUfH/05HDpQOj9mR0cU0ddZ6T/gjx58+NfI
pYe5pW24qT7ZJ7vBXf0ce3yhbYAN+kouRQw/5TgWSKiYCyFo/INdilgMdDvhUkhg3BWlTP2gl2De
J5igigMWBRIGxUD7fKOXyFMMVAQMWCmWCkmu/il6iTA42i2mhwG5JDAjSMFIV0jGKLDJt5metsek
aA8JujWAZk8BspM+WWLZ5InqijGGJjugLiElg153cu30gQYbD7upL+pUZmO2JvW8TC7t17ZGSVND
W6sNNWbH5ILjLaUA/h2gWL/p2TqdQNPQxpsuLFIB+uPRlDSD4Vd2wdAd98GaF6GLarelMjbQEDV9
NCQZaSzSACBXnA7LGp0CT9F9VrLz78bGu1rnWdOzk1VkMVSuAIhl4/2QoV28dFGzC/mwQnuW2Wx+
PcyYn03d2M0JKD98AAQFdATOJb9o65lecFOM/sQvdX5dREv7qkCq+KCwGSdtRtteGtILqN7zmEfP
RTXNJxOibdC5bZcbD60HSStZi09DTexlP6zyFaOlX1Jfi5XsoaRHNAGiYs2SumPx27ZUYwFVIsol
UCeRv8Yk4/4dMj2X7zpoLts0i2JuNxKP9M1Y+ZklRoio1wigVKUzP5Y46fnsBgC/EQ9aMsLdS8gj
BjptqFAAjT0dwIp2nCnUwCFqzyHnew+6LtawG6rglFbWtGcxke01gbGDS9BC83YbIDMH3eclrTS0
A2TZNGqtn/thCrXG0CANZxTRGXB3U67+zOFsMpqvQzvp3gOA2mWKFS+qZuzAnIT7Jm19BUV8tVV/
bdVMwn4oTJSdEk/D5YIieVWRKb7mtuq85gJ68jiPzPsSTVBRC1n5dkOgmRj03LeF0dSrQZikmbqu
SRpYRjiPRRvfmKqt/IuiBaC+tYAxAFaOfs7f9h3t4rSfK1YmkafrrMkAutUVd8U5tjyvtAOWmG67
shn4KyGa0GgUcXQKxDF09tUs5jyF8tj4tBStsW9CncscIAxeAAe2DcRZMrKhuQwV8rE2wcx/ktpK
gE3j7Lo0c0u49O2M07kN/ayD5/ICGMI62tJxLf0F7qER14Oqp+g0LuPpc+gz5c7KLrf2CnY/eglB
kFHxzHcoGO2BJ8hSKliXQ8tU8WxbeSg+OnRjUyR+nSuuWV/mg8al7ZUeD/xd0nZt2UCJNCbfraZ2
l6ji9qathCiSiosGAz+LWK0DpRP0XJbWJzMz1UW/hnje0rJtwJsK8PfUiXjt06YGEn3TzJWkqcun
0abRqOLPUWGAlcN5H/FU5cBU7PloqyuBu9bqKabhNbQccQTkTyBNEkelXJNqUHF7Pti6nzfENxlO
I2DbPLRSZDibwlwDzee52WLSIHcyR5XfzTlrQmoBi16sdZtdNtaEKAllL5974HcDsIa4f1MGb32q
CC3eGKOA8xjJLN4bj9Srpi/JSwSo5TwHYjkpDR/qFI5jhxQmBnWbBu8nnrR2qIFA7lr+ETKke6/6
br7K2CLlqVSDKRPI1C0g09mFJcmKrHoxyWi0Gz4RiE1T5dPLpWww1R4PWZz4pSgqjQKJSbJGTGXg
opPEqQRudU5cXokTs/JiASov6uazMhvmEfqsAbhcOsq+3AQ3iuV/r46PN6Efws0TKOPdk+1QXX/Z
X/r/oKJjqG//eFr0959LLT8nTIdXvlZzzNRTDA7DYQ7DFYNFp++jIgwDIUUwgdGPVDyGdvZHLY/g
nZjAqzHHkCiQEj+LeRTDCkOMDpMnqTDMkoj8Z4ZFMBm+VcsPY3kBsmEeFVOgpSSFQ9yu5QaqTK/s
RPbiRQXA1GoHc4XLukmrYnNLLd8Q3+2xFECTByUdzYdWk8WFYCPZFxJDC7cx7gzaKoAC+Hlon0Ux
++qaXxe17pF3F6X8erPD81tjMGjgDSopyOvFCw3Nxlim2Zz/C0JYTAlALgIWUeiukCaOcxa1C97D
Dl+alx+J/xRwvrM1fUTQQTs/h3pfb8OUJIwxMDr/gslu3caL4IDANGRfdfK0dU0ioQMCAvNhG90j
RVAOxAoQvIA90dHosBxhll37Ot4b4Cne9EvWJCVyIi3Kjp48LOrgWEcXAlFCYcphN0GqI1FiDnll
yhDv24nIRIhyTefYZucPS7nHCUSMCZOYAlqFsdtd+0AVaDBmNN5XU+tSOrI3g5nsZm1kc76MXfyI
lch9CoRBrsAweSVxTI5uNUoTtZLIeA/LGAMBzCA89HI1zoG6mI0DbVJZascCtHtyGtFZUZhwNQQ/
F2lXq44BJ8uySUfxGspkFI24GvKpgfrF+sjq1eb5m3oG0ttRlH+2bQAU7SoyfjBOkOHluEzqJG+K
gm0KAAzTI9fDsBX4i9E4wrBiJQWsbeKjmBq6CcVmHeI9dchuetw+jwtnUhvJ+AStIpmz6IWPh49N
1q+AQSIYPQZJ9w/bFB+C6sh1FJeQTxHCnIN17xqVN1nLexgt7AmNcEpmpGPVn+dyccCR5dsItRvW
9LpS6NSG9bGQv08JMKmHEIFhNz9MvO+Kj2uBsh7YiX1cNHVCTbNcVPhVF7p1E/d9uXd5nCKJ2lTx
/LSIAn3BxMzPHlHCr6aQCElFoBIQBc52dIpektz3bmB7gov2kg9VdgLD6w/jmBcnjpBps8AM6hxa
n2EXtX2zwZnDJ91cRqcPH+SXOIaaBiVMIFi6I9CCkrvaaKjq6AQj32cAPfhuUWJ+vbIpeyQx/Wpz
EMMQbDWA1SGYv2wf3Mp/sOcAUJwM0bNgUpGtZ7NorlURrZoCBwc0H1BDWObgbu7cfN1r+YeF5L4b
wqwfiiSkEQUt9t0bzjUupmDW6JnEZwGXeuIfH1bhL0nqcLefAuKjIrKsJqCCTNEzQi78cjaGZFCn
iD2SCg+p507UMFgxodCvy5hCCw8kwJ16WJcCD6pT6lk/Upxgx17HUdi6QPI0B1LvxMjSbv7pi90R
eeQbnQzBd4VQz8SLsv2AyVtZvO3o24eF/JJyj+512Eu55RlTYc041lw9M+jjVF0xfDqVFw+LuMdA
AN4I7OwyDMoTRwZClHdFFDu7j6I1yY2EccEA85eLkY7bhyXd42t3JB0ZCUabFSartfsBZ9uaSSCS
5vcPi7jHDw5IlEOdl5IAm3RXX62ERsa3ud1PzWB349qeysJ0m8rwZ0XWLOeddeiRunHfraDYw0YU
7CWRWBzdaiwXWKFoehBpwq5dpg+Bi5cP3+oxEUeuNgaztHULIsICWx5UQK8Lk+xH7nGI9KMQEgKO
DzlIMcDfR0Lwmg0BZqh2D4GamfFMRrsFynkPblCpZ7J93UND+/C97nM94PWgPYBlfQId4V1rDWhp
SUlBpCHnyBymfhfRdOE688jV7tXfTznHLo4blYuRwRiZF2EXTzBlgZ2E+REhvzQbjB6QJeQe6Hlg
0e2ocKMyC46NIAS/4NWmjoGAKl+M+bKTXkftY2DsXmvdknbk6L4oxOrqxe49bKOQwZ/hgK69XXSt
aHoYMwfggNgkHkl6XyrvL15yS+4RBsQLH6MiA7nBvkIwkOnUkAJX1uTaEnI5AgtSwLAK46DdMCS+
eGbLG2NPfJclLvo4hXP4a6EJWNTV9OdmgvlUvYEJ2NarYtdRBgPnHghDo3F0YsLyL2S62xY6WPBW
Mu2RaKUvkd03k91iwBSgwhRGx5r5q4cd+740dFvSkWNPrOcDW8AX7HAB2xDP29Vem/DeOEtg46p7
ZD2RHELzF6MIiYAaBwYd1jPvXmxUQzSJldo9zDj1Kk/gj7FU9xHW1vS6DB+AIAGWx53N7WWUp7Ag
k5UXeQNrRmGB/TyRDtVZPl7wfEkozJGk2BpWPhIb95QxIPt/HvBI81k+WBSkgsxfl2qLAGA+H2Zk
k3hdHivL98W6RAAEBLRe0FMeBYaDoTNuBmz3ZV0GGN7CdGmIY3/6sIHvy1y3pRxpHLZtYLzEZggD
d9UN4XyKPvYL7NQQ/4jm7r0OgaVeAJ/QEBzjcRhpsQKaY7sv0Bvb1LAWsD4i4T7bwG7rNwnAmdx1
HofydQojXKWPSqDIgTIPF/8KjhFgC4Lgr1Ni2Nw9sspQ98sa3Gr3Gb4wCz2pUZtEtHmk7b73KuwA
1aEpBnB2dJUadktp02eQgsH1o/Fds36cmkd6k3tlwKYzcCKIE6wOz28lEcJrBAu83O7z6jwDgrTo
djlrHymMv7ZhUEzkLSlH+qJ0hRu21u1nUiHt+5ikHTf2FJZXm43LyTmnzWXjpqQz7APrYJhkaJgf
OcV9Wez2IY6cHFhumsUErrrOXaTbMlbpMjuq3TIzLSOzQfX0GElzr0yBoAMH5uKwTn5XvTASQG0x
gAlP/TIC0T1rucZJTF4sr/6FCL4liNwVxGY+hFEcUtI46IheMeCFoEity/SIFu9NFbcEHUH4/NC1
jLO0+1q97scGlpxhGZaeyabZPHyjez0T5jHoS68KreHdG0FtU3QCImVfRW9NLjZheRu5xwDAvbeR
GFosBH9rpvCRTwykpVOIcrfPyWdhYEsif65kmcYw53/4NvjezCeBJGYHFgC45LvXmYcqEqFzbj9S
rltY75d+107n1Z+FBfqjOpkTBGMelaJq28EaVvSI2e7RJkyVY1guooCKgQu5K76YytzBfAsuqt72
9K2F/uuxVHJf339HxpFrwCC5r2YGMngc7QAFizO+uE2z7ZfyZGlhh7+8jiR5xE3u0auEyRvkLqBY
gHU4Si2DIBMAVeP2Mpsu8palGMHQ72Hj3as8gMEgRsUMqKy7yssE7Jl1lXf7bGAwnXoL63mbkLWP
uMi9N7kl5ShXDDzK+5lWbm+zUg+i1QpYuocvcp8IYKEw7PPAf1C77l6kbkc7I9W7/SrPYTS8NSN/
RMI9AQWNKrDrHHhimJUc+YAabWn6qnP7gN45cj7N9StLzikqHyEW7zMJpAb4Kzr4q2kMEXz3Jo5m
nS1bBv7Mb2L/Kpre9rDW+7C27mlKYNjyU8ZRzNQdTD/yMnb72K7DmSlomww1LPMCpX/mG/E+hw2K
CyTbC5hfP9Z+PXa/Iz32K2qjYQTZnXypxnc5+9Crzw9fDx++4whn37nfkTes0uF57rjbR886zHfs
hC96HXVmck1v4I8TtMC7eJg0tF7CP6bc+xzltnIPCrgFPHpCp+F/SDuz5baVpFs/ESIwD7cEB4mi
bMu2PN0gZFvGPM94+vNB/fc2WcIhYqujO/qiHaFkobKysjLXWhn0WniK22QzZrvS+Bqm8saJf11f
5aId0mcQOhqtGUvI1fWitWM5MEiivpnDU9/t9PKzLH98gxEaPQZ0MRMzwpfMB92M9PlS1KwbPT6E
rmLdJWsusbiSMyPCFzMzRQq0yeJCHJ1+Z9ThRxPQxqauYkAng267b1kTGCSqQbKqWII5K9altFQJ
rFaQbGofEHlzTMpsG6prrrCQJNEhcDTHUF+KTkJ4HXS9bCuLe6MCYE5GrUa9a4btVocxlbZ315e1
dBFfWBMihzJ6XtlGWJuqrfU1lapNlTwoE4j1TVDftZG2KYbHPif8WjsfGMo4rvHvFuMKXTQZjho8
YLE0lQEZ9hSLGDn41AtUmiduO/b2ppLhH1UKaIGk1KZtNcYgd72iXnHWxdByZl4ILU6pKo0yf27J
GTdtCKtOelwtw77kM2JwQUxkblfDXVINYVOnNLAlGcQ6ARqKgvQe0CReeh+l30KuN6f6aj0q+S1Z
0ZZ+2sqjZj7Tr2wrQOgc+oiqYwiu28omRbGgDU9fxrzegMDZJF3g5vGdNWh7zXrDO83Wz8zNB/cs
lOXw39Kkwpw8JPAhHpLqeYq+XHfbpU07tyEkqr4uDZY6YKPojnn+FLYPo7Hy1ZaO4bkJIVLaUhCU
ZTeb2OrqfabuSunGHp9rZSWwLOaJuoLuAxUeCLC68L08D7SbPeL/ddC6pMSb3P/oF/IW9NrvNihO
8gygy7rbJo7/I9Pw/20PLZtW8UvVmbMg0XTRJ5qSz1d6WvjarTmlUNj6dtjCrbIPlgz82ffK6kB9
TzlpVd0fzDT1V77z4r3Lu4ZOoE1T0LKFDx1JSVjKkGdPtfqQm2MOhazcTp32Ow2re40N0KTpdi4b
aoW8SySw+bdhJq+0mBYd6uxHCDU9uakqP9SH8FQq905VbeT6YbVZtngO4aFagGB5+YiFatsAYQod
gwSqUkCfeY55a5h+tmuTybiNC3CL1TjeyUahr1z6i66skxXqVP7J2IX72Oz1NO8SDDdFIh+VTj9E
ijK5dmZ2W8s37G1YDuNKDW15W6GG8AghqssvZc2zMNAWYxclbUlYN6T7tnyMuxtV2+VNs1ckMHKj
29pfvFjfhUqyo6q0675fDxHzol5FPUOnaGrN6T1Yo4sw1Dc26P5ufqVE3r3V6FvaUytHd9FpzkwI
TmNHoWlWPU8UOf8yFaU7yfeaWa6k3Yte89eIWPaqgkBWrQAjUlp8IzuN4k8DoNy0Dh+68FeSrPjK
UlqFc9oGEgCaDfr68rNNnqdXo1OwpvQIy3ID/Z5qc5Cu3LqLLgkaXJMBZej09C7NdMpkl56JSw72
uAHG5VrGj8TItkq4fu4Wl2SpAC7ofFE3VC9tKUkEiWvAVjRAKQlVt8n/FOB7jX4tlC06hMWTWGXD
COnCQXP6pGiKmlCeJ/Vm8H4H415t97ZxNyWee+vYhUuzLWyyjW66HhmWmXX7fvx93fHXfsT872cH
L2ssLhOFgxdFT0EVuk14nMKf120sOiVVorkIAABPEWykNhB1IBzhySE9M+ybIYJVUn7wg71V7L1p
xdryiv5aE5zF9+LJAEMcnowAmES1TWtlUwQP15e0GC/OliSmFJmexGHC3gHZd03vh1+86SSfWRAi
kqUBb8prPlrWgmL/6KfeLgimfdINrvOlmvyV6PSyCa8i4Jk9ITy1gxVVA/TTUwfbTB3ex7P0Q/0+
D2/nVlAbHosBNpUhf4yM9GBo7RYoMrj/fR+vQX5Wvq0YVGJT6aMwZeVBAsvPevC8eHN99xZdxKZB
r+sArKhLXTr9NElOYCUjUTJs/9StNaFkYXzLBi1fyZkWg8mZIcHzy76EGgJX8zTET0oau1BmNzPB
wOvqlSWtWRK8XvEqHYwclrLJuCnV/EjrBpjDNsufrn+7xd05W5Lg+XaWtYXW9ASMye83ofkch9Wa
76/tj+D7o572edViY7Ie0wBdl/qnEqe76wtZMyI4PBhhSwtk3MxmU2LvD4iD1SRueVeMFwbR/J4T
9l+O9DrVBxwtVZJDn00bKf0zysOpCVccbXkxfw0J26/50P90ny9mleZdqj3bo72ToLdd/2SL97BN
7g10VjfUlyzu7LIomh4tA5Xke/ANCxSXhgaIqsAxUoxdlYTKne1DzL1uc3llf20KZzVPSuCjEG9o
zjzJyrjD44qhWDGyeEOBcgTibJJiiAEBSZCAl/3EqyL/Eycayhc3evjcyW5l7odMvv33SzJULnyg
7zCpRK/ImqiNnMGh1h9k8qHMJX1beFF/qOM8WTH10oQRwzoNRN0AAE9xWUTD1W1ctTqYSCBJ003t
oEfApRUnuzrID3lxcJr9/Ijs43oXd+PWmh4Mq/3UtPqxRi0gho+9mZrxcH39S6fC0EGTg8oCSm4I
x1u1u8mBdhqewnDYksop2Z+skTZDu7tuZylUGWC8DVDrM55ROBR9NBbNYCfRKfE/jv4fmmDX//6S
15z/fSEURoFH5UlKo1OegewxISBBxfK/FmPrVlyQCBNct7f4AgfbDTwTmVk6BYLBIDb0coK1dEqc
Hg5aGev7CdmRTTTkkGIKNd7UieO7pRnDHfaH9NvogNG9/iOWzuOMbwMaRtnRtMWwacVNbpgsWvG/
qD5yIsVRMr9ct7G0caZtKM7MJCHMzP9+FmfibGqbSc2jU5akjzWv/Q3wsOINwYyQbGrqrPwEtvjS
SBmW44gyS3Qq60x3WznoXBk00LYril91AfcwcczhDXGGlqxpk3rAhhEbbtSFq1HOx+g0IkFTP3bQ
7eL8u+KlbprejyjzXP+O816Ih9+akdsqrxldFlkbYeLQowja6GRH1pcCAaf2e6TeDNlNOHgflOID
788V71i0aOqqqmtASHmqXX7UXEPWTErM6NTVO3Ke3M54tyCdlOs+JVNr45fDt9Kw99fXqbw+ibqs
wXyAcUAvk6bWpdnaKNIiGHwaFb+svZ5AprxT0Mj56T1ToRkU1xlOyHDovQsToYuPE5xz6PIbf7Uc
/9pz+SG86RzQ23xvsTyFjEaaFH4ZnJzx1MpbuOkrK1VfbSkGoMfMonc8u3XBa8dALjUYEICAep4c
DYokN1LlfTDHEiT1Yz88j1nh9lXpapL3bmzNFY9a/NB0JhUFRqCjiZSEsoB5Gkx1cOKu2fjopPV0
5Dulcptdo3+nr7hi73XGAQWMPIL4rVCONoTlJlaRVUgEBqfSQiCg+1EXsJj7X4m5D9Jo5VpasmVA
ObLmbjhXs1DMSAopDRDRohHVFXAsP02fJWsCCo0Ozb+uH+q0XUGGAksDACVCoJw2sAI0P3h/6H/i
aBZSOyooN113lddHUQd+CixJVVVCjRjfUqWRwimlFNSEtEfSx3KAtv40mk9S9qx+dfqVF/GCZ2DO
oHTGrT73lS+PYJWqg1EjkHDK+4SuiLTVvK+6t1fjWxt9HLP7fX11Cz2SeXl/7c0H5eyOQHvaCZHV
Ck+Kmezhw7pdYdwmgXWAD/5FAzfsD3+m5od0myAEtFbRWKhXXloX/LIK7KG3R8omUiDdWPawySdv
71nFsQ6PaFPdOy16jYV94/XNXpXzLZIzLm+AldOxkBDwM+YGEVwlNNBfkctkz86NubJiOsOt2qiu
Lv8Yoy9jEh7qpHY17fvY+huEo1YMv04COJQO2qDUp+e8UkhEvFRG5zFPCHNIvtiI19DCoc+95sIL
RQlg9IAdZ0IC9UXRhynXhgaSSsDOxt/yIZC3RTC6sR64ga7A3t88GrfmYepuMmmT1yvNzoVwQJil
+G6B4cahZ4c/c7A5QJToFVG1sn4pQ71Jos9V9exEH6Lo14ovz5Hl8p5mD89MCTmVbbW6LfWYKvun
aHzOjXdhmm9M/yPKQ7p5nBUs868rNufzccWmWGXRJ0spaKZwXuN6U78LjJswv4u8w/CzqT4Ghr7h
v7pDBe2wYnhpsbSQqLpQ9OSRLXxX36v43ANHJ0hOevcsl08x8pGa68etazefddvfp9LaY//1kwN0
ItRfthKGJI+By830cqVqx4H38VDt5sKuZzsQctHUy1bC4EKL/NKSkLvacT2pyIXw5J9aFxajVH/N
KnXHk0tz4MwitJq4o3wXFMEHVU0PgfPRG4d/DfDhN8w4JZgonNOXsHHmukPtTZE8r7aTEPCppL7Y
eBYAEVOL8pVbZvGI8iaRQU8TjKHbXH7Z0aunIFXGECptjkhUc5MU7/2UVu6sshpvdPuLosOutbyt
paPiQ5dQTeJTEE27SvVWHmQLVx7r/vtbhG9vql2ktTl9uYySYZE5G895iq1qYyIwNrUpUiQh+k8/
rzv0Uiw8NyqkvOiDdPNznhisxI9OYW/7zNrb/fN1K4tLQ3MYXhYwOl4tl5+5LkwDEonDcZ2Um8o+
aK2zbRpza+vVc2RvJ11zI5RtrxtdyGZ5GtHegflFqil2fPOsa005UKi9JNAkukKX3FTT2pXLZOls
nlsRLhM1l3y77Cm+qFJyaAL1pi0fNPQwV3EAi4YUAjfMZLrn8vzvZ8cChZiu9VoJ96CQtgPOVxzQ
i/yjcwD3Su3bK1ne4tej6qDPbwGTes+luWZCwrTMdVhUKHXV08OYt9vr+7O4oJl5SHqMkp9YSIrb
GiSlRAxPS8fVjHtFzneSf1ytLi7lGercDfuvIeHLoZ+TTcNsSAmMk5UGuxKh32jobukSbJW6Mzfh
NOxlJ/pF2eH7/7ZIwT0GzfBR1MW2Od1E075MPhR5hM70/0l8/H/xDYvbxbuKkhR9YN0Q7NgFXEHP
gDlDPuVC1tHSaXd9JQspMtwKmIjz48nkUXPpEFpS9QlUEZgParalSeqRKZvKt6QJ9wXtZmtYuWqX
IhNcDoV9438s8TGOHk3M/w1zIGp2owkk9qb5950UuP9nJgTHGCWti6Bxhqex+Rh1w7b2k406rlHR
F/38zIqwNZqRyaqUwwTo/+QswbIeoHNMxdP17Zn/ipgRna9FSEwKkl0UB1gL6kubOCl35XAXD++G
qEVleMUV1lYkuELqZDSEgZWf2qK+t6PxmAfPQ/lVjaqP1xe1aAgdFaqsYIZkETrfxlKnNDKnp5TH
rV5+UUbtvpa3A6rG1w0tOtuZIeGCAsZVGf783KwVdJJGZX4BOsYPLyuNlVtpcZ/gpwKDcmam6HyQ
z8J4lRaKk8XsE7oA7qgdY7qEn5uItpqeB3+ur2rxyJ7Zmld9ZksBODpMEbgQS6+n932GcFo62u8b
S3muais8oEP+05SnfOXkLu4aqjc28Yhaq1i5Vmo11VFVwqzc5DvLhyuSZ96nTDeg/iPVu3IDL4Y+
tPQMC5l0Qp+wynqSR700MJdY1FqNPOayh8K34vNLHkLl2uatOs9BEx9UU+UVVlEk/4H6cYYb7WE9
iq8ZEQ5WGNtph6oqPQ7l2BgVHNh7M1/TB1n6XjNxgkofJRwSo0uv8IoSbD4Sy6fa0spPSleWG0OK
8pUH6ELvBl25MzPCtkR+q6NIOXDrOk5+k0UlKmJK8iOponSfJA6Ca40ybv1qaneDgziwp8bytvOk
YJuZprnrpjidNd21GyVAyC4KJv+IdMwqdWXOY8S4ef4zZ2c+OyODr5r/AQFVqpubPaiBZjf4CFVo
xo2tH1vvTnNil9des1rjWt5tQFsaCo1QxIQvpJRegpI+Ha16B9HaHvfZ4/XzvxRrqNT9Y0BYm2Yg
ZBNOVJlIeO6AGNq7CrFx5J1SyjvBe30KV07+Yqo156e2QtCeK72XXxPhV4T/RrJhoyicXdFK+Tbt
5XwjZX28i1VGRpStn7mZzaOuaPLie2Xka1Xmxc9KJCDj01+iwuVvQOzWbANP5XZSfsCddKJqE8Qr
z6alyEq1HnomIGPkNYUzlPkogaheTBPQQr/7WGo1inb7NPsBYsGvV9rjL9XHVz56Zk34qoqTm3Km
EXsYZrK3PFQcRzLl8YEm0I4BDnupQtF4JClrd+jx3V53osVwYaDlQjUWbQNbWKqjhEWQMYjglHWH
ynaHt4Rv9uqfvy8szusQDJUl/v7gpVtFzTcTIvLXlzCHzVff78yEcA6kYZJGq+eG0Mt+H6vhXlXu
6rG9ieTPufbFGDaryeviyTuzOP/7WVRpjD6StIlFRfqvZJAQAQ3iLYpP23oMniNlf319ix5/Zk3I
/VIE++1+whsjwMtTWb2fL43Wr95QmOFO15GmpSrD0bpclKfYnRy9sBfipzL6GUXHtzBCuDUoCpvM
vUQ0T1TZ4WKIW/QwAc8EW1pwnzN7W9afUca//sUWjxQvJQDhcxmYxOFyLS0wiiSQKXShonnX5DkD
FD6jn79XGnOTWPrGnqebGAElihB5+9ReKw4vbRmFPLq3GoGfYUyX9hWz1EPUQAmU6p8EpBNNlBbT
11e5EKX462wVWQt9NTEaa1oayhmzTk5VR0tNqzdFe0gibUvRYpsH+abPVmLFwkHDIG810CjcAGKS
BGxknCWtoxMQODfyovc6Yv6Riozg6HwxjPDYyscGbfrry5yPr3C8QbrCygdQryJVJ0QoxjdVZWuW
0alyqN2ZpvS5Rvi1kUpvm8lW8u+fCgQrIO0AQtEPMYTCSK4jfc/ghhdcRkKLslDue/vh+ooWwseF
DfXSO4wogwTgRdGpoUE56t4xRhM0GO779ksV2iufb9FL5j4Famk0Q8QupdeTKmp+F5306aWPnzJ6
wtCDverJCcOn+iep9HPe9+bz9UUuHAHwtH/tCtvW6HYy2Uitn6TG1f172X6q1wRFlkywLJNQQuHi
1Usk540lO0kfnZzevve95o6KeTesQKHn3ym6HwKhEA5oqsCYE9ZRm10rOz5GLBWUznNurTHIl/wb
cgGEV2fGj4txd1BqA4KkFZ3mLBGJhnBvgsDMvI/X92PJ6c7NCLdkrWUeDzfQD2GCfE2yV+1b9Sas
0q0efbtuacnjzi0JtyNlt1KrRhZkjft5pAsTJ+Rvg1HS7FM2mb1LtH9PadRRb/v7CedfdHYfZzpd
BFnWo5PmPBnWvRnuOtSKIdr8bwub4+OZGccam5psMTr5zI/oUU6S8tNc7Im/xGiJJ0W1Em8X/fvv
ssRWSdRpBjMENPx7oktreUxLmTUe2/TP9XUtXZd8PxqJEJcox4lAvCk2nDiTPJAxGQgtK/2uauqt
3FfvmAzyq+z2TEGqno2AkuCUy2vCLovuArIBDCpyaIAOLr9q5XWVV2sSSDUbkF9dZFtTyaDhRwkz
JiCrTWg4/bq+4DWTQj0IoS1v6lNM9oryPmnJRTLEGSOUPBgvoifFLvDzN8T8Gb/x31UKYQS9TgTV
1Tg+xYxLKgLUsKtUyzd5r0ibKkhuGKkWr5hcdB+yufmhjpaN2FcsJgRjqxlErCa7ljZ7RHmyNlca
CYtG4GDP5CiE5URttEGqC4gqtGH09gnMZtA+rrYtF3eLZ+fMf0IwyRROd1IEEaK4vPjCXnXjEXKZ
/NMreHUCa1RvVG8lA1g+DWf2hGMeS8wiyUrsFWH04Jf9ZiqO9nSvhPtOrXeyp25S7TZOvhdr7+vF
b/nXsEirc6RSRshBo2Ct3GY6HEXT3tH8/3Dd+ZetAC2cr0zOm/A57Sb16pAxlqeGeriVH5k0hfTU
4bqRpVsTqUZ5ZipxdYrEeeT7rJBhArxZDOUUV8ldp3tP100srWMG1FFsRfYEBe3LuGGqQU/VBRMx
GPkxe9KdR1T53mADASU4BfziV81qRiTlrRGGZLxMZoPpl47MjKD6ft3KUgYA3vgfK8rlSmy/Q6vG
9Inz1UOmTbuhQVkuPTJqb+VCeaEKisnMuSUh1ppDwhChvOGiRG//VkqMlJlkFr2XNmASXogkv681
1gMjHZJNqafmh0hNHuq+/271DLGR/IlxsoofbgrdzrfByHxBeWqnzRAwfCKp7K+26UOzz2HW15rv
3JYRIvppmAQHa2jaUwN0H+lOHkKdX6+prCy6A/ntDJOn3y9iRrxCQ4qG+vNpiiLXSpj0qNyH1tpl
9YIeevUFodfyfoXiDPbvcq80b+I95gNzNpI9cOejozFZUk9nHoi5G9XoUU0+qfqMegblVT0wnuKL
EpVuZ37Qsp9tFGynPme42jt0kVP7AVD9XlYffUl1jWzXJO8kdM42OPX+uoctlWu1OYlFpJhWOTnF
5c9OIxQm5IBs3Czuoj59CDvQvVN+awTRVh6n0xgF900KRjwrAyZOBMgo5+2hrOtNboVblYmcY8hg
zHnG2vVftrhtZz9MOMWMdWTGqQFk22SAwhAVm/BY697N/2Zk/hHnidsQMRxSA7M9D16SvpTDc2av
VE8WAx7MZNDas1yRSJgsy7HEXypyw+Fj5ESuLK+Eu8UgcWZAWENQl/UohRjoky3Sp7iXqn6K/S/X
v9TSK0E9szL/irMvlUcdc7AjHtuDfZt1x54ZFiBA30XNikMu3enndoQ3QsWQJJyJQKQa7yxpO4C+
RhC0khz6BsyYWUnclwrX4IERBgB2xAEQd4eBPow9KPEyUiFNndx+HjE9MAVP+ljX26hS7njkd9La
g2EOBq+CxZlZYc9yT1LyqadgUjEKCBlLnYR2U0yDywDKTa05rjkwZFQp17D1i7t4ZlfYxbAP7SSe
ixia914G+cTCFAhxhrOryKjf4DEwrGcSDx1qsWAy1jBNRoOd7Kxj0sTeJlZg5SfdTe2FFHzX5H/n
T/bqk56ZE26wyGI8ol7hoI7/RF8JoYHHPF259RczwJcJX0zMQRVcEYK8UzGgOR/gJqjeYLpKERwn
21WmJw/GdYqKi98cilT6gmhuVkWPb/meCCv8x7Z4j2VTmXZDj+0++eCN9U2j1y5IoE1hPzvhW6pd
ZwtVhcwj6KQqZ5AfRRpeQTxLkvzQApt9yOIpfQMulxkdaCnNjCc6rcIVpCsBU+l7ClF3hVEy2xTF
YXlY6aUsOv6ZDeE2mVrUBVOmtJ9qud0wQ9Id0yezirY9svS0+67v1KIrnhmb//0sVnIcxhwh7eiU
WsVXRQp3nmH9lh1ze93McvCC/YymCioDzI67tGO2pd8EFZS0Qqs2o5G8LzzjrkiPXZ7fSow2LbJj
4bjpzxWz896/Omn2LPg2S4gCZ7g0O7RyZqUTZkuv3jLP1k2LRzS2mu7zUCSMM8o3Gi3Aw1SuYe4W
r1K6BBSYeVdCJ7s0LJHARBNTNpiqkFquFQ7Dbe/J9eH6+tasCMvzFHjOlTpbQa/Wlaxi3Hox4eu6
lUUfAQkyy6Qyu0DsJIL6bBnUysVjoVnb7pxZbHpa6cXP+/9qo85sCH6ol7Ab0oFHChNZ1bk2b7hT
InPJjYE7wEn6H5ckuGNDnc00a5akeUe7f1K2cbxGeV1eEUJadJqp7ppCdsAsLSPQRkzIjDPR/hgI
lTWfI8aGXd+cJReYC/Hg6ehpW7bgaKOpW2Hfc5ckzQRU4XYM9N11C0vbf25BcDLVZ7a4qta8Fqxf
OcPxeu99Wa5mN8vrQJiRWjhj0MU3iRQOUiL1XPdVfYSJPPhbhuZuae1udV5jozsk90p6I8nVPvM/
ptm7zKtWfGIp7kJxozmEDClCOfMvPAuFYzx1THlhw3QcHAV79MdafdeaxjYLze1kxI9v+K5n9kSX
T5zGaVLsSSkTbLPJ1driXsrHlXfDEpUG6p6mw1JGc4ie1+W6Sj9hzO/Aw6Htim1l3Tv9uCnKI0U1
lAA7hBSZLJ7yftOyrTQgT/65XZs9sOhBZ79A8NEwkosuY6wlSgBf2srYT6nj2tGaJu+iB51ZEfw0
j8N4sBqsmMY+ZOC1vHIvr61CuPu1YqqAGczfsXoH+587spf+b5ztv8HIsldg0pDNMChyCD7YqZ3E
CGieuLan/WRctM10YGXavsXx/hoRHC9ClSHzZmIuBaGwVI+28avxshW3W/5af40IETY26kzrpznH
DYsbz7e3xaDcrCLOF628oMSQZ0QPYX6inZ1Zuyuj3JbJ/XKTCYhMKmSCZoe45SRJ6f76V1sMD5Dq
58EdwNdt4RgVCuOJmcAcnQLF3FnfpDHeDPmN0fs7/U3fDsAVzjyP5xMlfZMgNyhrTXOPWnYz/8cM
O6/TlaL30v00o7r+a0Q4lJreGFxeZH6MrDc3ytQzba4frb2mpxnaYNoaInfx+xnzmELKNzND4HKr
QsuuGAcm49qmpFCAbCIXBk2wl5S42maOTsskZOjn9U1bIi4z3fivVeEVpAdpMTUV7aepro5qPbmm
Ih9GBWmrPNtNnXNrjd1WfdI7Zz+EjAnXtXcMXD2Z0Ycpjo6a9DCjlWZFmeu/a9Fv4cDSbwB/qoj1
a6AApTo5Nmk31bfYOlS679p0TP83K8LijaSuR6N0uNFk3np0Sp1Hc1yrki/6ETiDl9mU88joy33t
fQbOkunGp1y1t6g/ejLSa87oTt2Kwy5/s/8aYmjZpSEvhyQ0SlL0UiuPO/0oW82GIYNviY7/rAdY
yqUZHpFyVHesp3CGreo7N6Yeb5NVieHZ3cWEd4Zn/OezQTa/NKPXkTQDX1BH8NQ9DdkP0OadKHTb
5n4mDML5eMP1hawkeg+oFUBlFa6v1IsjWYo574H8bvioMEf4LU59bkG4vIq+D8pJJmwF/adgeh67
+zZcq10vOQHskXlgHnQc2r2Xn03Ni9hG7JpkNItugly/gWcdGcGKDyxtDthM2M8k7rO4w6UVSbJq
v42j+BTW4wYd6l0MAoBuhiJlrlROmyha2Zyl4GjMUyxnLq5l6POyz+4xDbavNnlNDP+nDTdZO3q/
/Sm0XLvsbLdwGC2gespbIjK4LuaRzHQctMovjXpD4thdn8YnXf9WZHsu04P0xQjcsCoO1wPR4vc8
syR4htFn1ZD5VXzyun4/c1ADb1/ZHfIVxDyn7P0bWVvzxmWbPL9gokHQF0VwurJXc23q41Nbgpmm
MZsfikZLbicnZiZVPMg7Hu+7MI7MlSr6Yq0D2Zp/LAsRccy9ociQFz2N1QjFV/FBFI/3baswWtAF
HRZsVCY5VdFPkN0r993S8SA5mWuYCENBer7c0iyBGqvmRsyUg/jrkI3jrT7G38LR9FeC8eIi4d05
CK0wkhgs5KWlsQzsPAnJVLW+2OUeKXfgdnG+N37WmnnXFV/S3tnW9u/rjrR0Ts6sihIS6ujZXaqT
uubKfdDcZYUE0vjT4B8Baq58yqV77dyUcA+kvYoY5txFSIGM1EDayuq+Dn2ago/X1/Qy7FS8Cs4t
CVeBxJrkeEZnMdo+C5NdGQIwGtJnAG6xR4XK6vaxnGz0kT6k139r00M0HPP+acq7d/3aUZ2P4qsf
A44G2QP0VYA9XO4rQ+1TK8gp3ZpVsWW+1ZAW++vrXfJRJo38Y0H4sCGtMcRksIDm6LaNrR0fdvVh
sOyf8ABpE5JrviIxyZ5FThkO5NCBcUhgpOcyZCJyTs/b9lO3ybVB3TRteycla5TtRSc9My0cQrtS
wtybeClUyV4hfvvDxkkrxOMbtzdXpXnmDXm9YX8XKtxVtpUapPLk1YHzCH7VNf1w39QxswtV+VDr
h35A0NKR3zeRtJJeLroKZEs6p5oMtlu4ixUvslTfmKFd/pPt/fH9lYOxeALP/r4QYoqQqTRxBSKO
+TdFVb23soMR5DvUoVcWsmxoHmUJ2pPOu3ARRmPsDMlIxV1X892QTAysUw5TtpfA41/3/UXXIAND
MWpWixPxHoYekVnO6Lsmld25kcv07V1Y27tSM7bVGgVk8aSdWRMcMdDqmAYlH1By7j0b5Ada+uaP
6yta/HakLrSYmBv0aojxpDpZ3aFtetKjT4281bQfEQotK54w7/QrH//HCP2Dy6BkM1knKCSeS3ia
hAw5Ssiqic7EMx3BG0mLNsmw1ulZ0plAq5B+94wAthSRrhx5WVD1mke5Z/jcGx8krdrOUuQAvPca
s6DRjBkY62cVOyPXLDdo3DQrdwVal8ci/feToHBLhGCgAzA1QBHhtZ4UKXFT81tCNOGbKbzPXyIZ
AoL2WxoX56aEcFKMfRu3MW/GSA4OtVxtakVZyQYXDwGvXjThePq+AkuiZx305sALS6vv1cDeImO/
Kc3JTcJosyp1t2gM/CAUA8hW5ESXruPYbSc1BcaqOvjC9OxGr/aSzyxrdJMK5sdcPw2LJ+5Ftgef
RKxDuMo17uomhkhDTffBs2K3yo4Jg+uuG1mMu4xbBAkPKBLE9eWSqr6oY8MKY/i50g8jssYPMpIB
768bWTrXQBUhfsCoQqhe8AMo56URa0V8kqdsE6X3lKkaIE9QMrJ2xdTSR0O0D/i7CQKOCtvlempn
8ooo4nWgHxVmK/xYk+JZcoHzvy/cU72RFlLUl/HJUrbypB2yJNjayXgsKKsxemx//cMtr4YKrm0C
uOM9d7kap0w6I2uJVYNsbtKcweKR43bZ2vNmMcGxqB79147gapk8+hIwBRo/yQkh602AnqhVfy1B
tqF3uFfsajMUz3W8FhgXHYMaggxCjUa4LNzKXZKkTGAmFgGtqXt0/sqvQfo7maLt9e+45OXWXzsv
6z97EledlDeGTyDK0vdV+L5eG166uE8w5FFRRPkAoMnlPjGrGjB6yBsfBcMirnbQmwJnbbLdouud
GRFcuwvoSqglRzXO6MwCCko+KbFZg7o/9s3a1IyX1514TSLD+s+SBEf30qzv23GOdRB16U0EBsLL
vqt8L+qDmauncbLfJ/InM5lcv38IGhCOdXkLC3YK1G3o/0irh7S9BVbkKCQnHyHFtnONbSiNj9f3
duk+h8XDXE0NSSOmOF1++zBTPLPW+fZZ4jrSD9WUdkbzm8G6DOO55YHlvwVGfm5Q+DJ2X+uh2YJc
lytv2zjFdsaRZ+MKmGJxt8+WJRwNGmnWEMpYadrnjFEiUnwjO5+NaJsUa5MuF0/HLG6sayidUI6/
/IIauFVpGAnPneX9cuKbrh5+Xd+jxfNxZmH+BWfnL/IGpbFLqhh9ke8K2v8IDhZu1Bjh7rqhxYAC
vdFE2pAakchzDNLaDmuV2pcT/fCogMb9sfeQ9lqrWCzuzpkd4cDLedj7hsQ1Q8196HqG+NwN4R0S
Qoei6nZj4nrJz0B9bNvMHYc7py/urch/YILETTYO9HrqlQ+89nuEQ1CVCIA3Jh8YjeYguukN61Mu
1ZuybA9+E67B+Ba3k8SOch9IAdLay+2MIaiYUpdz5Bw4KeWx6qZNvyZVMB+jVwEIhDlVRcpC3E2X
RpgI7PTTMMVABfpvZaA/aGG9p2Nq5luqcPsIPP1KLrQkU6nZMlND+Q/0KLHMN8XQwU2UGE6+rbm9
dNOlR4/h2xYt/PLOzPOtriN7BxetdU3r+7/3XNIwmyYdFYZXb5+8d8ZUSjJsSx+kqbt1coQZktbN
5LXBcEtn5K+lVw8gZpbWUiWze8pUHoNM2jN9oHeMD7xcNv/LmmC9XG4hJa/GMk0sOUmDrsT4HqDg
vZS2rkx7fWXzlnzyfFWCTzpxnIaBhFpdOCUbxnpX9oche3rDel4KwHAsgZ6JNhSqWWnKKWv6g64H
d359H+elm0z1Sr6yiKq3zyxpl1/OqCTJl9WO8zzaLqUnB9j5zvG2EvxEpTZ/+/14D47q4KTphzFS
3dTKHqwk/zBL9SmTfFM/1W3yGEfd3vcV2g7WIe6/B/10M8q1s4HQextI/4+0L9txHGeafSIC2pdb
SZYXuVx7dXXfCL1Ua9+p9en/YH04MzYtmKg5gx5g5qKdIplMkpmREXRxAA7GE1ASXevWNxK4DHUT
AsrQkOHC41hGOTRB8PnluLymugpJkm07/5at2LV0tyNZ0OvaSS+sII6og25uQXxedXETtVr0wrD0
NRcO+6qvRyiKYDOhVLWVU8vYD1WhvqmL3Jxa8h8knJnmJiNAR4MvusGZc56db9AnmlIIB8H5UCb1
NKk3fFqisRi0z8rutg+u3tXRmQiyEfD8KabJOeFgzKinE9iqwoeB1NvFtCq3yutnJPIPkjW/WlG7
McLBV4vu4bbttYvCuWnOK2lMp3pu5OyYg6PDBbEK0GiDIsoar+5ky0Syjr2xMa+Xk6kA6Yi7HuoO
OkizsZNRxRRXdNY8BBkDYJmQPbZxwFwaWULI2XZViOttSfeLWe7jrN1lfd85AJUJEnVr0waQBwii
IMmMNBB3+6kytWvMkuAhr2TPJtLHStWlglC7NmnnNjgPVCgpjXhk44nAvT3d0aX0hHfS1UljVysI
v0roz+aMWE2hFDooK44Tnfw8+lGjZBInvZ+CFvvrnmafWeKWZwYtRq+HFiypf6Fi40jD39sGVufr
zADnZHWjhVkM+aljIm2RjnMyoGOEVxjRfHEvBTCHpyFICHBekDs1R5KovZsHUEyX/n8YDOAfaOcA
9wVwOJfOrI/Q3pNqDAb9chXQBegBEBZBVp34zAZ3HQPqKpvzGE4Mlfqhg/YY1Nxvj2J1tkygq7FH
ZOjHcRaGjqJjrsjyY5NVm7ajW6o+NhndRGhfv21pjQcXbx1w4n82fKIp8nLC0C0XNaXdI8R0yego
MS50BHgGT9YHqK70SpQFQxRK4MFqiaeF9F2dw7seanOBPmSJV0ngPDb10WktYvy9/W0rjnnxaZxj
mmSaUqi84XU5tC7ajWhuOELCjfUJYFBylvWDOAgXkkg0FP3UAzECbnAvAvQhjV5H4jRq5FThG0rN
xnQg5uBoUe0mBvILaJKTnFj5DxAMlHzxjMBNA1BFjbshJqY8SGaFLIPZEp+SjZ0prlq9fn1Kz41w
J+ZcRtZnreTIRHITFbJEVuZQU0TAu+K/6CQEZQBaf3Asa9zK5fGU4I4ACARJTQ96v2Aw8QhcGdyk
X98p4PJBvoNBcPEO41YvLPSuNQgs4TsgXht7cV/7UOLWQTN2e+rYN3OPMM1GHzsaLSCIdSUqDuUo
lRKK9zQy4mh7pNrBLNHosJDuOzJHlTskdSTYnGsb4NwkFwbs2iioLiMbAZCvU4fzU66lXpTK3u2R
ra0Wa5MGtyGjkuKvUVkrR+Uiz1itURmdASrKu2bYxf29ruciHezVIQHNBjwO9B2QnbgMN0x5qIlS
xGdtfgXntv4iqmmtBGe0WOICyrjv8E7jDMjlkPc62tePeWyUTqkrujvZreh9vDKMCyucg0t5DTVf
gApwZ/KnfnIypnY4iZgUV61gVdAbBWUPKP5dThbkIBtI2Kb5EQLpMV2eUNG3aCO4ya4kF3Rovf9j
hBuKksdJYUHM+thU5rgBsucZ7B66F6fUchKtyjeU9JaXLqngBbk+OOS6Gdm7jALx5eDSuO8BFEWW
XZKnxJOaDrK54+iZ/dcfQBjfv3a4CJETO0oMqPQeyzrd2eVbbI6OXU2uOQieIysBAoYAoGRN1EC3
cbt1bBvQKrZtfoQMzS4EAZGnaCclV3YDkcEsm8X729t2dQLRofKpbA29B86eavdtbLYl+CkLxcfD
2CMQhcxNgXustYeD3EhDvGaoPfzH5TqBYmNR8g7DGtE8gtJI5NA835iZdBejJ3zuw9No/RpT8z2i
oUuXQ2wAVwOCluwFZOWgAHm1StHIVwLWxSdxI9ftWA+RP8mZKsKAJ1EGZSicY0zH/PYUry7pv2Pn
cVFyNVjzPHT5cQhfp1Dbyd2IdFfllpNf9JXAf9ZSBaB4gqguuvHZfZzb7rHSUUxtnR+rmdC3vsjT
fTPKwH8BkeaSoigfrdrqn0pQdm2WNEs9KBv/BNlQ+tgMpf1+e+ir3mWA75sR96NexG0bA6ovVbrA
u0CE+UKkBgeQKUEbLhIcPmswLTwGQaqGdAEEuBRuMa1FoYtNMMfhko8OkmE9Ao9eto5WP0JqwQds
eBtq/XaAVEAobbXsb4EicPac5Y9TLHD2tUGffQuP0lKXIcsnBY6VdnjVAZYQT9VG2EO85lXnVrib
Hmu5gIAb1lnKvpHK0TQHYuWq/l1UNV/DWpxPrcrd9qqpiJGbb1DIdHpIXbXbj7pzZ8VRc2d+Nmun
D72/IuqVtb15PjgurGtqV3SqhXAh1eqmQBWgSDu3KV5R4BRcyFb3C+AOyIizsAte7cvIRFPDjoiE
1RqaR7PzUDNFQFr0g5zulc6LyTMxN5nspsPz7a2xlnfCg+Ffw9y81uqI8zQZMa9TCBqzw9hvFtWp
Jt+gnwVBoLqcockFO2XVOc+scjNb920exVaP8JAaDgHClwkMC99Dq1ZAoWsiU4c+CpWb1Kgr5m5Y
4DM5iMWiDvylo5g7Z3UHoNAN+I0EQCSvKIDuWtIaGfY8iHpjtd1meOl04FKCmGYugtOtdezjPAZD
H8OgyajqXboJUPsFGbSyOFpav6GKvAdKZhctPjWewbQSjsMmajZ68yOl/2HBAEDFWw68EgA9sVk4
S4UmuL9HZtIVx7A+jRFKb6Pl5CIja1PJLLBmcwYo4YzorVwYnWkXx9Y0/vSj9AINSH8qlJca+K0J
2ki3fZ+d9hevIARqoLcYVSv4ldCxfjmmeUKmmaTRFIBdEyVLIsl+jPtvJweRqm2jbhLM4Zo9DA2H
DBMOBWfrpT2rgGzoNE5joPR29bs0k9ZFyIs8KNGl/lDqP1G+snZVihak2wO9dhuMFGTxeBChQxva
GtxIpcYIp1Yax4D2aFsq9Dh7mjLjW6It9q7MsntJbf70VFKOapkOxxgqQ3tbLRVBkLtaXnwFYhva
w9l2ucJQjiXYiimJp6DoVeRjf5Sl7uR2s7XrQEKh//aYr2I33s8APul4SoNOVblSKBj0rI4yE4s7
nSCQsck0/Q6AmF1SGgI3uj71GQgK0AHA1PDovMrT5WUUZ7MJU/RdO4x3xDXd5DV6ze60h/REDu1r
9av7NT99eXwwiowtcizIEF8d72SZihaqd8EMvN88Vq5tZRuFZE4RixAqK1OJoIM+Q5xN2Pz8O3de
OqsHCekcTGiLsJsDxOAYX2yZvd0eEvN/bj+imwadAkxpksH+LveHWVSGPKf9HCjpt6h5hyLH7d9f
2wZgJgT8knHGSFfR02YUBWpmzUHVJj4x31JogwK/5qZVebRy6MGUuOXXprso70Bhb29bXxsdQL3s
AooMDx71l6NTpX7Jq8SeAjz2wa8SFYCD5o2Ih3xlrcDdigQgkp3ISfBXXTrJSZtRgBM6Sd8YVHps
E+mu6trUaZG6uj2ilXgG8hbkxeAaMkSW2LecnQmKsoDFpYswnUY9eHSAku1Qj+jUrJTiV2Im0hGE
LihaFt2XZSzAL4mkOB4WgM8B186+7MxyvJjJPBf6FNTQMotlytyx+TLlIzMCxgRELWRfsK8vjUgq
qeRciedAAl1G1+gujCiKIHOwul6gmcZrG4cRaLwvjcwQhlGzPpmDPv/IMurIeJzYo2ttbi/VSuhl
6leqpX2iEPhMUqVEWttDfibIjd8m8XVUxfL8oNlAlw8iGAlzZG4bY2uxZ5ZmggyEr5rqKqFhQpMl
QGFhW9TRy7AUh1n9m0qKqyiu3L72xvR4e3xXNz2slaoDhorSIjAxPGX3NJakwacgBBupE2qPpZV7
yJUIHH5tFhFu0d7NGguvSEBtYI7iKjHnoAZAJiObulM/8rk+9bUZjHkpWLOVgMHKiqBZ+6QE5Wky
K0lr26xdlqBM+vbDKvJ+cIDLs75+kIAAHBwgAD6gEYDnRuqm3KhSTZ+DJO40rzZsxAxVV++HDNG+
kqki6AZYixqM4Rz/okKAEsGlx6tUG+3QVJdALoudVAdqTH4PrdOamd81iw+WaMHtZ8UfcRdgWTmQ
CmGUXJjq0t6G6HcsBYtON7G8bEo0zzbqm9FtC2UzaR6qUwKTK7saJkGkCaJrAyGKM0n7tCPgIoTE
ZBP71C42ZALj4IfaCOZyxSFBMSqjIR1MfDjU2LY4i4PzYiKJZfRSEHYy9CXnVPtRgbnbr43Y2pJc
y++lJWy2t/faygKyMghgy0w/HXUKzqihJ11pKkuQTI9W1/thHmSy7tihjmdj7IAa4La9tck8t8c5
TI03uKaDLzTQE6fYLOGGboV9SmsTeW5D4cY051YbVtoSDPrezB9HOm5sZWvkdzXNBdO3EqqAgmD1
HSCzTaTGLk2Vum6W1VzMAXBUW9IBVVwMm3YMBe3CK7OGJxSiIYO9wRo3a3RqaDlr9RzMk5w6Sdg+
op017YeA1qLa5pqpT6kcMOJYuHBzXlhkWZuURYkzrHYzmr0SDTqneqd4FmgSbvvC2uSdm+I2VmXO
itrLMJXrT3ImOzhZwkUQEFd8AXg9lOF0rBKjWblcIB3PN4mm0xwYfeXI2r32ux+AhwA1nShfuBLh
EdpRMGDk1TguOa8DDym0HDOEXrC6OgQIU2X5uD1f1+kdPBlxOUM3Pw4thn+8HAyBlqc8aTIGE9WP
VfIQRjs0V9fSvh3/xx6fmIdMerltdW2V0BSF2McEAyX+qgufhAZDrOBI0cnsQAJ9p6pZ4kRR//Vj
H+3FKFNgvUChxe+lVE3VaDQxOrhDFDZguMRL3hY1wa9Pog4T7PEKO9yWtYyxnQ2CdYLqpTeTv1n4
c/ST+9Lt9wM5zSKUzEqARcmF8SQj+cg0QS7XjEZIyJkkXwIgHLxIAli1cAgYQFLl0M7zIVbJ5vZ6
rWxgRvjAdOHQcwUc0KXBUKqWOO/qJdCgHw+d6+o1iQGYCNH969eL8vu2tWu2KfS9A+FmQYMT9w7Y
vDRnK1Fs9lO3BE2jjQfVhM7shKqha2bjuKvRMgWxkLRxEii8B1kyqTtVSsp7w8yN1klmmwZZsYjk
tla2IkrvuAQB9gyCCr4rS5EhrqRQistWH0u4o4LadmhqURfpysaAFXgQ6ClY4ZjbjUgfl1HU9Esw
HqTH+Y+IhW/lpgMiA8YoCAVBPCdYZDu7DlDJijSpGnG1CsEXE6Kv6MnKf+dmBmLBXEKfB8326lQJ
dvtKvLQZLSrenFilqzZ/0iOUGOaMqTMmJ+xKb5jBvoajoFu8fvklcB52bnGvi3NrfBlrbHsF7EMD
fPVgvjdvE6gwfMub363erfaKyNrqjCKngz8IMoiklzMaTg18uMOMtiYNakXaoYNw14TGy9z/zvN7
PXxFV9MddNPMxWvqoJE2Cpr0mwKXvsgt9KdCiqVdoookX9c2LFKXJrCUODcQ/S4/K16MBR218CNV
fdKUu3RMHW05pV/nxjRl3PJYEyY6/cF9yx1QkQVaJEVHJDLGV81+NlGzb/K7qv2ry/QtTTTXsu9D
40DCr78hYRjlOg3jM5A05Dw5gnA7YzLGKne/GntwIlxvrcE19I/2R6w7MTgGb/vV9UIDxIGCJU5J
MEFddZjMEjjjoW6CS6ZUnhAjUYDtsYL1sVfQbjHu01oevVyfBQ+F64DAzDIECbsIoCp9uZCjDdpk
kyIUGvk3om6p/bwkgnB7fZoweApiLUhjWJWCm8q2z9FfFsME2KzmOfHmUQXjyJsNQWxpqPzwyzhf
+AwrtaLpEEkujb949mbeEV1DOJByRdlVGiq/eMHEP+Q6EaAhrsv5n6ZA3oJkMpTcrp5Z86JNOEqW
oP5dNuW2IL3Xa92xpZNDm9iD1IjfRSUarOJg6k4jbR6LBbQnuVv10YBy/+hquSxY0TVHgsNa2C8A
4eGfyxXNkEySGaNYIBff0XPizH6Pmqiy66IjRaLxy/dhvGuxRYFCZ7AXPmW6RI1lpBC/DcLqNJK/
TH9NpOJ1fTJemuAGhPJLG2aajEkevw3LL/Xr7yE0A6ErByVIdPpd8fNBPcMoIfstBUCg+2BcwtaL
+zdiJoLs79o+QKUTQRMpS7TIc7GM9pDQy6IEb3Kgm41tD5zJvm5P0zYyHm/HkusDESM6s6ReusBi
QVpObWBJiRUnlXsf+qgeeo+COYq90BY4nGhc3FmgIXsozwOspeTwoVA3Ul193tRke3tQa5EKADN0
KyOvoaAEeDmodtYLnVrMDcrUC/Paq1H+m2ahKg1bhsvzHZMHLibkTVhFReMi4lTrLe4wyC4QhAwj
cUa1h2zuXEJ8o/HG+E9pt8/yVN+PWbRVCVh3hDSzbHlufQHn8Ni7ZYjrDI4Cmvok7o4satqRfZgz
H6+YXKJvYDXyk9ADy35G3UkSQU5X51qFojBOIiZTyc112HfaOFDMgVSfLGANKh3qcl/tqEfsRHe2
iWsEsnAog16up06GvKYDMh7G+LNcntDzJEygr0UOrCPQDPAXVF24fTBKJYUUio1bijfs2tfb/nh9
BcL3n/045/aFpnTRYuHHKTlk1VMd3y0G+jU3t62sbmXwyCHFhjsQEgKXs6REKFfWSYi7bbsLK1cn
wVg5aev2o3/b0Nqxgfcr1pz16wKSe2lIYoqTtIYh1HXuSLzc52H2gd7+N1XZheHwAs5MEypGgvzh
mqMhzYFtjXjF6kWXVlOSD9koZVJQZ52btndEuYe8uiBArQ7tzAg3h+AdAo5GT6VgGuy3Ouo31TT4
oCZwa0txrUyBWIPpF1UmCFhrcRHvOFa5BOYUo7scWwIR57gaG8T79sUwHwzwt6vaPWY2TfFeaL/d
Xr+1mUTbFsorKO2h7MwFDSWvZzgrrNl0eu9IFJCpO0J6bX/bzJrXn5vhBlXaMW2auJaCpNzog1uk
QVoin/1228raigEo8D/ZLAAkuBgc2Rk4SaGpFkS7XD4pjWPM/rAJiVduo9i5bWt14thzFZVR4N55
RMvcaAZo+HB86Qpyx3EEfbpvNo6X21ZW5w24cAnQA1RfeWSJ3ZdNh9YIKbCS3YwurUG9N1FpGzJB
1nVtNKCrAQkP0kU22iQvna4N1ShtuwGXGQQJLQYjJCZMTn99fTTnVjhna0u1aPp4lILxse8+ZMY0
vFW+3LeDAwI3a7zrkQkFcTK3bRPAN4e8kqRgVg7zvKWSG/bbpBdM2FqAhYOhLoOePRRB2YSepSwI
Vr+eZ1VC5+ipxBi0vnOnyLWHeSOuTLJP5k52pnUOnTZEPBRoWMg4M1ZOChJcExmCBRykAYVyjJOC
dvL59upcc2ygJqOg3wnHBjwBZMaXZvDtUpvO4RA0RdCY72PphxV4CI+W8p3Ib23jhelh/tAeQKdc
lEECqo98PlrPCTnEO2gaa5kTutovtfe6XHDKrGQyLz+Nm25p7jp7QhdpUP0c9rn3tGxn/7t01L/f
noKVFN+lHbYfz2Y6zewytGLYoWAqWO7GKHXUyjPtTanuY/B5fh+zR03dxa/CePJ5cble5H9nnztJ
Myy9Og4w3Vb7RNqr4VYvkXp2FPmgd7si/aaB1P6dQJloDv2wcJOXijzUPqhqWgIRqKfFQLY1Oma7
Rdso9gdVtq1xbJe7CH+5chQ/fk2f6sgpabPryAHK3qRdnLAUBKxPSotbw+B81TLHoVUHewg69L0n
B+jvWKHsKOMrlQ0nQ6XFNJ0U+aY+9pfRjaHYe9cVlR+RpyTdZkCQp9Xemt71Ot5rgR69y81DWXq6
Vjq01tAR5+VL5uo9hGpfU/K3GyMnAatEKjj7PyuQt4bBjpozRzDiybSbKRoDrXxAcXACYSTEoI1o
x8hnFmdwq9f4d+G0ezP0FsTLvnSye71yDaxCE+TAyMS7xDwRN4u+zZYHNm46xF6WvlWS2xgBvU8e
p310UDYaGN6gPIJJc7As7UEuniu/eiCTq8z32qNlPxbpa0ZOE3iunfF5emtkJ8nuh5OROZXiTGj7
U45SeG8XHthu7FgwESvYI+wIIJugsADlNDR6X05EPVukm5ByCMCYBcjfXHQbo22WfdFU4PWeSiVI
K9AtR6pxn8/F+FJ0PZgop1nUaP5J+3K5IoqM9ydy0Bqu5pApuvwQOR+afhiTMVjgLsBgurI+vAzI
dyOz6i4tDayPBtLxLYAUVSNvctvYqNLenn9APddJR3Uz6c6MHAt1CMgJ8zHbgGNsx5K9eZw5jQQm
W+LSbW+0O4tl9tEnaxUB7YydJCIWFI6Fm1Slr5SmtmPgGskBKjDmu74j2BbVvRpE2WaKLGBwN9O0
A5duAhXVIka2GKXJap/J9+m9ajoa2SWbZNhWmRsq3lD9qfz4gASjqT5WvYPjwhFpU17fRDD9QJ/h
soNiCw6jy+mHCM8wqkYxBj+0/YP68OW4e/nr3IQkaoxHZY5fD+mCtWj9QtlSC7j1ymXVDCKf7GHZ
0Ln43qvHro7waIpFudvPxvcrD0N3DURS8KDB/ftyiFbaplLRpyMQJfM9kcgD+MCgABw/VJl+KMH3
XSstwMsIYxUKBrPiSY0bhvm2Uuyn3lqe42H+jfzdXdxaENUeuruhCXeo2jxB1BOL6iay6kXoXSS+
DcGIchk3VPVVKzD7p7EEHNo03IgI9u/qsgEJhrZJxQYohzvQakkditwqx6BNC2AgU68qBhQ7NiFq
HrfX8PNhcjV9Z6Y4D6lbWWvaqB1xdzCe2qhE0y4wK5XxCFaQV1VPvLwkwH2bnqTOd8OYvw9Z7ZVP
NP7IO+qAbWY3WJLTqz/H9qAWmqvo01YpdoKvvL5LwdMYwgCXHBRGecWnMBqsqouXMYB2jOnPZPDL
Uu68IjIMryTQyatIeAJmHDE/g0QOgeI71YbUI91sO01eyu7SEQ0br+/9BoASXwMNxTGOSpBPTGW5
SRrLQZQskGdZDDwZqeF3ikafbg/jWvwBnaIoxEH9i4VncEZc+ioaH8DIYXdjUIH00VRA+tiDJ5RU
+l5bhm2n7y1rO80/NeLa8R10EnzLdkoZDOXyvK9xkxmzn0ojUl+5fn9B1wUNrGjiBskK8GaXH6UA
HsumdgxGK3wq7S2tHuVI8/uu2AGW2gxBvIiEKleWEybRB8pKk0x/49Lk1KDf2M4kmMxad0kPoI8U
3GhWB6Wy8ARAG94W6qWFmpojoTnQ7yUuAHG8pcrJVHK3G7Y5as79oZoFuGw2S9w+AqbyX4NcGEKL
ZKlXFQyO00ZNHEjjTfp21jeDaMeunO1YL+SUGU0DqnI8Fru1yTTmEyZPNndple5wx7rTT5F06n63
b0Me+pFInIzF8eux/WuRewGGuRUWSwSLSbqDbuJv4M33UAW4vTlWjTCdLdCBoWJvcT7RR1oGSnx5
DKw6dIr5hx0SPyme1HjY98WPQVQIWHWQM3Ocg5RasdRVjDHl+/FOMlzrvtuT1CkPncAxVmI5qCn/
HRfnGLOizU02w9AAGeOqwG30j0mOIOnyb8/fymuLiVD/a4h7bfVdbhSmhRipvhfb/iP8XrjqXw39
nU4nKG6su+CZKe58ypWFooccptKH9kGVHLLp/cIz/PaAA8QUbGXRBHLxaUHetTYnGANf9BPa+Md7
sEgI5o6t9pWHnw2Iu8mkKmoLZsvm7j5+GKhDfw3fei8+SH6/B6Ct/yawx3bMLXvcQZDFettVuEsE
1EdzQPNabNWtdIQY+F4HolhE9XCdJ7rwDL5uVzaTXWnmPKLGsBv6UzfBF0UggbWz7dz9ePBCMvTU
TiTs3x4q54lb7MrYKRdvCZTShV/EThyQreVLjmcOm/iHYJetDhE+h1oOgOBoAsaEn738yJSUJQkR
ftGNcMg7RHqIAJeiRsKVTANm8swM54t2WhQJIdjMUbCoXvVBK29CpmHwISNix5E7N4j88Qb8Vq7g
CiQaIOehJlHkNGVHppZtLChj6VtrmUXbYHWrIaOMahiIptAEfTmLddFHKR0UPBfKPfSGj2pQ5Y7h
pvctdYzeqfb5Rhoc8qi1ggvvekRhPWMSa+IGIcmlZQp2lQz8IXBRZEMGZdn177ZebcwysLIRrK/o
Oqq/gzPNHbVQEF8+Mef8ZmQENuhwZN0l/Bs1X2hX01DH8dbEj1q+7YxvZj5stfK4SPe6CtLZ6Fer
OVoKNizlTk6gABkFfbcd25eZfZz9XbL9SNt9nSTWZHgboBqBOWTYUC5KhEk1gCI2R+NJ8lSPf8ny
Yx7fBJFoza/+tXEFEkuVJGZyZFOQHnVjB249Pw/ik+FMO9BNPRrPzrhXt7dtrppkl02wfwEmwvMG
SaQ0o1rGsObpZ6ecpmqrmY+3TaxdJgDC/8cE+4SzcGCqg9L06MAKwlfNXXbUsU/TIRZdxdbuEOdW
OKfVQSqFx0c2IeQ9m3bmGCnZLjkAL8a2lfYd3QnJwD5FsnlfRd0CTwfk/A2wj1wOTKnHogSrxBSA
LGNT7aINygvmqbnTD7bb7obDdDAfkl+Lb2yje3V/e1LXosO5bS46mEVp6ctSoqdsO6B6gu68g/F6
28R14z1zeVT9GYIIOlB8Ha1AAkjWOthoPeCtd9Y+2dJdtjXdeqs9Eb/wLUFJgF2/rib0zCB3Dyyk
TJtoDYOjOzki5qPVGTv7ce7u16nFaKa0wIwVI1rcm3t5+hWT4YQVFOypT/TRrXFwHj+14RxOA8ZB
nv3mqX7pNtFPcCztB8faL7vk0HjZwdg3+2mb75T39GR+D09z0D0IroarexuwGhDQgt4U3Xqcf6ah
RpUMI9bB7n3Kie7ItUiTdPUURn8NAF8WTEl8+doCHrFW2ZrZfvJKn7WDtQHh9C45tqdu3w++wCfZ
oX41tWfmuKNXTY2sqsoaXY5/u539TLHzVD/ZyEG9Gx/G9/iU/3xG/ldw4K/6zplVLvhn5ZInhs0c
E3T94wZwSbdoXrJekMQTmPl8VZxFykKayr4yYGawdqR9Hpb7RTvNosz8WpoJsIx/luzz/D8zA6J3
9PeYFcw0u6LwrG29NxrHKT2obXjyoXvWnAUEig/6pnHVx+EgH6z/v/nk7zZzVIFarW8wn8a7NG3j
WHaydgKNreA6sboDPilc0QABwAmb8LORoltUsquOTkGzbAEiRR17FjWkrsasMxPcLbQwQcAbIsEf
THYKdOpJxlQKfJ7F8mufZ0S0/xsF5/NVUg/pbGEUxePYOOV3XXHy8q4cnoCa+zAkdI0CMS8wqrB6
9S2jnMsbZmTIOcW4kD2PHPXXcpx/Wtt2BxY837yTfuPCa/xOdwf1O54TpHZEFA3XvCjs9PlnYq90
bjXaT5ndtfiA+b5zjEPnGn+02ulGJHMcdL7/7EUE5be9BRmxS2+Zu3aQkhrzDEoIi2yTZNNRwQm3
Hr7gitARxybjpV2LiBhaqyN8WejoMN6K6Ll5ANewI6zhr17isYv/scStnxQ2Yxd22GLZ23gAG66v
7CG1vKtd8JT8p6CMy5eJ/lhGYswdNGG3xJLR9wgoinevDs4CXbr38bR8syPHOJqH8Y/Ru+HvysNL
t4xEz5W1fAFoc/6xzm3yKIxLDZqcuDUXLkRcqr82Un776CNTHGQZrefmT1cKizmrD5Vzq9y+hwym
0gyA/ACnjsqmHR0l1VO7fXo/qZJr5a1jzY+lvY/yb7Hxy45jx878cNwn9HcWld+i8jWdhhOd1d0s
aiJiK3u1c8/mgwsXDci3Kq1mq9F+0xQCnqTNYjrK7zJ5jHI3+28v1fOp4FytSsDJvcgDXC3cqI0n
41Ru3D3K8DguUelxyt2xLrzkxd7/l8D470j5XIocaumyQNc7SJt9/tDOEVrpvhmtHw0vrfynyX8M
Mq5c1iMVYg3W78ZnprlY0RMbjVIpll96DO+Mx84Fm7tbb0bPchpvOrSOIogcq+fMmUHuwk9tXUrC
UZqCyKpkryETuhJDogpSN6s3kDMr3A08UeR8VtIRw0p3reLIeFvY2UETvnTZ9NzwUb5QqM9VlkU9
C7Vgjtgrw/dCuu9lzUlDR60NVpavyL06D4JTjbn+LbNcoMKdR5PmHMMDb1Lm2qfQt3YzdZpvtx1z
7SBBTzYEWFBUMdBYcnmQFGEbpzldpqCaIbk4bYcat0YRDcyqEbSroHkPDFewdGlkIhApTzsVL3fl
YNey29BHRRc1x4iMcFEurkCnoocKnrjqW9RbjmTsafl0e7bWPFs/GwgXr9JaG6JOgQ0rfA7TXwRC
b7cNrAXEcwPccoztiD4JGQaAr4LQYQ/tnXpjNHs0ikwVmtUEB9LqeJC7QoMjiuBoWrxcmLTu5F6u
YK7eE1dEDbG6IGc/zi3IFOtpVvX48WyHkuA7EbxAPju2+R3CmoX+38dzi8GykdPU4PeVu8J5nO4n
yBM5zWP6U36MXqj7F//j316d1VB6bpJfHsuyRmrKeEEmr+ABAjAvPFCzcftC96wODFHdB+jOyvm5
blpABCWwq7a9M0ffBd/Bpo4bOtpQ2MCR5LPR6325bm0YaTQ1NWyoPClMd9DV+qdlJfEhVeY82mi5
bsxOMkoAlcm5VDyHca2BvSKV5Wmftaa9G9CnnHtEa6QMtGyFddD1cjpS3e4jwMRqEY5/7XtZTylW
C7HmqgfKSq2c0JG5dYc24bIvyO+qafItZOlntwz1ODAXVdQMsmqURRuoSqHJiS94TsokJWB8x4tq
eFXGn3a3b2oN754/tfZ8ez1WPJ31keMFwLL8EJS7XI4B2iz5mMNSNqmapzWxsUuVtnLxMLAFXr8y
KHB3gTUdhLd4+/IrH6k16TUJqFpov0hNhn7O5QhRrpDczUbxcntYK0cQwK4AkyBVwtoYOG+f7VYL
IXIM4P0gfUPmFVAr+8Ra8tTqJKWLByKNx9sWV850tFhBCpCxTqg2T4w9oFKE9nZZQieDHfnFktme
BXG7fQ8KuA76Jtv/YI5NJBLKaJvl3/ZxaZXVWAI9bIMyU0WRhFBtm0nWR2S2ouNpZeHQl8R6WVS0
sF+xriZWAU21MZcDrQpBHty68bS4GTrZDW15aamo5LS2djKI9AAYkdC5yEOBmjo2DQpAO7iUFj+Z
d7RrbS9JycaKzENnlu+NIX98fTYZwQtmErhyEIRyu8CMJCksLCnI/qqF+regDeQmfsuK/vc/2MGS
AXQioxeez/XSpDWhaNvLQQF5gmz+iUZ1Kjtd1wgOx5VdjdCBly+IgWWGhrwcj6w0epnRAUSLVfxu
2rU/LroH+lOBE64V4NE9jPZacDaoeJVyh3DVZZ0BQJIcKKReHnW9oF6BV5gvT/K0sezB3MwT7T4s
OyWgyR2i/aBbItbHFe9kEsGMDEtndC/cWdor2RQlqBUGFuCpNBv83Kp9K4ruqK1s4uzP7RVce/Ff
mOMii6zFlQb5iv8j7cp25NaR5RcJ0L68Sqq1V8nuto9fhPYmUSu1UtLX32DfueMqtlCEz505swAG
nEUqmUxmRkZod06uBhRNSeq0oTl/Rwj1yuJg4wKyzTSYa3ufQYj075MsWAfPPyCOwDaKNLbzoiVt
DT7Wu0ZrfCfBlbcmB+a5gEs/UHooVfNnqVDJEOzGgcR9Da4bPncDQR7hFeaaRt9j9+G1dfYZirr1
l3oyTor6ubHKvWFTydDU1ge1gGsEgQUMWuL5d7U6S7wJgF0QO4V1DnB5Qu9JW+yrPoWgqpVICvhb
y0PiiilfLjKkiiy2erHqamNX+l2aBauKTijggGn7MKVgju7ucwBYbrvQ5vogo4KxMBCxowt7fTiH
ZRntBj3nu2YdfU587N1bJTlWQGVXuoyca+NawkTOf42JxW57ZbPbOr1+N06Y/Zm0FgNNeNRWhGTP
wyTTUxTijgtCH8xfo6CI6VI+NS54ymoMJahXayPqzCHI8icH1SE2v97eP+F7vRsBqwluIswL8g92
vX/o3BpOYnZG5LI3x4tW1vspuS+SE0ilpkYNb1sTvtZ/rCGJQIABMdH7jPxFcVvtu3Zy9NmIipUo
PsvJTh/LfmcSJ6RooK/DJClBCF/sfw1ifhr/QEoRcPbr5Xnz3EEqWTMiwOryMeoA1K/LcwoqwdsL
Ex5Q/7GDyIniJX8+C3HTgMJd2SCsR11ujAFvbflGqo2H21a2V/PHiuDslDArJ5NuRBm6p1Z/4GSS
c9r60H6+bWjL9TCjibcF9ImsD9tW9lWb555hRKaiBhXA5aSxfHBn3LayvZw/VvTrj5MCx4lLDssx
LWvPikeMkPi21vnS2V7ZcgQnVzIMXTYmDMH7MLQRZ+2r60gC7ZYHgOGTn1TwG2BR14tZl5VYg4GD
1ANCjLoumZ4Ks5Rx9W0dV1zNKFijYYeZR8GfG29kHD1nRqP3yU2fLLWZYg/k/FSfPqWKAR4ifZ5P
tz/T1qHFFD3yLJT/cYMIKzNaOuYTpu+iuut2bvcrUeIVzQxMjoWQINrfNrblE5fG+I+5iBBuMvdl
ThX4hP5AyT8mPWVdkFgSMo6tJbmQ9nMAB0dwFcXKlAnkSXZDzAgEOK/WvFsxUaLfg/jjOOgyvqot
W3y2Dk90x0IWKXwyo2wJRK6YGWWfyfTNxg2YGj+rYdrlVLJ3Gy4I1+OE3Whq47HLj8HF3ulmupju
nNtRmqzdCSBfTJeUUAK//YU21sOjHF5fgBYh1AmntutcrRtBVh2l9aiD58aKJq0L0AMGeRpqYRZJ
v942uOESGImGGC4IKjGNJA4jWatZ2EVeORHF6QsVyP8FTmvdYeYcM2GLjM5g0xo6zegKgYVOF6+o
oWB90/SwtgxWVgWo80H2abbKeQxmfXW/g8AyMyS3x8apxpwnqCpwKXIIohDXx5EYi7nillLaBwOU
GCuG+upTXruPTQLwXNpJHGUjHkKfCXTteIliWlYcMG4rTEdVvWVECXiC7OatyuZgnWVFxc2dvLAi
3Im1Maxt2yBuAI5nTIBTIsFmDVpt/+K2ulqOsH25OhdWDuqISDNXAIm15s1mKAE6SSsdjNtyfgef
ClUkxHg08K6PWGuwrBnzFJy9w3ww10hZyHObThgTKKEw8OgZGOBr/Ba6OJ073S3Wk8FCJQ2y7LhW
YPtrW0OS//K1XVQAeeKhOxCNAC8TIH7gfr7+QbVedWpCEyNaPbzRkt9LqQfkEZQxaxLRvoKuC0uP
f38e8aDAqwIlPEyhCN91bhu9sCtqRSXobxwISU7Fp2r5laFledvQhptidJ9TkCPVAJ5LWFtfL446
QK8iWpRHF6hRcEDaktfYho9emRBCZr4uFA2JwY6ydSUHt7ZPhVpMmHkuLR/RppGsaCNCQ23HBUWb
Y6FCKHIzphPLct0F5bPekPTOW2jlG3XSSCL01r69M0tzhBMXjLj2CXeBrtcwFVaUDjmyeTAHdAQc
wrLn88ZZMNADgdPhPCBcCmZ6G0n8AiWIKDN3uYPhSyC2V8jqjOaLClno276w4ecwhvwar2ZkPqLT
gURvBENwZ0V4zR6adAgYSNy77/Xy0pfZXoW0TvH6LyyCGgEAAZATAvtwvYtQfk8ns4HFJdVfjCwr
zmNlvPTd4AAcDgVppyTZaVoUJVzB9BreNr5xIxgQVwadAe5Z21QFv6yXIk1I3liRbe6t5M0IlUAd
j2w857JZqq0TgKEx1OTxKSH5LiyzRZqUqMqA06wYfqV/m8fML5M+KLzo9pI23QWQJsyJ4QEIwsfr
/bQ9NqPEmVgRBqt2g/prMN6cLh5ATsNkvdotU4gZ6MIYhgMBAyFweD2ItRCi7AgYrYc19efA9iQf
SKzW8cDLxVv/a0P4QoPr5KVW1HbkTss+Z+1LaoMqoPvV1FVAhwwC4/OhT5PnnMhC/tYXQwcVJXBe
0sUz+nojx3pmaeOtdlTZ0CRZDSfUWRJYg/fkauT37Y8mdrrel3lpTHCPISXdWueLHdl60pADOimq
uoMAM713Js37oa3MBmUksZ+9YjpPGIp6UPqx+LZMirvPNBdFmQQ+ngZ9oXtfbv+2zX0wLfB4evhv
pNfX+5BnTEM9prSjpG1+LMM3PQVBQFp9qxKpVi//q4RbFgUY0NyCJY+TYQu+mydt+7/XBATifLBn
KlqY1M5xGJRg1fysbv2x6X8Nc7XXtbfbq9y6MiBjigo3ukqgKhRWaZJ6sUHqZEeYXT+UTHJVbO3h
5d8uJPNWYimaXeJvB+cEeFOKoFwP5cvtFfCTIG4e6p2qhpOI6VVbeH0P7tovLlh0I7d5TDHAPevn
f/P6xtbgsON5imj5YQbDKoeyVhsnSqq7BmuBXvvtRWxtFNiSQD7GmUxxqV47G1nm1NHa1om6jHMZ
LekRAhtSgpmtrcJN48KfLUziOfzPL15wi500Rb/MNgpVhwyDXZ+kKmObcevShODKC4QM3HmCCVVJ
D44LFJJHdokLzop8p7dp0M3qiXQsAIfo35d7QNPEn8EQHsMhEvIFViYoXPC41SS7LvdCrXd8iPnq
4ySJzVuX54UhsUzrlZNSTKOOmIWZ53oCZ8S9oqEgp3S+Wmm+Z0iKjJtfDfzXKA0jPEC+6fqrjUa3
uBr17IhSywd6d5+6CcDBMtZniRmxj60Nq8HyFWayznGfql5jRwh0/YBOtyTX2go5YH0ECB/PKtBP
CiFHgXZhi+KzEw1O6ldDHrBOxu2zdZwwfgx8MCowkJIR4s6yYmKyW1PEBIUGOuuhYhRVeu4PUt2f
DUtwNxxZkLvj44jw1YXOGXp1ih056itDvr12d6Cmgb6mJLXfyDmu7AhOkAzzOlY5VlSCHsaNMcbn
j04VOnq0OKOkXrDhCX9sAWYsZAAeGxNWc4dTB8PXMWrl5oFrHv864nHSD7xWUCdAJ1BY0Lpkk6fm
uBoQKMywMWoKasu1C7Ru6f1Od2SY8Q2vA68aaGHByIvURiyhe4PmJq6Owks7/ACGK6i1T7cXtLlr
FwaEBeUpiLQSEwaI9k9RPvYGBkzT020bm94Gkn9wi6M8hj7fdSgoqiHt6VI7kTWcNOs3QBmERj3g
C7fN8J8qXKnYqz9mhCBuToamdCOWUtok2Vkd+AjBtzH5daORoO+Xt7EZrVNrN96nrKSScCd2bXlO
aOLVDAUXIEIwayW4H/SPswRzXG5kAS6hT8uxnsDo/YIXpw8ivmOWfdKrt9GKJ3OUHDIRYf/BtBCa
9FZpV+LAtAGbmjGcu249aFkROohSP2qwJafJvEsN81h75VOflJI0YHvtOoAUmg7CGKAlrz8wKyAM
1U4FALogJBrn9AzdqDOKIKCpucds6Z1uZ3c5peBqc5u4Kb7e/u5bZwSXDOdqxjQMyDCvrbelWUwN
bptIn3qQu5Z6ERBVlaW7G/cnWoEeoDBwYVQqeKi7yELWtSmbqu3cCJmhP3f/gOtpz8w4By8PI3s2
/r69qK03BhoL4KBDjsgHKISDaWFASpkT1QVvSDjPnwo3bBoQOB6pmhwhNBsOdheu7mdlml9o63de
BmYtWWNlK3zjOQfFS8jd8L29XjPtR3jrUHnRQzrsE/U4dYGrhKUMjrNlBnRWaMijpAB8jJALFwCP
OemCEr3C7B3zpiOwMrsx3VHbPqW6JEpsBSPM3+BRD4s2cL3Xa3LGFlKvzLSjcqYgganRjyx7wzpV
OrX3OjS6JKdzK8CihuCgNQWEH9qG1/aWRUmVghh4mHoY7lEtavio6YM1LZfJcm2ujLOXon4NWJqo
q+CC69HyJqxsmQZAmhxQBLBG89v0PiO25B4Ux4reY451YUw48tYA0d4eGW0EuULQK7CltI/UasBa
p0CGKQQ74+RPrdmHRkqanTZXO0vPMU4y6J+bpFHBYtAse2ZkesASR3sGPrTdzWVrnPEqqo/KkmNQ
nsg4NrYiBd8adDZB6mGLEiEZGrZqB7byqG2WFxDPnLBbkntg2wQSKyh6IlEQG0FF1taLi7dyREr7
F9Xab4u6yGa6ts4LR0Fwxl8umyOcFz0t+nkYLOy9xYIy0Q7uON7NbhKkWgdSnuzvZgnePzVq2vyR
ggYannuCB5dFRUDsZUdrxbQHy+Acd4vHDiaUFb+X8zxFt0Pflh/j2Qr0KXwY4BVhed649PbkITnN
QDNkLUDo9Y3fgxzRq/e3LW19LJwXEP1jYUjpBCeuFABXWcPT4Mkh+8XDsbTtVsYUsrkeJPUGWGXx
dBBvDtpjSsKmPMWq2aHQG/AfgqaP4hVWyiZpNhd0YYpfYheXlGsRos022pAAFE8hgYij71a2bPpi
K6QhGQUhuKXbaHkIqY7O4RYp5LQiL6G6r9hD72fOOoFYK5E9iWSmhC/EWDmhq8qT+sY+sMp2/ZFg
Kq2cV0kevFUCgFYYYP7oYQGILWpeJpgXLGwzx+Orfs6n34ozhHZ5KOc9cQrwDRY7jzynMpqMTddA
/R79duSthvh6XTTw0Hk5jFq0OVej+dy5zbOZge7T7uN/4evIJjgVAEcKC66RtQlbphK1GtUsH40M
LUH1L6er3wMFXsecaIALu4od26FM7c6rZiea2uHEvG6fJ+krzdR7SEd8v72arRB4YUrMtkvmFu3q
wlRh9mfL/kWML/rY7jn+Wqqhs/WRuBgI/uG0ZyKXNvKECUUa14lYs0tBc1yB23hXygD5MiuCp6+a
ipl0JJ6Rpvt0jekcon5Nm/3tfduyAmCnDTQrWEI+UMJgjRrVKkQ8fazuCTnrqeEvcxsowGb9tSU0
pRDx8Ejmrz7+Sy5CUequrqLx9xCFGkOAR9dXyMfs3KGqfNdrZY//DX9ABon6IKp48ECx2pR4qbEY
XeZFc08O9eohA8HXDBalCeZi/FUZSSnJgDZCrYVBdHi7gRI4xAav11cDzdeOc+NFll3+akkFdqZZ
kSmDbDxpAU9FPogVgdXPFZyirzqrYmzwom4M9BIcu/AMUFaurU+/NXR3+4ttxFoL/+KshWApQu5y
vaJKQ1bhktGLtHylvprrqd/b5DM1rcNtQ1sfC4U0E+8K3i4X74/Ey9o1MzovyrVffX32OmVvw1jZ
6IFjfLlta3NRoPvkxsAxJcomIyWnGNVYvCgdY4Dcau2hkBGgb5wp/k77rwm+3AtPL/KMQBNiwr55
ZoBGyT4FC7Ka1iFhmeRQbe0cHkP8/YK6KlLsa1P6TKqWtVjN5HyfcuPcvHSYUF75fJOsobblesCp
oL+soY30YcK97Brbm9DNiibiEyfI2t1jfnYHEC+jo3T7G23VD8Dq/8eW8CZbCrdLl07FDpZBdV6/
A8HpxeREJn+ngJlLRjG09cH+mAM//vUusnRpGgXU+ZEDdpP+Tm/v5y+2+vP2orb3j7PnAoSCfrV+
bQTjDErvLqYXMfatJ6+a+VJ5IetH30ufdLMIZ5lwwaZvgF/s/wwKAWmymOWm+uoBEZb6rg1WMe1r
sT436v3U9pLgt3WqbCh28fCHi+SdTObC5ZtJ1Ra0yTx04qOefZ6aZ9YOwe0N3PpKSM35oQUzJzoI
1xu42vPSV6DejMCdFmh1ZDVzmJi/pfrtW2txMMqCbBY8mR/aSzUmpwath6Mn2VCEAJPS2OvU6qHW
68O/WBGGDvDUQLsM/bLrFUG7satXM4HfGa8Y5PIbEqO2kv2LzgsPEOgh4P2NBqNwaVBzaJindknU
JWFhBaPnV87n2ysRKbN4qgcbEKTjmEo+anS9lKoaTMxOqglGla18j93tT6429EFn1nkA5uf6Xivz
L7rudjvU0taAgTr2XDdOfRgrTXnKF20KzTVbD1VmqDtjKoDNMtTlQc9AHzNgJnt3+wfz7FaoDb8D
OVDMgmo5UIzXv7cFU+M8OF4SDav6kHTpc63c18mncpoOFlpTi/fPbXtbh5EDR/7PnhDRkjxLmwn8
yREg9h44ptGm7tO3VCaKsvVquVyXmJuqCvZLs5Ikyiz9p5doUBjKq7BD5QTQFrDja3i6JPu8L/zO
lNUFtg4OAGi8uYfq64eD465lsRSY3YoIewP9oK8M310qq3VsRQGQO8MM3hSoqgiO5oDd2SBDnkTV
4oAWW2HFQSuMf4bWBKGoYsvIxTa+G8ae+DQLBE0g/8F/zkVg05juJUOGoGNZsU5+t+PET6kN4bJa
pkm8cUHgNcYxGnBHzJcLt5BHV6CCaalEBUQPzQb0k9USaNP9MvFh5MAskmBtZLf6xjdDzRPshx5/
B+Jqv15fUrvlUlKHn4MF6DA/U1Jf5pRbNjAtz7XJULbG8q5ttJ0y58piKlHO9MOE4ZKk1vdesbt9
wj5a4VBBFI1xf1uQhxK2L9VaDLhTOIaO85Vmpm9AZFQ3/3qA4drKh1iaaB6QPElk1yxIzCbMZPpk
Hx2cW0Db18KoOsRmBI9LVA5LZHUSlaA2NL4mLAuV4aGanv/Ndv0xwx3/wrFHplaJQRqco1rp7ohn
rmctqY9N7cmohT8eoesFCaGWzL1JRgjwRQ7YevowC62Dd5j/ciYTFxA6TWjDol5jOABrC9tWkR4J
yKR7fESrStxAVfcOEFU5qBsLQ5LtbOSnfN4atjQOdUJx6HrzOmMeKo1SeMGwr8YndZkCy7xfWBUo
5d4unkv9c8qUfek1EnTIxj3LLducQd7iCE/hs+HlQntqYTOb/ruWv3SGXztQX6j21D7oRrxm+74F
wo64T8lz3e1VZQf1DG9+UrPiq5m4n7tKNq32MWzhF2EzVAP4SAziCREEikCWQVDjx1DXtxpE7MQO
puaMy2d+0ccsSMPbfsv/uuuLG8AYFBAwPYZ5EZz0661HcbEbkGEnoDxCUOwmJQvzhpqSXHMjmPA0
nat54DEP6cprK0xRU5D199jmBeGq2CEl9FvZVOHGzmEMBXcLcjsLeZmwc41DCqYoCPhrO++9Piin
Vwwy80SQLuGy/Kicn7f3biM7gLoD6tsA64KtH7Dd62VBRckc6qFTIqfp527XKhp4ChSMyoA/ZR3m
7/bU5bqPeY/qs4LG1Bi0gO8OmBYfvL8HMnAH9hxc4ZA3BwL7+qdY/dQqbm0pkVZZaM637dtsTrKB
Q5HEkkcFMJDgQsDTGH3TDy+7ZZq9pTGwYLf0db06mQ4Uk5AJGYsbeMO+rEEF9+AaxRNGFvajgnmt
vwcP4idwJC9gXWDdF59GVu3YKRq7SsT0c959geKa2wfQ77j9abcc9tKKsJ20Wwor8RwlUujX3n02
oK5KV4mNjzkzVsIrQUhQ0LESD8WoDJ3WpUUao3RCysPBYS95Ey6fmr8feURxhlO2cPIHFOEFN11B
V8BWrUrjPD0APBwW9MFb82As/vn7Tbu0I9wZTm+P/WCXaZzlAL4t7bnls3tUclts3H9XqxFCNlnb
PrVsbFuer2iOnJvpmFi2X2egopF9ok2Hd3QPh9sE6NlWBT9o55aOmtun8dr8Uxo7EG/mmns0FO3Z
Mk8ZLcO8e7bK1p+jXm9P49zK8Hfv9FRCgMagzZ9fIHw8G4KPNO2HNH4ltg8kguHbLKyi8Y44flYE
lKB0FHRJcB9UreR23Npp3Mq8PgBi9Q+sAa1ecoG6KY253t6yy/v/SBzOi+QkbJ028N/jqYOyKJ6+
wsN9BfcDCBmMNC67J0p37njImMQ3N9JAkHb/MSHcc0yx9CZZzTTmRUTF6HzbeHTK7CAd+926hcAg
A9Sxw+FKYi7jgXDayUiXxcPzQs49+TV3dwNtA5K+jd1TohIZOIgn4qKDXBgU3zn1CjnoTh2yuLZt
f1p/tUoODUEsMOFkCPeNlvk6qNjLvPdvH/et+MXnc22U4lFAf8/qLlJe3neFsjwMFx3dF66FNOkL
Qxt5MdHTe3BHGT3Z1ie8tCd4STNUuDedPou9EYwrS7QWic+ZamWDHO/TluKOIiVCFQm3Ov6P8Chp
QTUx9zXLYr04WssX2t9l9g/mNn7n3ANyhlS4SR90iFLWsbZ+m+tPvbJvq+lA2n9xLi5/iLBih2Qq
Blj0LO6muzL91uuv2Sxxn62jx6XebdSacKGK6qKll89rphtZTOEnQ6IHKogoh0nWrdryFfTEXNBl
YH4E48LX6ck86kbu2SmBBleoNd9m2r5q1TGPB2d4K9zPtx1zy1EujQln3c3MrmCDmyF9B8vkbN4V
2nPW+Xo/7P5/hsTbodKAPOqdLCakCOnySyvrwOw1FE50iSVx/zCBhvubTxmg4APtKfFqHXCajSRn
UVvvvFzd91pIW7A3GWG27rxEcsV+eJCJ5oQ7dtRAGEqWgkFZwkR+F+h1qGXfV+dHase6rYXu8nMh
e4tIkDDihQPMkKGCMwbDOahaQizg2kt0ahHLSgw1Wrt2XyoQrDRdFnezUgUgKjoNRP19+wNuGcRr
CzUi3q3FaNW1wUrruskuKg3IWUiu1faxVF+dAbedRYKJyGT/tqzhsYUiG/pVGOkQPqLOGqdlBtWi
uSB1YPXO96RW90nnfh2nJSKpKXsUiHcRl9Pkg6w63gOA2oiAAbeiTU8xAhGtahE4k3VfG+urqjRn
1LWDtByfjTbZDa0rqYXwz3QZPwWzInhgIeDEXgqYRWLx20OS4qn96+0PJzMhhOgcnBd4Zmao/xb6
uSqHPRqekiMnRkYOfwAQHQV2HCNwAQhfq6NpRkeHpLGXVvvV8Q64Lo6k+3J7IR8/0bUV7jMXl6hp
e2RKSuTm6lxCebMJasMLKu1TWRaQAUanzntAI/LTbaOypfFoc2EUtI2JPg0waoyYaU2BBG12XqtJ
TjPfoGs3wNKAAQUJIjCTaGVcW1kKc6WzBStm3ftG1wZOzwJMk5a5DJYlsyR4Q+IttVIsdRpD5BTV
hVndQZ+lkLXVN3cNEkM250ZC8VpYD7Pqce4prFiQUao98Lq0ofQ+/lBTgNuhUMnRPTi2qPwLVlqF
qq45IxdmswNYfar4vYPh4/K539dF9j7zXGB6LgRnRHTbKz6eKViGEyNtRTUM9HzX36sua4iYjB6+
V6ZXSG5y0L7mprO/bWVjF1GlQNaIXAPsE2L12q7NtE9wm8WeXp/AoeAPWnoq7KfbVjY84soK//ML
D0+VTC/AQZbFmuvusvqF2udsoHullYzyf3gg8s+F9zseiCg9oezEl3thaDZobpgVEhsjeStGSL1k
bmjVEZ1/t91j1X8bVc1frBObMZYBtczqb4lR3u2jIAwUCzYVY27X9gGmBxA2rQluSS3MIH1azy/L
JyD0Zdn31nfjEwD8ZganlSWcMT2t3N7L8JLIk/VQT5A2mJSjYz7//XfDICJXSwX2B2/P6+XMwA66
ZTaTWLMImF2cQE+eehX4Z5mGwZaDoCuAxwvYBDDXLITAwa47Z3QXElvuASKEJ8SMTIVk+JxISp9b
pwp8oqiig+4MPXBxRWmbFjX0EuLEyL5BnrfwNTUtwtvb9iFhQ4leBXgOrojdgxcKXwckBVALr2kR
V+NLtUSjA659bTiV5t4tmj3gH8Ha5j6eMLKhoPeO1nWU5zhs/NuGACY/0ddfTB8X1U0NI48VZ/Et
SCmu7kG1MZT+NCvrsXXIwaHBSO5Mp9+rQxt25dcul+mXfNxkAAi5TgRAOwByiWxRHUkSqpCkiJuo
jmXENR9KMNhcDL6jOoFe/LtbXi+xNhlVcict47TCLMPJgzh2Es/jeE+m4uipuwL4O/LoFPTgZgeo
3zx52bGheoSII3Gmj4cQE5/oBuPVjY9svusZXkSbziQg15mWKl7KHwb9CZxkyyQRbcsEPAkwP6BM
LfRPrxdLdCgUeMCgx93XdnzSHv4anYbdBP/PHwNCxMyy0mrAT1zFiWX5SntHfW1Bwv2Qo1B/+1Rs
LgXMupiIw0UK1dnrpSx5MlQja6uYjfOJJUe7qR9LUzndtvIxkrh8q5DOA3cCcLNwbXbr0PWjqVVx
tthnE/0NvfwOVZHnavl529BGagBLOGO8MoFHtFhwcQhV0yXR8WnKPiBgJh2/DjWIVopzM/aBBgEk
20QSmchQcVsH4Mqw8HpfU9tdlByGbRpnrPWn5oWYZzqbh7KiQTEpIcX/FAEU7g1cPOPyG6mrjXKh
F9/eAvEZzH0H1GlofoOagLMZX39RkFIBxL3aVdxOo5/mqZ+yzw072Qg9psNJqCUetGnvPf8HOBmQ
XmHhYNZ2HRRFcN605cWkA3jMS1p3KLXO9okZWh6sWl3u88acjrdXysOmEFbx/kBAR3sJKYYIJy+b
SZnBpAPaQHM82yVeAk7oqiFxzS+zMkuMbQVxcIF5uAh5yQvkTtf72pZWB0H1tcZJqZCsAHbyZOaU
hCNNwlxhNKgGMuytyhxCTMIph8Z1ynso53QnramyYzosRejOdSkZ9tnafjRnca4QMUDFJIQKhsHH
emkpQrpX35uJ9VLZ5ckok9NCk8e2fupywBdv7/umr4O3FtAi3uBCR/p6Kyzois8jsevY0R7nrxk7
TAbC+9we0Pht08PUZn4zPdvOWdd6n4NkitfyTGWMhBsXGtp4GD7iDH7AVAmO3rTA5aRJ3UDdHgNt
q9G6Ow3iVpLrZCt0Qdcd+htoAuNOEbKGQTMrHW+nJnYPaAe9lk6oSr7gVgi+tCAcIMNaOn1VYSFD
CkL0n9kamRIT784pHBUUjjD3g0EPoMUt7kUXl2LPBp2hvFPHq+r56M6Yytdkp7Mf5sGFZklNQzM5
6pnqs3rX2eeyfANHGrtLQG9b/V6ar/Uj6BnWeceGA8OLy9L3o4ouy2232tgHbLGGA4YSF4BWwj4M
ygjSXg3TuXa+HJaBywCAczTrZHXWD7PKiJDoRmOeFU0jlwtfXm/GWlmjVptTjae9WfkOdcG7rgZA
hO9G66x+p+SVojtOraBIQkUKXthwqCvr/M8vPoVXryurM9TFVfBVuY8re1S0c0He/sVm8teOh5oo
etJC1Q4Kg8UCgCPCQqLgoVP4A7QI8kz24hHlKd33veTvcLwQ+GCycDzUGnLuSoZQkK7HnkK9LX2a
UPvvPX8F3IrlDx095CvDC7YJPDeuyR4YRNCgBRCT9Il7zl8IeUrn/TAHGh19aDQcavdeS7qzwiSt
uo14gZcRqsOgu0GGKHKLkoGBe0p36rhsQANluZiJHGkhAwVtfV5gwUBI5HG9HhFkQL15nSfbrOOW
vaWzeiBgbG5WP3N/3/7AH4ti6Ilzmk9MOYELTZyLVrWycIuhbOLW+eQB8Er6325SBAuAaN53VkYs
sSXnc+O6vbIoRP18Hso8Q+sjdsEn19ZhC91kWvzW2yqcFCIxtnlIQesEdDeA1wBCCg6sZZAoWE3W
xMsS5A3UmOlr4zx7fR923RCkxH4txlM3mahZmFFLJLWRrcciMgpOioT7BeB5MUaUQNyhDINcrqF+
zWZfJdlD4k771lGeGV2+1U3qm+P0uZp7CLv3q+Ta2XJWnCpUwUFnhhRHCNjZQpIpA0wyrtVE2fdD
W39ZekWVlBI2rHBGWoC08V7CZSqcXs/OyrxsCxrPbe/smLvOpyrvNEnqtOGqqIogecLLng+xCXvZ
K3brOZNJ49H8WqaP0FY+JKp21Ii296gTOAxIiOkvQZOIS4DJAdUIgCmuPJFprmsbu4NyUhtXxeAG
ttYYwTSZMtrRjSMBA/AOMOWgWPeugHQRy8s1q1NF6dsYBCmf1XJH0unopCwg9i8p0mDjeryyJdwb
1MzdtkF1ILYWtB9X8y7rl7PlMYnnf/xYcHoVJTMgiFAoEEGNVl2ppG/rLlbN/TjOxtHUW3Pfzfk5
z+mjTrpvw6Dqe8fNZKObHzNZWAbpLU+1gOsXITglDsICebIuXqpzk+OJ5D2iEqTkRWh4sZrIJn4+
7ic3BwQCH7hF7Z2fjYtv1006kGeO3cWVHfbTndI8AjQjiWIbm4lfDPAaChLoZolj1x1sa15ZD7HG
2jsA4J7c/ltB7kAguUeL71tDdoY0vfl4pj3u8ajXAZWPZE+IHKxjOqQQ8gFbRq39wnI9UEYANG9f
Pxu7hyl8gw8fosqCUsX17k12V5daaY9x5/xQrKi2Gr/Kv962sbV7GL2BAAjnX8adfW3DY0VLHGqN
cW5ooUoUJKpFdp76MjhDIeV3QVOAjWSSQxvVauDSPZOzuaCAgP9cW4XekN0XxTDEVmU8NYMHtKJx
8qbUR/Onzaz7lRC/KPKvY5GFdkLCKX/My14SmDfqGPxXcBFU3urF6+b6V1QQic6TsRliKCOE9rzD
RemP5a5f/jGNR01R/aaZghYzAbe3XNRsQz53bZd/k4tToRRuy9jcDvH4m7mha/qFElOQ9qyh9Zi9
Qukm283oThm+VweO7JmyceteWRcViqp0tXDpwrpK1Ldu+snYIU1Nf9b6HaL40h9BpgUOnNDEpXt7
4R8jOe8jaWBDBMiQC+per3tGedPJpw6W65+WddLZqaDoaI7+2ve726beK5DXj7FrW/q1LZCBFgVe
APAwzsl0oMnTYL7WDDQGEMEAM/TSKj79/o/Bnuo+RUXjvvJ+oAnZsd0scTPZqoUntLmgr9+n0xDr
2XSyPLBBQEbeeqt0934xicTYxluBrxulcIQl7Kf4CIUIgwOSw2qIqV3qP12DqWfUi7wFGr9q93tc
R9YFZEmGdVeA3GH03SRXNcjhdXWzNyc27tYkr+hzO6BFlVaW+b2vc1r6ZC6dT01V6xTEDAWzdqut
k8jMO70PQVFfKAdNLWl1yBprVE9zb+fGnavU2RMxWC1jjBe1fN8PEEoxqAVCSQVFGfX64/ajV8y6
teDj+uquOczH/Mk4OsfkrO6g4QgZCJ+NB/vuU/PdTqEkHDqS2vRm/Lr8AYInk86YO6teh3j4SvO9
6aeRvquKu3n+sarHvB1959S1YaFJEtaP7x58XEMHLAWzCRgWEJ2asrwYM6x7JGMZUDtJ/FGvq+Ps
JNMXp0rSWHKK+EZ+OEUXBkXfLeqm80Az9D+kfdmS3Diy7BfRjPvySjJXZq2SqtR6oZWkEhdwBQlw
+frrrL7nThHJmzDNmYeeMeuxigQQDAQiPNyf87GF0k971IHDcfQTceqwR9WxHF9Kcw4gJ37b8Mb9
ihYHhg7wT1RYRfImfKeQ3tL0/jkrdSMgCRl8i8/J/raVjfsVBQoEItT2kDKL96ti9bRXnYI9t2XU
Z//E+rtuSDK9jTIeHhifbAh3jBMnjppAy+jZtr6r/Lktzpzuhl3dXgZQFnQRgDDdN9tnkd7d0fYt
AQD79iI34/3nXyDcNpU+zAkbCEOWfk4Tdkc7IyT0PSWYid71kWv0ER3Y157IuBq2DhH1H7jrMjMP
nqT1V9qkne4ptGXPyuyqX+oc6QsmA+Jvt9e3aQUlBVTi0SRCvXRtBRw1SdvolD1bVq2eCp22JwuT
xBJ44sZTGVU9JLAggAAiE+2VtZmY8jxuiMGeMbu3N9/cgx3UASTaX4ygv69Mif/ry4clfnifzQl7
lxq8Z02ms+chw8itlY0ErLEj+2EOdhrOTc4uDVXmB4wSYmTf0KrIsGPUgTSXBSDsyXbznPQhahrq
Pca3c3SwS/dUjBXfq+k87DsFc7imHrcvLfGK+1qdQa+eZLIRousEC0D/Ba+O7gGQAVdc/BOePmaX
ufy5VJr0t9EWaVANVHush0S7zF0TYw7bKMBsAK0GEPA0c3/WwCb767aHXH3m+BV4Zn2MSoNpT3xt
McPh3ZQXA+DjxikDLwlNk1Pfy9iSrhxxMQM3RI0Oonr4r7WHKOkEoJbOBnzpVvE9cXt7BK/LgFmH
28u5ugQ+7KC8DL7npTglxGRDqUgyTHR4btGFDguj/FNxMAKaxQSVqqwOb1vb3DyQ2v2PtWXVn3JV
PXetKkHC9Gx7VRx4dqHs5gIs7xSFkr8Nxx8LQ5tpmTLGyKywgRVp6Ri33fCMloPf6vG5KHnoZLPk
8t4+p/+YES7RFqCf3ABv1nPqWl8x2h6fde6lkri/uW0gAACRsL6k+0JUylQ2NFnKsW05PVSQsLRb
eh5cbXf7dDZ94T9mRJAW80zicoyVPvf6e8/PA4SEef6l1UeJHclyRGFDh8yNpVg4GheTyg66GXnH
fLvXJWFviWqrqIc6Er4hlCOB7sHwoRBkG4/oGYnH4VnN2/Sf2onBaJrSmPuDavOdCYx4GGf6FEJa
TFZF2Fgh6LLQ3QMVBeBL4ou+aKBi4JTF+MyULnALPARtutMwNX37wLZWCAJVRAqoW4BZbfkZnz6n
VMuwa1o9opi1a8xnvYNCdTFqAU2xNOYCJl7KJnc2fGShzsckJ+AaSJqFTdWbDhyC+jwCNWKUfksZ
5D7V/D1La8xmjP10vL1CmTnh5nKpYfDcHsbnYRj2njN3fg/+AL+JyzG0YldyL298zBhwh8OgOoKZ
3Sv4VK/TykjV8bkqyqOp8gOaW38LH4VTfjYhfMom0wfwxenjs128mt0QdsodMd/iWCaPs+mB/1nK
x2X6yTUqyoDK1o3xmRSvECXZaaSFDskkCUzChqHUomNOBhkZSkqA8YsNwBSvQuKYrR5VjUP2qhWD
FSPt5/C2E2xbQcMELNBLv3xxkk9rUUkXM4dQPUJTdDzomf3HrrJSchGKdZR/14LK2GIB7DSiZ48k
n1mP84lq6E01Pu3z+bFS6fRodk23S2uN7OPS2iWNS+F/HbkodTH4+ZjPu3QEe3MKpvdzo862D8nm
Mbi9BWLm/39/3aKSsoh0AN+53gM3GzE9oA96lKYzJnZ0X0+9A7G906BVYVlEsQWe6IxFHX1S3UPV
On4yv9Dy4OqoOzmS72T5yD9F1o8fA6zWwn0DCXMU+9Y/RlHUvFTQeYc+RMC6N6/MfVof4mnybSIx
tXX2NjADqKhhEviqqpaivtTVuqJFnWKxI4GvBQUZG4kff2h7iSvCnDxwhvAxtD6ESFpUtCk5S+Bi
ZaEf61k3j0Oc8qM1Ynszt1KfZ7PPw9pNXusY52ylg3oYDHYyY/IVNHbsxFwknXSCeJPWt+0eAncQ
gBi4EZj4y35OYwzcV1QJ3b7QUeMF220Xa8XOdWsl9IzZPnILkgdV1WphPygvlkHKU8q1GNuqfu/Y
aO4BxE13t91KuEA+DhIYLw2TEYClXpG0tk5N+DCbetSCe+bIXDWOzKYhv8y0+2couXuEhqgbjgU1
/vwXhvESh5gjMA5XMn0p8Yy6Tzw9mhV7T+PmvkqrfdPRB0edjkYynetCxlm/5UmgjwOdKoC+EDEQ
Ml0lY3RMzcKIUpRxoeV1HrtJ1l0Sn8cfG4qZMwymAMaFHoKYDoI4DoV+A7LG1WHq9u0hfen+8WY/
i/3ht/2TyIQBxdrRlUFhVejsaEyPYTA3Rj8pd9pPhfjFm/2FZL7xljwmRshiX0YIuW0WtRQNivFY
rphdmw1xNAr94WiIH3kaFg/kzr5wc68yX7sHdccLe6S95BoQ8Vz/rhX4D0QdB1S/IsVvV5njqGIK
L+oYC5L5Ls/CethZ6qubo8Sd+7XnG/VLrip+kf+RouY2QzC4NKFzDrg4EGVCnXCsY0hyD7EeKYoL
CqrcxJw+qFHnwHST8lTWIAbnqj3vZlfrftFEafdt4tTnOjEBnvfaL5WiJb6t9QBZZBW9dHT8cvuj
Eu78f/cH81AgOUE5D3FsHZYzT0FLRkGtVGvc+bkuO7bTjd461MYgqwNtBY5l9OpfUyh4rU0BqVIB
TpsY0Wzs7CwFRPPk6agfFvUJScFFlz0cxYqJsDbQP64NDmSyqU6wNmY256nld1Op7gelvQdZ0j6n
ddDokWYUe8WeAoA5A1q93d7czRWjSbW8xyFXKKp7ozjO0X7NjMjsADjv2+57o6qh7sw/GpvgCTMn
hyojkgR/y+fQrsNGo8OLRrwIarDVeFSS3FWjzDiT0T3EVhKYk37vzb/71wT6HkZojHeJ00RAz4Qz
fkjrDIcJvS/557fhXvjecQkjB4GUtcgqEydeXKVzoUVOWe4z62vcKVELIpdsV/D7CfAyvVHPavOQ
2EcKUG0VPybuDzVOJFfHRvKBrBM9WpwByNKuHj1O0hWGOWhRXN/jpBF+4t00x8AxvRMvk8Uc4QGy
+B2suZiLQnvbA2Hn2u8gENcOTaxrkZtQ39LGfVlNB7chr4Nt+eg5GXETZlDhK3Tmj1bkOElYlcnT
SLvHrOp3yiQrDG1dMUsNAOIKSIbRrhBeYHyy07JWHC2iavsy699SEwPjRfnF42DLn0D3OqLg4SXj
qTde9UqGPt/a/aX6hTCIehE8Yb0fjNg280bkY1xR9uV01jqyq4bCx7y6JsNFL2mkkJShVvQ/tlCQ
XdsyaJ264KHRIq07Ty995Q+m773aF7s/Z9Im8kZ6sFAUYUoM/1hw/GtjOY7eLRqiR6YBORQ+BR7I
ZdPfTzn9WqPLN9jJnd1PwQQgGsWAQvw0QSHldojZ+gkgKVzGC1VAU0R4rGeznJjMwweGel+oVDZK
ZE4h61OI1eAPl0a3C2VFFMeQpgixWzfHDMMtGR5tPD5oCTDY1leDdoFN651jpOca3A48DnlPTmpb
+fEYtWzeN03zJ520g4cIVAwZmB9+1xAEG+fypDUpEMTqCWK+ks/vOuguSZQDVkrAIvAMEKJ+YTZQ
jSSdHvWUDXh17drkW9bvOuOkxmGWOO+3D2DDHHJREDmhrospKnGe37BzRaMjHllNwr1gmMBnRK0j
teog45Ap7emEC3yQNSA3kilEU5Aao8xr4dTFzFTz0gqhTtPBhuDtKvtnGQOa7oWeld8xwOSdl3z+
VbS/zWSnLUUX0ssQkP+fX7DoP2I2Bkq3wj6DEMVTBmXSozEbcgw81Ke8iS9MhQiy+7PU/qRK/iUZ
rJOjdO+omeGerwI+8sPt7b/+3pd9cPEgAYgO1CxCbBnTokoWxprI/lZazi41oQBd7hngMMyzji15
ApThtsWNYLo2KYSYitZJyUs8gCyFsTAjRrt35tl41vt82LkTVMfM3Kx+dyaGIGlhFEFfZq6vsEam
lb4YWse69Q8R7pk6d+0MQV2PPCVX9mORto+TNxd7k3L16faiNwIAbIEVA0hFfP448XWos5W84zXQ
3BFNzX1uAlFtm9kLZAQrbgVK95CBntzw63HcNXENEvb7QvHnl94O7PihHPfu+Asoi0kDyBNlW+JD
vkV2LNe37voXCruRJClBN1XXo6SOf5tp5kNJCEyNu2n043g8N8UXzLXtM/U1dk9leUH6l2j3Gd5Z
TFYTF7tOiJbrnyJctzMFBeOMzYwYcI9fIFCrqQE3TgM/Fm1QNiHNJRVCkb3vX4sA1GPoDSkOGPPW
xwP+JQ+ks64eqUY3+MPwYA/+PFxo4/q5pZ1093ebN0cNSAX0QKt+T7WvE0ha+hQakO1+SiJGAjeR
/KoPVU7RQfFzUPxdqjCg0lj/qlZv2lpp8HyGvFPxVZ+yblclfAzVab6jsaE8zFaeLSS8znPOO0z7
e5W6S3rtSYsdsKqZ9j8O64fQi203aOu0CDPP5cfU697wf4o8PJsfIUHxXesdcu6donqqiV7eMzS7
wxGYtsCcy+nEWaf9F0FnEataUkngssVC6XLl25wrHyWQgfuoD05PteZBs8qslaB27UfDS0BKWaua
54Ntwv37Kw555TJ5v0iVXrWCTbfsdQNcUZHNzbCl6L/avttkUML1lcn2IY0h6xqIaKbFwQDnAUwa
Z4l++kd8+FRPtR3FiUG2bESlzaDzy1X6ZeRuHbKsSH+Bim66GCafcj/rSHVEHxx8XLNxSYhGgdjI
JsC5E+9taHoNoO62ePdqKE1WRZtelDaW8VVsRAJc/ajaLBp5mBoTbiYyJkXeatyIwLV4aE2d+2nL
9JBBnyHQs1jWmb9OwdBahndDDxqUAciy115ejVzLWc/NSOm/62bm1zLyo407DgED9IxAcWP2zhPC
CehXqJkUgxnFoI/I6zZs0aYx7CeIDy7cJceC+N3r7Xi//EnhywV1L1jXHUx7YNJXWFNd1txp+tyM
ZrTwj6Wh5ncFo2A3TF0tUFme7xpmN/vbRrfiJq5ytDqQSgFiJNLC2AhivVlkVkTn+jvIDU+tkX6N
M+84M/bQ8ihJIOo9Z2cz7iWhaiOLwzsVMFq8EVHwEMtEo1d5rcVdM/Ko7p16EIbvIP8ORm1I9e4z
Amy7j+mHd1olVBJLlhgo7PRyrS56KMhL8VRee0/s2MwFv6IVFdzzSV3CV1/oJLm+N1x0GeEB4xQS
YkynC1kSkEwoRKGPEREKTrQEvDS+p7Sy0a6tTQS6Ei2XRXMDNDvrpYylAkD3ZFmR2vNoMI3ASd/G
+JQm6a6ZYpRqpVJKy+aIm4c3JepqeFsCQSysi0M9m/WNa0VjEibPS5MFcUf1oTnfT2hkBvTHn1JW
Pt34NJABYQzTNTBkhECzXiVuhY41dWlHXvatKvcqOWTgs5iSMqjIKOkxbNlC6RIk2pjc8AxR9lof
24ShiWRHDtMPmY2WXKthwEo5GFXpe+n3v//+PvI7aEShGA0tifXSmNa1Sm9qTtQrd6BttvpdlR3q
GkqtOnnizL14ZljWMu3Ha7cBjyp2FBMwyzTVRwn309VCWzdLrSl2ojIedkml8YBbeC94NkQMxyG0
jTIPPDrKZDavv4kPPm98FXAdDHEJHx4oPOYa71U30imZ9o2WHynJZYK0Gx3CtRWh1j4pYEupzcqN
WJt+NxLizxoYSpQ8jN16b3RxCEnVx+HVAMjdS6MuVnye/uZ5tmtkRK7XvoRfgpiOzEHVMA2xHMOn
bXaUNldUlrhR06q7MrtDybuZmK97KdqQkqrE9Q28tiU0+2Kva7mNuyKq0vwR6ll4hts7o3hoilkW
dDYujcUWyqtIiDDqaQvrKsbBbC1K3UhbtlTh2VsG1UKw9zUkZAklARCk+jkpbeAbAPi4s1syvN7+
cLZc6YPwAPbRaRWrIyOpp5gPnRspKfgC1b4ffKMxzcNtK5srBYYCgDa4KwCHgi91Q2Kqc8XcKMm/
jE3jp6XlF8ZDCarVUS0Pedwi8rlhnv26bXjrNFH0QTEN9QZIeS2e9clzdIePrEmww3Vbtqd5GMcn
K1HvnHRU7wx7UE9/bw7ULS5uQ3CN4UJZmyMK5Bc5md2PG1FRHgb6I0vxeNFkRZStY/tsSIgA3mjU
U9tObsTB3YAnM0av/NtLkVkQTgwiiRMbSlhQzUj3XqZU4hJboXNRI0P9ETfRFUX6CCy9qfSqG4Fh
xo9/8yf2YMwH0DtZsqradQ66zMWD7wijVLjaxV5KVRKrHJniRl79T1z5yKRZEhbTLqhGf7D+boYX
jw0kYRjHRP5pqmg0C+Ejcyk2rbDdqCQYTjfrmAYQOLUkQeo684JYEpr3IJZAdxcjTms/473NRko7
J6qUb/WoBpNbB8UkWYrMiODMDYFSpZr1TpTrqd9x1W+0u/+1EdGRDVa5MSj6oqpIAr25x4haCOLZ
2768sRKkWngBLsTqmLcUsjtPw9Ndn1I1mrLkCCrFKGtJ0Jo0vG1mw6XxikKoQQFXBUfq8kl9CjZU
HwYrwzx+ZGdZ6CX1Q5NciAmyJPN1LkD53I0SNOZGdDOQs4JdAnfiUsldG5yquZwRsdWocQ629dUJ
aoP6nqxCs7V70EHBdCOyRuDxl1/xaVmVmoxsKmc1Qu7Mj25WhESpnH06yno9W4YAe3GXxwwoM66u
+URR1V7H/gHt/oPabVCl3iOngyTybJpBSxXoFwTeq7orGp42aKRhxsCYaurcpfkXZn37e1fAvfNR
z4IviNl92hC1Mb1Ojcq29ye6rzjf8eadV69Qh5N1p5dLbP2UgOj6Is0LUopF2WxZ8OcDwqPIRR9U
jZL7Pr7r2zpsbRvFujOTPDU37gRMz6A7uIQd1FMET4DY4azmTq9Giv3TjP+AJ/r2rsn+vnBbd5pO
zHTA35+ne7d+++/+PvKspSCEtP0jS/m0Ucao5YXdcsiTum2HoAnWCeLR4+1FbLkX6luQxgNXOfob
QmxurTKlTa6pEanfC6MNwDEGZTZJXrN55J+MCLE5tjQFcB4dK+EZqIP5A/w4sdI3Q/2B+QBJKrAV
Zj6vSIjRepckhPeqGvW8Oxj6WzUyn9gktGTyrlsBFCEamkjLHD5IhNeObEzAinIcXQSu+tqPu5dx
fsb8rGHvS1ntYtPVEGVwK6C4CwqHtam4T/Bw7TzE6oWVaQaTvAzMsLVrFhDR0DJZJnVF2LdpDdqM
J74aYaLwTe/NZxViCkbuFwnZ3/a4TUuI0Lh7AE5CDFivJVWs2UnR+IxsY1+avtXiOQp+I9kE6tbp
LNEZ7Xhw8KMxtTbjEj6kJTKfyGKez+57baegRqxxB7pCKZrVklx66ztCNxzYT7ytQd0rRLUmI2lt
oIQQOTG08NCpxv9nV8vkLjaQNh+AXtw2SA2BLxAu7TIHjMhysqXD395VyRhlxJr8vHL3vXW2Peb3
WeJrGJHq6+QyqkUYy6TPt/YVXLQgpwE5OHJGIWDEeuJlVCNaNPW9b7KX2n30CExNB2qHdfF021lk
1gRnme3GxuhQCYRpmfrUbHZdog4QL/XdZD8r067tjVqSrW4FK5RkIKWwVGYAZVs7jlqRgmoQKIqa
+GCCWs4d+EH33nNaBNwcf/79+oBmx4Ma/gAMkfBhq21OOAY71AgcKIArexFDDcZNpjBvfWAwfSsr
JOFxc3mQeQRJIUYf8M5cL8/OE0MbaziqDmCwDkYIXkHhozyi6owkU4aa2PosANlFhMRFjGxWOD/X
zme0CjstaqAHYZ/1+M7KJWRcG21ipBOfbAhfejlntWcR9KkgW+AD74XPzwx69+ugaeFkQgypOqIf
xrNfvYzzYmsvl9wP+YyFsVLxhsaNyvQOU25LGW8GeUCd/BpsJYBYCdJNSdjc2kkwUUDTFCn78jBc
n5uWcoNNCWzZIFCPifVStU3Qd6XE+7fNWCgOgix5oT5cm8EVBD4UjaHpVz8ZDNN6xB8KGafo1hUA
Z0CnEqhmFASXff2U2aAO2Srow2jRkLQB5B8TZfKp+ziPkjfhxrVp4lygmopivIGX7tpOZTedYi5v
gbEgsz+iXXfU604mlLCxmiVMLMUiVIxMsWozm9o01tWoRi4rx11imN3OmDWfJ2OYuI0iiYgbB4S3
DYqLIMNaRC0Fb6+H2jLSAbmUmX/Jnbu5e5aqRG2bWKgyEATRZhA+2hgPJhYz3NAgJPEge23fVVPH
IfrTSc5HZkhYy+h2pGmx2Mhu/oCvt0mfJkuSpG+aQCdmYUldBnqFCxPzUJqeLWuZ5sp3pzPuL7+S
aTZt+hnYrRaWVHwgop+VSqZk6ZBqkaHFEHqcPPOErunr7ati083wTEfHAGEANFNrZx4w32IRrdGi
whz6sIktEiimFR/7Oe1+Zx6gtbftbcXVJdsEZTVIhK7nD+bOG6yaVVqkzi07QeduDk2rzQOUelTU
ipR052SlBe3WFo7Oc4xVaHoD7rJBhoDaWvlSb1ZRGYNkjOjyvZch51FypBx17if6XefFL7wKbYU9
S5a8JC/C2xRPBxewDjy6XDCcr/dYx/DhBPpPLZr3FFPL5944poV/IF+RMvYSz9y4PMBFvyDKlmof
YvraFqbXPO4MsAXkl281x3hCggF1X6dp9qb57fbKNvKoBVEA9CKo9jF4KSyswRjxqHY4y7qMyipS
XEBy7R8za0LXeGGuJEZtW0NzC9FdBzZw+fef4ruGlnWbUiyN4gYudyB/7ALzd0tDTUait+UauKT+
nyUhwvd9juBfwhKHWLHzsyl/DNYQ2JXkrLaiyCczYtJbDF4GTlokTZ37Cq6mQE3fIPN9+4iWnyr6
3mcbQtRNRnDPQlIR/uC7h7o5MGd3388B+z0UktVseR5STpDxgawTH5VwPLPntpzUI1IJo9FDt5ur
nelk9IQUlQVV2SQPkNiS3ZJXywNGEtkmsLPA0qCNLLh7B05QJwcGItLn2dfj5DQk/HvP9qPnnbjZ
+Nn8eyDpy+09vTo3lJmWsIwcA5A5gPTXjqjSzOSU60qklPWD0p5ytXz2rE6WgV6FjcUMsLALcmR5
cIpPBtDhKJ4ZK1FRtqHmfbV/Q1enxZwURu+SPcva01hJiqkbK8NVgEYuBpYwViO+1ysyY6jBVNML
AQRpkcnjs+8NEpeUGRGunAnBn7dETy+ZekqzHTQEDPf7X5/Qah3C1sUQ/DVKCyZSu4N+3J8BX7BM
eOHqel4eyp/2SnA9pfXwqBum9GKfqz396zsDfx2gEnxNKDkv03prH+NZgT/v4CSG6h41fd969Zx/
inGfjOe+/pNAAdzlf+/WS91+0XRCoxkFqLXJ1jYbSNPNKfSKgX72KBiHnWDkkjBxFVuXhaGutMyV
4IerQmwdkhStoN5OL8ixA0UlwHx0vlaeJ/7ntg9cxaO1IfEZpVaurXQQhLuAeAWP39cyu8T2AYOH
gSpDeF17NCpBCwkQCk9Y09WlGysGmCyt8pLhs2nRwSsSP/vr2wJ/+LMR4Xh4Z6JAMsOIkoKnyoMF
pduX5V9/nLCCadglrXWvmXHjyco5z83yMrtvIHALquJcpZKTuUZVLEv5ZERYSs9TgnKhUV6cBICp
ctjx0glpQ75PLr/zctBYDzH1dWbu0gkoRINixLBpL8ApBiNtMIwkK19sHaC9vH/NhZwH435r10/T
vh55lWUXL700loM21aGVjbRLbIiqROY8mXmqpdll9H5Q1QuWb7hlsjq1zIpw35sk9eqOYiXU/mZ1
jQ8FLqZT//anJTMiRPCh6qYmW4xAYymD2Iw29aGVJZJ33AcL2yp3WSRgAJUAxgcfF2qD61Pp9Cyr
oUteXjpe+MRNj1Oc+MQErXHgMnKnsmZXg4wCzAAXrX4FnatR0D3vSuC1SUCKdzjPUe3Mk541/kyH
8PYmXAcyvM/RdsYvRP3cEM/TU9OhAY6rvjRmB+iwo5A90+wyyCDvuZsMlh1u27u+b9b2hJOFKkui
ESetL9BFDc25A93H/9KCcKykYOncD6S+jCQJbPs9k70XrrO19RKEa5mr8ZRaFpaAfiZn1Kc57Cjv
mv1EaztEWXRnj5KLVLZrwi0NklA8KZuivhi1FWrWHXdUya5tfAwrP1j+/adniTfUtGZxXl+Ydhhn
L5qts0VkVNebRhw8H8H4i9qTIxzNZGVpUoxNDcZHvETQuP3OG8SQuKLvf+9ly/2PJzo+OHTV16sh
mVpjwLWtL2UKmk/MzGfmPabDZGCojY8H7SAkN6gEQXRMnFvWOuC4FYwOX0rojTmB+33oMGspI5Pf
soIkAzQHi3qfKz7xu77wWIas5kKUXdmoT6Bm/gM2NGDWZWCUDTfDyWBsDuw/6GGIg7LVgEFkblf1
xZurOortVN97Wfdy+2w2nGBpd2qoISA5AvBlfTYQWXEbszTrS64m3WmE5vpPZRxyv0f5Thbit7bu
sy3B4QaX6CgNw1Y2f1NberKsf0bcyWYlo6S8hsXh0YiK7VKGQVZ4xcXZ8wmVE27jC3WUfYGMIJgJ
OzSUBoZRhFyFZGqbPBSpfer6x9sbuhGPVqaFDUVRqVyYIfBVoSvuw/f1sEAqmta7vvjt5dR3lOLC
sknW7drcXPAyY1AdySLkH9YHqZG40wit60vnj+5TofppenT46fbiNr3lP0bEVyoIIsAlwvElq+AI
jptvLIeIcOVwWWdry/VRKkFZH6PBqO8LmwicKLRM2ASv7FPzbNT1GE5FO/q3V3OdzS8lNJCHLKMh
kIFd/v2nKKu71CJmnDTIntAXVMpodNg9KmG/Moy1+p6pS17fm7uHYRD4IzThwBC0tmfUzKxA+V9f
3KyudmSa651SUHdfq6mMtGxrA8FvuDRhFl4vMRZ2hFk2NUhz8dr40Okdxl5jiwEjc3sHt1YEWBGC
ByComJEQnY5pJX5B3Vw693GyofiJl1BX8t1tKxuLQfFggX4BJ4X4LpxTnxUuRH765mKqB/A4w8J/
kXehMIKUEIzwoHQRr8K0z5Uipby9kKx5dOsiqtP53dTTd6sy/vpqB90FhmjwMgDpCbq3aydgRUkq
zcvKS56/KfUrXgWm83R7v65PZW1CyHEXXTfG67y8oNk38szHkIVWfbtt4zrMwQbmHVCoBdAULrBe
xpxCpoLasFHw9hTbIEj/1g53bvJsFAcV/DSqxNOWbVnn7Wt7wraBVRhtMx32PNQr1LspINW3wT2p
MsnGrb1DNgRVPNTUUYpZ/v3nmEDwH1Twy0sDJZsqsaMiuzNBznB7966tIB0C8R3qYWCCgaG1FTev
E1upxvIyjuZunJ65WYXSYtL1EcGIa6CZbSArQhaxNtK2CJ6tjcf90M5BPTq+OWDWgP/J0jHAsGV9
6OpCsq7rS2htUojb/aT3DuN46eeWEmjDiwOUHhxikJXtN/cPTKMolaLcAzjCemkAFmX2qOqwM5i7
EhNSHpgGpBjajdUAebAwmn7QVIi05VODS4jYTnnRmyJwYg2vshJFA/WL9KiuIxyi9CdLQhyd5lJt
eguWPPaajXfeINPquzYARBbUBJAcoB8HKOZ6w3RX0VBQmuKoLY8V6fZTJoPnXW/WMo60gD+RewH8
KVxu4LU3tKarvUhhdEeUl6ScMdxdnRd29tsfzzWbzYLFAngJ3C0YSMLzb72YadYaEDq2MWAUv6s+
9NQXNDzA2R/7+uQrs37kyhnDzoo7/WxQSWj6S0JPRp/tLNkAzbUfop4FemfAthZoujip1+Qemw0+
g+5scodL4/BiNw9oE1BPLY+SVS8buI6AIJZbeLLQIAbU0hNiRkpzYF9JH6MX0h8a971P853R18dR
0c9jWTzalYpKfufz4idIi7/Vei6ZPNtYLDZ96VF4AKleMRsOoFrr8MpRosbgoW5csuRblchqTddx
Hg9EDIgjPcKdjy7g+mzHGvzBQ48Ka2vGe88efUTHZPL2U/qDGW+3t3RjQXBUNEIW/ICNJ+PalmvR
1mh4kl3A2fizcH5U2hOprJfbRja+PAQQXJW4IzHKKZIctl3Zk9YiySUbWxbOIDsD54kpw6lsbBv4
fHEfo4sJ1xBjvV6wdp5QnAba7g6sLPdGd5+bT1rJIbr68/aCluxh7Yd49aLDDUk1DVOPhpBd6CW4
/tNYQaHO5WGZdicUp2Oj20MhOCiaP60tKe5fnxLsYah+OSV8YaIgCkuRMs+pl0Hjcjqa6XyxGiXy
QKRxe1niDi7VaZQnMLW9kHPhf66dITPH2ckIQ5EzK3nUdkqLFlJZ7dVaQe4M3tAgx2785SeF0TsU
XjBhANwP/ilKtpZ5Uph4heaXrjor2relpdT/ub0u0f9gArOwi3rpwtB41Vjs4sypdJKRS+pgPKce
ky+JVcrGtK83z8JjA1xDcHQdDczlDD9lTdng5pAd7MklBoTNBbYidvTdxIdfNRgLc0ik3l6T6BLL
mgAoAn0YwFIOliWYg+qoaoHH7eJ0KNGCST7HbMs/t22I2dOHDYgGeqgpLeqBgj84zM1y6o3kAuXw
YGoAyanf7PERXAb+yL6W1Of0x99bxGQv7hKknXi8CZXMudSzsnFJARZ97Rdl2fwI6dzhwUVgD9uO
5qc0tqfD2A7dgbSdjJFL/KyX9eJWAaMTyhdgDBHWq44gqaVqXlxMD/wVee8eG2Z9790hZMN4MOaz
NOnZ2mFgBO1ljzHo6wgX2kh7M4NgSnFxZwi2YOLXCOKh35tq6/iFQvLAKox6V1I1hsIU7yTf+1UW
gQXjHQ5sMsIYankielZhCnNHq6guM3ORrGYtPVhawQMTcjGh0w3NQe2bdkf0hh21BjTffjLm3qka
R2b4lV1NO6hR8+e6j4soK2n9XEBATVJM2vh4MZ8PUTSkuAsmTIi1PLEgfGNoxQVKN2RXKCb9UVgK
ldQlrnibPrZiEZQEgQmwlOIkEmjEKldrXagWf6ubP/kD8I71wf4KIsb4juhBA82Ad0M53nb3jZix
wOoBekQ6g09M+Ig9A9J5s4bjb7Q/lL+n97pyLr/k325b2XDrlRUhLTWZU5fo9xQXUkUJkiMCRXXn
K/iwWqvwVRnNjy3cjf9u5H/WJHzCltE7SZMbxaUvrTEYdJqAu8ZSd3FhzLuk65Pw9uo2AiGwIqD/
wKcL0hcxueAJIQv/T3GZarA14r4/l6bk+t06JiwLTE8Lbwr+2jrWWgVhHb6g4lKzBuKpau7d4VGU
niutcB5rvZj9hsoyza1DA0gFwRBp9cJ9v7aJClLWkxL+yOLHaQdFWV+bf6Xtn/z99vZtRCDw66Pu
gxeLifqVYGdy01Z1KJ7hHVcwVArFsWeI+XV3TVz9H9K+azdypGn2iQjQm9uiaaOWa8qM5oYYjSSS
Re/N058o7X473dX8m9g9GGAgQBCSWSYrKysyonKnQdB2KLdGd1MhvAM1u/Y0tmidMcGyOzMYRrjF
IiToTgctTnaoxsSL0gF89NWbUQGfXbu9UPtzE/3Mk5UVs7RCkVyj/mihVIYWkPOhHdShAo5VR+Uh
SAh7+xyjx6D2Tff6yC4tTJzQeItBMg+aTfb7k4Qgj7XWGKBgd0jbfQMyGiW8Ldee/JdWJlonvx9y
0XHI87wNitYNk8hsxMTYArwAyQKjJsOaPOV3q8ppxst2NWSjAQVj9xKgp8+dgZiPOlhZmR+m8iGG
CGAeijYouGnzqIhEzMG3V3hZB0zBzzpoiVDeF5YTCJZb6yEZoGcZBQpA1q2Bxuj4vhl+SNEWGq/7
cl67GS+N+umHshE7GfWuxOf3tMkPCkh08WANbXRvTrKVub1cQrjMgPeJyVui/sc344tdNQ1TApyY
3D8nRwV37llKt6AmXzuWLt1BcZ6RWALjCrYTPgy0VQc0YynmhzEriATOJkF6rzpKxLmwGSeINgBP
1EbPUuKbooB7fgJ06kz6TvMi4eP6gl5IF6CbAoArDklUiC8ui/mAZrBJD4DHqb0ud4O71Nq080ec
7ZEgeFE7bLNZBmc2JObGj1KLHyultif9a4i9619yAWHAtj37Ei5qzXpVCjLEkw664aiTC8TTfef2
Xu+lu+jB3Pc75Vj0JOlJk3plcTcnBP0X17/h4oGN/wbuWC0V4EHATY0Ss/NjcCM7cUn3o71b23rf
IJnzrXfuKxcj47oVhKy1ECPdzpW8/tDuVFd6srxij7NunzzG+/mmv2m3hvsA9lhP2IA1eIO9tQnv
v7aZXxO0RW37TeHkLtiGPWMlnF6eVPg+3HewF9j9TefiXDXWtAIRan6okqT2EmXG/jeN2pbSrtuI
GlXcJtIDN8/btSlY2IWwzGokMu4MBn/lUuaU6jKl+SGZBdKWm6qz65Q07e76TC+ZAXsTQPWs7wsF
z/OQkglIC8Sxyg+ilqa4+UA1Qi1ua4hmxWvlmKWx1HH7gCwWLqwQEzw3ZSGWm1aJ6DXWIOvTABbt
+oMS3IBJDXic6k1L1gIM+3h+dbHsiXHloleB74aYzXQChCrKDyn02cTKE4ZPA47RnwGa2AMJDeUp
WGLDgyZth5WW74ueBbaDTmzzFRs0QwYtULH5oZ5/W9GmkVDADt/SqoWaEKmKx278XfRe2K3cKFbt
ctEjgE5bQgvYtUzdMwbLyZqHItpJewvrCGLZcwf+x+lnAW2Q6ytpKZpDEAdPkuwlD2Xi8+mlcjHn
/VRjqwg1taMkp3iIR81Iaoq1N7allYTnWUaDgtQKau7npiJ1GtAwqeaHWAPNrxVFwqYDSw4xgmH2
CqulLtWNDnSEebWyXb5TRn5JnZi2uJrikFVzChx7fgh1zVYS9dnSf7aDJ1nU69V2J7WQVVTdGTyb
vjU5uF8O4z6WX8c6vQ30ejO1DyjUb+UHvcIt8/oEXLTksiV3+m3c1BtqrBjgHcHUW3vZcBppG0Zo
U2FcXl44PVjuiDsLji9r5bT4fjS7HBTW2QYaCgi6cIYHva2sKsegZEcUUnb34EAPXvTC/qyJZKOy
Qlo7dWVSktc3qJ3YiYM2E7u0Yy/02M+Jg3zKDVbSGLYILj4KtSNU0xkoWuMiW1u3uiUkAwJovuni
wi6m+znzijTfRKSiFqnnNZq4yx2ATkE2CUCqouTHv5ZDy2WUO7C3HWg6a8Sow5vAEkMiRNX2+kxf
Bu1TQyjZn69/WiuNrCYtYH29eRMkxmsIOq9aNe1aXBlE9WIQmSUGU2YEt2iAO7cEiaIBVRQANawu
ekd1qbP7NItWDtmFhXtuhVs/Tad3Uav3QHYZFpLA1pbLT6uqbNzo7KmYSaRBFq2DuIHgQlahIaWm
rtTmFqcOVW/G7Y7Oru8vPMmsNXWYhZGNqGE9o1BbS7ei/Hx90i6DFpxE7zHilYIKAn/SxpXZ5IE4
FIfh0Wj3lV1qZI7s4EcSrcSBy3vTuSE2pye+mHKVUwN4/ENroS3eEcpNr3vak1ivbPtFO9/7nVW4
4dG5nSlR1Ip2Isas1bCbXiXqW01nx/XeBBHu9cFbXPEnttj8nfgUBW1lliFstWAHUtxJiuywcleL
IZcxA0N3YoZ9xokZ2tWCGpgjwF2GHeoErdPAP4Xu4IStO8redZ/Wxo+7zZmhWWfZJBUHPf4yI4rC
5DFF/U/QV4lu1tzijuapS7K8TGXAuroC3Vz5LTXGmsjySGSgnfvcCybpflLClc6gNQfZZ52MZjNA
LyvV4WA9q7dpoG4hxO5owxY1CmIoK8jvZR8RdA2D1dh5+tpGGkPgpzUYG7+C+EOTW6JlBItRymLb
eBilYWVJLnv3xyA3ffkM2MdUYVAl7Z0GpDEru9kF6r1+vL5MlqMj6FX/5xk3e3qP1CoCcd2Bxofu
RRPMp6l1B/pzqvvNPGwt5O1W0u1wT0eL1Moa/W5DOT9F2Y74Y5ybQ/DzphLu4OUB0PWcxGWTEEFL
UMmvAbskoT79MKQJjxXAYBouTSyQWSpV/BroOnX0jOZ7sxVA8SmAyXtlWNjRc/FlOpgXcUtCFUHl
9moWWr0QDEDbZXfxTWULBhGek4fOlzMyP/wXW6xnm0lKAZDAhTpNyRornnA8ROYmVn8oBVGC0db9
ZrBb8U02keOUm/9k00IZD9Up1h55vnusFKdIoyEWtd4kam5g/egrX4YGtHIUhudw/hyrlROKecGP
KFjeAK5G6RDtY9wxXEpSE/QZguxc5g+RZd220uRe92ppl+L9C9gOVnO+4I4YxBQEhrmJtWxsW4SB
IbuJusEexIcsSEnU/qzUf/cEy4gDoO2Lmy0DWqO2x+0eq6Om0bQGxE/D1lbaD6l5DuaVLcpOn5OB
u7DBbZKyi8YhL4TxCK04kBMkNniz7T54uT52XMD5ywooo4GKYTgNXqg2F8okDepoOgbtLPoRKicO
yst0W5VS5gp1LN/pwTSsJEZc1vK3UTz6gtwNHIIad/BWVtt1KJyOx6hWdcbLL2TQi42qafLmWK1/
gwJIfQV+t/SGSAia3XWX+TrUt3kAwGAZ9FW48XGbvBLmWcgEjOxAyztz3grKQQP2ueh3PdpMB5ke
O21rDf8us/nbKoqgoNRCYsMX0XWtzmc60OmodkdVSN0ucoTu56Dvh+jpuoPs+/mVAxOQYQM3CLSa
uOGNEyCgIisaj4aFkosZ1F5QJDrBo5ZoK4G6dkVcmk3c0NGsBgg5KDe5M8vIkmnIgRM7TqHSHK1m
GGOi0VrvPSua5hRv3ib0AadwAhNPoBfh/B8GFkk2q2mh/V/XuAijpnMi5b08H+eyBmwxdszM2o5t
9pkK45ui9GvythdbBjoweIABtQEocVDl4oYX9Ycq66u+O0bIdSYNMhl4AK77dyH6na8pv11MJbOF
V25cHzQUCvnylqTMddoIZnfU48HLSxlEj8Bh9uFOlldG8XJXwBTjBEaIRkM5sJ/nR0ORDL3RKHWP
16zO1YdbLNeNGoxeF3ykRknCriRdFD91urCS83Dh2wTnsoxwiuOIDSme1c8NGxmUlpPBhFp6Gdpj
/G5G+zgCLAj60W99oG1WdVUWBhWMCkCA4qhAr4yunBtMcVGfizwWjzXQmdCRCqLyUR4prvH9yhm/
bAkPWkC/AXfCu2ZGcV0nBRWPcvxaykDabWiIkoWwBoBbGEI04kDHAyIirHTFDWEoxeMYzZZ4TGrj
rpRbF1nSAS2tlVGTltJDOdL3Ilt55F1y7tSofD6MUhhpcQcMwjFsYruJdmL4gf0/Ke//MpqBEgbw
Kpy38A9AQu6spUgUu2qCb9GHCIlPmb7ocmVPysqpcBHFvlsnGVUJIx3AyXTuTdmGzSAljXQso+hN
nlQ0MzmZKt2pUX8AnKGLdPe6X3xRFeseNXKGW0QVmeURnGNhL4WiMqrqEbvRm6Hvhs7AjZladi6n
hEKVZTRBP96VfiUmEMf6vWL+cvpQkQDuCqPKIGwyW1MnF6m+DoRC02fz2DYdBHzu8iLZ5DXezTO3
EH0r/irHNzo/5ptK2dI4cXX9p4A2h5VRYFHl7KxCJQ3li2/iG1bH5/aiNeVKHqR6cEyFOmIIGeFm
QC6JsZDWcHOXcRvoeeD+8LSMowpNIecOx+aUSqkuR34mqkQ5WMJ91eBYKu0geV4ZW/bVnFd4mkd+
AaAF2uN4jMCAq0lmTF3sK02q7cOw+jEMsXSXTLnsabmQvVqpDO4YEaJeTSrOu0rS75tkaPZJ3t4o
uiCvJFwXo6xhgNEejAIR+qNQUjt3XSuV2CglfE9v3jf905APbmIo3orXF1sIVqC3wt61GLSE9zpB
X48UfXsdOtmXcd877+OWfsX28FZAJbe0TZK6hmNRMj6sEjdenl/f1hHWgc9C6wIP7y9lKYDmfB/7
o5mQbn4yMj/qHlszBhrrqyhrV8Zj8LSmEcRdbxi6Gm2WQNGg9RbvXfz6FWXI7AJIG/tJFbraBGY+
LXdWxpVF77PVxNlg33CyU+EV3kAiNns/kFrJNnUsNy5I/1WS8tlYqa8sj+OJR9xaEeI0l3uxjf3O
HQaXCrbudE5oS51jUGcN8rE2fNyeVDUBbdEdjAkjJYHyEUfWSnbBczz8PUOgUATwAM/w3y/jJ6On
BFbWhQPWBUq8u+QmfLTcfg9AQO+KTn07bIUncAasgSouYg2bMgVJG55tIIj8rfl+YjQuWkNPZPhF
cRLbYIxyIiPFedyaxyZOfmbyWlnsIppzBrlZS9MI9asQayTMQ5JZ4Z7K77X+Qy/7lfWxFEqQpzHe
IWx0sPifL8YmrtNE1sbYjyUVj3E6lEZSZIz2YIprFG1rprh1b0SpDGIjmJpSfxIgiGEFBLeNtQWy
uL1wdUBLBip8F/mnnoXJOMsBtpf4GRbSRo/axyZTbuNxn6blTvk1yNVOSIW7xFhj8eVBlH8tzhPb
XA6VBkqN7icr9lXDnlM7Np3SA0tVHbxXwm0lEyPZhT3EfQmuNdejysKCASs2CH1xF2Uts9w8hrUW
61KPbSEaxS6ppqOljhZJ0c6gdC1dGeOFmQQ0j1H64qIGTCpnLC1aPJrFmMkawt02botHASDaTW8q
K14t7Dv2Kg8xUQO0fjiNzldnPpgpPgRzKd1rnV+pbqygXOtm/5JDhc0bqw4CHY+cBQ0GXO6WauB4
zkGL6CMj3wrWc5LeUVNaqTJdZPXMCPrrEUYgKgCY/LkzePWro65OqQ8G7pke4rZ2BOlIpQ1UL8lY
to4irCTBfGX2L79OTHJhJFEiGfd0kPAXXwDgRwX5kTvm26f8IRm2TmSL6Ntmrc2Mr0X/bRSFAzQc
oD+Lb4iS8hkpYpRRf1bs7Ku4y36q7rCZd7pdJrust80VGMXyuP6xx63GhmoV8NOw13d767VMHyMR
LEm2WgGcvVnDgK0Z4yYxryehpUoJNtPIgqYpbn+haRujYwh+Zu2G0cTVYk026fJq8b1y/njITWOv
1bRLKTwMgwHQgadKJGPilMpgp8roJsFnOHg1ajXasHI6rM4ld6CneqqI44Q1K/0uOrrrJXMrPFfh
5NP20ENdrYecptlHtkXvumaNaYCNJZcoYcP8cZtFh5NTV0VbsZiB79+fVCF307KfkSdVuXs9ci5l
SLiwIXhqTIser5TnZuqsnIqe5tTPD4gRRDY2abGLZdJEbi2QYb5ZexVaXEMnBrmolgGKAHZ8TKdu
z1saEQjjErSUTK8f1z3jgSh/7cQTQ9xxVAXQcJQlGIpfpq/SN27Mz+wXqKEGN72XMvI7Jcr+7SAX
ZB7t/CjZ0vP1D1hePicfwG9NUR3p1GL5FBMJj5DcVW4HT/QGp3pqN8bOWTHH9sHFgjkxx29O4DPn
foS50YHi80/580G9L10lssfNwXpw6Ke2YnFtJrmNWUatloF/mPp1cNurgMb7A0oNEsPQRMfiidI1
4OfSMQ8tSkbACqUNvGudr1VB6gt0gGBGh/JuBKQo/0p/1oV3fRyXh/GPEW7TV0pIp7BoqB9UMkSz
Z/09kmvJjqdxTQhrKWFi0BGDVQ0B9uerlHlC8wYybdRvNYqmjP3kBTvl0DXPmr4P6e+q3k5P0N8D
2bxoX3fy/9gcf0xzXhqNDGIHiJn65ngfpJ+NfqO0dgMh5iokk3jTyE5d/daful+0s9XmJVQjEvxO
QXzfVI+a9aqaHgWQ6fpHLU/vn2/iIl6WDRX4gzEcIRUCR6uSzssguuWAr9MX5sG9bm11CLi0BzXi
LC6MAodZE3n1NzVA2pPUeg+1/qFt8SY+7vXULsv9+BVRaTeY21HyaALhVaCKY1uecdA+KsquS9fw
Pss7689IsN+fxH6QEoKZhc2OmN3Ie90es11PrOfwQVxjlWBB4TJo/GOJ51vT8O6n6QUbBK2WyDTV
sdOo+RpT/f8RCv+Y4YJ+oVqRWQ5wyLKeZcNNDn1NEoVkjvlK99Hn9ZnldZn/ivzgsGV1eGAMeCYg
IeqENmx7HDGZK1p3YGveFP0Tk7CaZK+yntMdrZ+Hxr4pP8zmZuq8VNjhhV56u/4dyyvsz3fwZ6tu
JWMnqgglub4tZlsDbH6jzrepPmG332f6HSAAbdkQWXNGKHSMRcOeQ0Dwe0iaRyHYdsIvPSPqceWz
FkpbaBb5Z3j4ewXt51JJAZrw+z56E0wvb7ZTBBX2e1zWmrR4VLvKhprHvi63ifVbpm9ZT2LpiIL/
pFA371T0c2zLycsrJ9XiXSrfhlnhzLVxowwkNScIaa49qyyHypNv5g7zAV3CSY53DV99Ln6mfvJY
3Wab0R2e1NfoMfGFtXfAxVPgxB53dqdMMQhS59SvgnD2pgZynWoFyT009azKoS7tdkR/KPpYOAeg
fXC+29MMshuSgc2RK4B8FyA7zMKd2B8VyynFbRvNKJw/KbOnt/Zs9iTIniYIx0xEzewGyb7Rkixc
WbqLaeHpN3GxuERfqlC2FcYbwrrN/KYK+CwaO4Uwe0r7O0lNUvY/8YbhXV+cixN9apiLyoMiz2rV
Ys9E4U2R+wp4mZX43qigBHBfxB5eJwM04jqlcYDQ93XbS/ftU9Nc1C2HSjHoDNOlKEB8Fk3V4SEr
JRL9MOW1LrSluHti63v8TyK8XtYWbfHPrwuJqGJMxrUts3SanlrgQq6qUqnBYxP1M3nappO8y6pm
OxeyLRrRCrJs8YoGsDkorkFQAAE8zlYY61Mpi/CmyV2ciq7wy7DLTWmPt/3ttJIlLC/NE2NcKJhn
o62rfoAxEfK59tA5vVHelG4ARtak2wrzj0lf00VerCWcesjFA0HH43WjIGbKfUam0tbabS3b9ZN1
D6GKIowJKhlmZ6NtwRBeQJZ6fWUuRaNT63xqPzapITeIfkFlFpsQNSHHGlWcWwPS++umFo/qU1vs
W05WZlTmdV6Aa8UPixt9tjPxVhJr8Anfmh0RxkM/xHZY3xeeuZaKLIbBk3nlwqA0GuOcTDAcGdtR
+apQwrDskYDwZRMbH8bTdT+XDsFTN7kAlwiWVpe4+fpxfleLuUsBskL/YtCjUhTOyIad6/aWvWMs
cXipZ4/A58Pag6RGCNsJQX6nMb1gNEPY5bDJWsf0lXq1Fst2HJ/XAQz0jzluvYZKAo44E+5ZaC8v
3fBWOho25MeQT0CvHFXotbvZYkBDBRFPhOA3RS393L+6zrusDkwYjASLKEM8k1lDEeH6KC49gEiM
Ae9/ZrjjQY5zoAFjnMs0vY8UdEV7RnWPZnZsUKIy1d1PsOYABa/npJgiosi2oa+VhRYj68k3cOfE
WFroXqD4hgGa4RvlRpKI+Fnkdtm81h/KQ+noyV0qPZnlvhFyPL2v1Rj5dtzv/PbPIKBX7Hysw6iP
hbSTcDiLeGTdh899TjTzuUuAFtpUkCRJtm1yTIaD+Vi8JuXGEvZxijbAidq9TDeZAUY8+SGu3gbz
SLNp8/81RxBWP/+8HJ1/KL7g8zJxk6Lrp7uL2k3Xvs+Jl0NlwfTm4FFIDq3Y70QI1dC5J2a1xoC6
uL//maQLqsk5GNV+kHWUzzZW5GTQa3n018Q5Fs89iLRAdxwrkimtn3uaynJXiaEc+9ZNQvHiIU+u
Gn9kxiFvf9K6I10pObXpav3byhCzaMFv71PD3DaYhwSkr8MU+0Hy0kVf2dMdQPF7sSXh9CFQ0r0/
Xje4tORBbwOOHjxHMBq1c0fLdoqgqN4gbmgULVr3YvbchOhQomt591IYOTXEORancysqZoW3xnEg
ZTzYmvly3ZWlhXFqgdu9QV9pRtvAlUQrbRma3fNwSNL7gb5Xuaf1a9LDi+aAigZhGypW0Bo4H7lM
ilVBYzPVSpVdlbkTJCnJmgkEQRq1QYgqOQqtves+8r3a3xGC9cHDMFht8Fp1bpVKglFCQxNWnfa3
4IM9Vguchywm/bZykg/FteXe3v5bFDhvlm+GSsZyFucKZjvU5kl9H/5UjqI3/xRfhf+S3p54yDMg
SXGWD/qAxzGaBrbe3yiG04aPurWSJixmm9AsRKWYgU1w6TsfSSBf1H5SWLk66UTcQITRieW4eEb3
90HW8/qxnpKJZFVlHUBT0z6oiUZ312eTLRF+s59+AtucJxmZ1ZiKkHWU+obkqHVLom7X5xPJzRtB
XUmul7YfEIzfsBd0tPEVyU5swYJUoRwUmpW5z8paIyh9Cc51hxYLNAZuC1ia6HZGb9S5R0bTFzjI
cTcxJr8P90P1gn2nzF/VZw7IJmjbuoTEH7Pm0fdAdAZrG5QueKDer3/GkrOnX8FtkmKSOqFpcN8L
Q1Hf6EUJVKoIkZHrVhYTauBQAdVitIHokj93du70Pmgokvc0csHGDfEX2QWHoFA8oJEK57Zdmbfi
oW8/xtXq3vc+55fOqW1u6bTzOBi1hTRQH++hxLEPWmHfFdkuG59lcd+L7FWS2mPzJpe/4z61J8lL
+sMk4J151zfvk+b0dKtJu6bwsP6dMPgllHSXSHSrxhnENoQdHRM37jf/acxwGQB6F5hvfsx0HY1R
7YRsecjAH/ReiLfzrG0FooLicn6Jkl2MemhdesbK4cDm4nK80KStokVVArLufK7a2YK0OnIkv4lU
QGxSC2QWSlRtJgFS0dd9XFx9oF38nyl2xJ/saj0d5rQfZjzXoIPAjdpy3qK/5Om6EbaEr/nDXQN6
MwBmsxVxbS2lbbKP6snWw4REYeAH4a9gMF0jXINBLWZFoBX/xzPm+YlnfRUAuJRh8kwp3IVQBdBy
ahsKrqtd7IRK4URAR+rzYWyISCfnusdLMwgqI4ZTAh4apELnxtFNl/cD2Ph8FTRlrlxouSckkeAk
VM//Q1xmVK8iMiKQcvIcxgLkvtBKb7FSVUZavL/HvQOuKlfsdTfMVzKwRb/AAMl4NiCPwodMVFgr
faJR4itBBPWtCBDbeGhip8vntcvjmikuLqr5BEBLliV+1ab6JsF12E2SMPbEzFwr5iwGKEY/+rdb
OneVEbtECGSqp75Y1qnitmbdpiS0GqPz6rifq9tgloZs2gsaalm2OCiQnxviIQCL0CxpboKnwtgt
dTlWtgoNEmmXzUbY3bSWPMqOHFP8HCq5UtndYAjZoxEWcf0liVGFOqIuj5sp0GhBtLzWpxtzkEF5
HepjU21rsYT+TN+LTUtAkFGYNrYRmrbWDoeFKMCEOhh0CVUBEImfL1drytK4kpUEGVPlvs+kcj4b
Oya/0a1OKHgArm+OpYMXWSGuZACfA67Ni11Uc4KmRLNN/dr8kPR6b+BMCtQgAqJC9IXisylB1iSg
9JzOh27Kb4fYVZOnfAi8QfkcBT/QPqDA8XH9qxZSZAWlGLTVAekKxjMu6ObWkLZjGWa+GtVEFkSS
i7mnp+A9Kz0QKpByeLtucClCweJ3vwR7d+UFmpE4ls0kxJnfeq1Ecgih2uRT+TU/dz60y/+DMfDe
MuU/MFsC0HU+xbTLjAI0TqDi2fV+tukq0r+kezu7p/tqBQy0sHOB4fhjiq22k8hbRLAl98yvFMdz
ZBqfURn90qRsLfQtLqRTS+xLTixpQxBAjAyWpv2QbNE0jZeIYHqGUAWIv7aFcJu7kHxX0ZWJFuMX
U3xFVzN6m2n5vDK6S4sH0dACEy9jeeVP7MyEnl6ZVZk/1rej7CajnYqja4F06ln+UR+rys0fw5xp
tGfiRNL4mMskGjdacbz+IQtJOoPP/PMd3LlTG9VMK6HI/CxrCYhNpArqmQxaEq5RQi2FjFNL3HrS
y1wf0NWb+bkXPxZrj/DfXVhcynDmCLeGjDCepjzAgMaTbRQOrTc0eaKglrrJP6v3IiL95wxIgi2+
Ttv82bwbMPFrOfPSyynrOEBnIejzmLLh+fJqUzWCek2L5RU81DvdvCs7e3TEhlgdqd/q3paG3+0L
ZBvzmjQKBMseqp5IG6PGZTNfxawvbisA+iAZyRh1LG5us3zuU7nC13T7EQLrc/DWCzeZiYeoqdy2
wg0wAZH2pur3Y9d6Wd+AvDXea9G/JGtit2sFKwyE3QBRgriQi5PtnIyCpPSZ/yKpv6CIREwTYjq9
m2qgh3XkfhtIviq8JeqvQVk7qBZnBOrvyKogqMKaMc9nZKyCqjbNEev7iJZPd6fu5vdqE2+ynfHY
u8+ggrPFd8sRwYDW3HQrcW1pyf8xflHwFKO+zkt1znywAwOp0Nxk4iq0nk0iv+7ZXRRsvMAwQxTs
3EEtnRrQX4tYcvNeL+1U9Ro8dkDr1NZe6mcLotKGW68pXH1XRK5Z5cpDGpoUQTrMPHN6Z3BzJwaD
ntfeq3YwkZF0TvIg7BX3bdfea4fxaZMf+7vxLtpqX4WDF+Bj/H49jH3XM659EHc1j9Dc35gFPkgj
8r75VXrvkd3Y9OO2QsdB73Su5ltbiKV9VtvH4sbCN9Y3wvF34xhuuLGeTQdYgV27DW9T8oZ8biPh
72ZibLonSlL7+sfyRIDfO+J0zrhF2RZVG8o9PhYEmOgzyx5j3U791hYc+dWVjprbbYM78bXbtfb2
uunLYwdIZiT/DJmNR0++xi03lUFVdar9VIDAB4gmrcjDk3GH8IQqW4Ci73V7zJPzaUHLE1YnEMUM
LMY/r5RKkvdVXba++QxH+91vQDTrl8xZq78u1LsYnSjTtQHRK4TcuSCjDaqZoUMOhuJdBIBBd7Tk
wzCoxBhLR0h2VYc24RVsONtavHMGiLlYtRJU1CJ3ojVWH1ZFUbS+SrUbiaJj14o+6l7xern8uj6O
l5EEem4iBKgkWENXF7e8gzFTYxPQKj9sxANoJXCTWpOUvMwEzk1wi9KkQ17qU9X6xjB6aVPijW9b
VU5sSsDIrJwJK+7w/UD5lOidFsPW2KrHME08JVhDQa+Z4BaEWOq0kDrmzgQxwVAjNHy9PieXewmT
j6s62HLx/4U0S9QERdVrKeaknKBgguasJjKdOS4cLS1cWg1flliv9Puu2eSOdOBtVDEIstbPAmor
erWbzJDk2QPiCel6YG3U7XUnl4YRZAkgMmAC1yDgOT9eqEKNXM0xjNo86e5kUDBC6eKP60YWao1s
KP9Y4Y6TIazVtJKwvCvSPIMWzEkOr0FH5r2txc640hC+PIZ/jLHfn9wB4jYvZs3KW3+yp4nEv6yf
7QTaupfrPl0mX+cucdsps2qw5wewMnrRU/SydgIv7dY/IwYOjXMnpAGzELaIPVqjusLsa1aPBM9H
p0anrhxXS2Hu1BS3k4akBOBsZjG8+V2ChAfstM/Cv6VFxZnIxssA7hFyKAhzXDCV1Cpq4hhW5lFw
snITS4pXK/S97UxyfWaW/fljiS35k/m3rIiOhdy2fpFbOQlkyBZL+Q1wRy9CVaxkgIurAE3mSH4B
/Ub377ktrW3HhGoT1loVOnkENJ70PiMpu+7R8v5BZg1OdCCyL3QABmDoS2mGmai+DRuAsuXaFax8
V5pg2I5c2QjvwGVtF6HyA0TL7hiOb9e/YNFPll6j2RoUNrwiYxxmIOnIxdZPk7fCgpvpIYzW4MVr
RriNq3fQVc8iCV5aghcN0U0qDA+ZEK/E2IWrJLSakE+Dh4Cxy0pcNApCS+gMNcACyT4DVJZEE4yg
qQ3Gx6yGwGqSkXT+lAdwNSuQFRtd2mduV+A9oqD3WlLYMq6gVfxUztH2+igvJI7nX8aNANAqVdzV
Bo4cXCIdoXaCYw2g+1cwu9mdsR0koIId49m403pP/zB9M2iIpvpr95rL4IPPwJs67rgyePD5hoau
VXMzGHs09yWWHckPoyzdpNl+yoimrz66sSPtPMtilWrcpgGKZg+anM+CIGhTo5YdQyPPMZmyXZ38
KixX+xlWv3DHJUB6Ctkn2IRW9u7l0QcYEjh1QPmCvMviSYbNcgRJiIEWxsj4qek3dfJ+fTYXclYY
YPwEKp7z0KbMPD8JRHWnzkWq0t5vm6HXiVUmonTbJ3jpP2SdacUb/Gy9S4LZKY6amTOk6JPK2MoC
cFrO9W+53FpooMdbH7sToDuUfwEXkzlMzCAafRSppdgBC4e4pZMulg50/Nb4Ji4DMIzJ0CthlwLG
OnPudydkUgguy9EX0nSnZlNjlxJixkhH3B3ztdR50TUFakDgMFHwlsnv5nEuOrMpRx8wF3EPJnj9
bgTh7U42RLqSWSyaAnrNRNSAyBEP4A9iXUxytYdjE6ir0JuabmWtUEBJjWbD6xO2OIZM9gWXHXb5
YJ9yunbMuK+iQB59WsQNCeVtlIB3dJpGt9Om2b1ubAFGynilUKUEFIR1Q3BjiJf3Adl0OfniKFgP
Vqg3PSm0EMxWIBSyZjs0pjJ5wD5O7SQMa8/IWqPex5WRvpddjzufUQTpCMFhqX9qhyzNXq5/4OVW
xfcxBla0ATO1Ni5Fqbvu/5H2ZUty48iyP3RoxgXcXrnlUqx9UUkvtJJUIsGdBPevP87qe6YyUbwJ
a830dLe1ySyDAAIBIMLDHRzVaAl8jAAevipMUq6dXapgGr7O+YfGkwzntVY6HO4wN5fYlBpNmh8b
NHRdoQt/PhqSlBy6itEnmYyNALG3MSqsLjhxgMFBGzX3Sro8Q19dc+XO/PwtboaQIFIjIybzo3Gv
/cwOxrfLP79Rmjj/fS6WgdIlhrQcfl+FpsCP7Cp5PNjMQRNY/Vzk678F9r4eQef2uLXQi1TrwVM7
A7cJqZKrnO2Ub6nxY2p3E7CiFnmYJF/pHPlQp4mLIp0zTvdt8rshoh7+DeT/+Zdw0WypDT2uJw3d
tbGv9VfGm1Ffq0jHNW9p0JSuXOqgfbX72zfBDKw3/PNz8dwuFwFslUgLajfzY2+/1o3XZnu2BEUU
oFb9Lf6V7y6b2/J9dC6u+FVlTUBwzxltgCxNwcrlkWYqqu8VnYGtjm5t2kTOoFYiCuJNf9Jw6OL2
tXJ88xQXlHUrxX+1PPaa6hn0PQO3/lN0+L4o+36wwDpOreDyCLd2mwEeGVCdA0KBR8h5RJ1thVFt
lBc8CwwWpHJaB7PZiRJV66/wq3ZqhZvHJreTaBqH5dFqK7dVol1V7/pr9Pw70ZVlp4Kr7NYugYYP
KDnxdMf5zu3KvMvLFBJoy6NtxcWNjHeCk3dmc1Akpu0YqR6HNK0OfzGPJza5nTko7TgiSMOmPKQA
CdXTrmgqa/83VlCCR0IMSNYvPWq4a3dmR1H9VUl3DZ3x1xFYJYGRLadfyQXtVbLQwIX33CWmDNLz
vYwSs9pN8XWsmIEaaQ+5aZXeTHUimLitEI0IDbwVXnA6+mvPrSF9KVVRXciPC444Z7T67hemubzR
y74RnGQbV08QmiGTuNIZgkHR4hwjHshCWGQtj4A9aodpKiERkrHKhf7D7JaZHL8MHeqO5ggdmqaF
QLM52obgtrQ5u6ida7i94F/8bWltTFHMEbmLBXnTY5pB5J5q/exlyJy4yWL9/guPsYDCXW8JsMYt
5pKpxWRGoFUzh4kFS6HIjtXWkvvvraCPwARKYeU15UVW9UJSG31M5MfKHO/LLGuc3u4f/jsbfAyx
e8mkOXw/KyTFoUMXu4MtqmVulMqBYcMtR0dERIab59c1M7O0tGKCFWTwj+i2ZVemNduHaJq7h15G
Yi6zGLSyYlD756QFvjSeDUeJ4tlvAPT2dSrZwchGSEU08+L1kkGf4prkbpLPVNDJtbV1wAGDmgba
EaFDzJ2FKKU3pV2oMvCfUeRlOJ4ehw6ET32aZ4+XJ3/bFKQPAWgC0SnPmyulahmzzJYfmdTPrpon
w3PFLOLoM5Agl01tnUioWoKccBVVhvzGeUCYdJ3SnGnwJbmPb5Y0XXyidvLfeNOJFS4UdG0BcRFE
bFBQ9yRI+ro6GHlPBPeHzWmDPDQ4f/GkRqbofCyWmk9DZsTKI5gtwMA5ADtYL2p6g5SUIdiCG802
8NxPWzzBdk0AwkklS34skFFABchqyyFUIHYx7mNtkftwmKkGwXG2DK2n2U0x7zVqy8yBPD1DyT7X
e6TIcmI4MtVZ7HStjtbniqRoVLi8wtuzYoJ6VTaRtePfptBY6KVOiWQ0yGX1UelM/XWWR3Yf9ZUt
KLmsE8xfPKBFCiAf3i9ASHNbBJA4s+7sTAG6UX2eFv1n26gPif4YK2gAwe15xZZ0givV1vBANrWe
MZCBgxDV+aK3CVmaicHm2NYJ6OUhdVVLSRIAPBELTG3ddEAGDn01rD3oLLVzUzOuA4NS1cpjkoLN
/qozvCnyoT3bjoI7wdamPDW0/vnJwzuKokxNrWp15PKuSKibx4Ug8bRxMOJ4AnAD+S7QyfLkxiNZ
n9qrV8QsPpYd26Vg93D0sQCw5fmyA27ds1GhXaXbsRdMeMf5cOahTexpwHBkcJ27ajx4RpeQgE7t
dGORVnI7Wo1h1xJU9nXr2uit+VshabVgVjc6P5AuQQ0Ad1X4isInkOscvdOQ6VUAkzCcuMqvJ4Le
fPWltSCCoCpucyQdCH5i1RtrvPBn44blvd/nw21RVQepjCfB1tzYL2cfZJ1PTN1WtjSq635JXIPQ
QM2rqwiz0M+jk0Hys5lDIgIBb/gWbIIQzkQ4wBuL2y/WVENYjDLYjAuPpHdyKeoV3x7VpwVum0x4
ctldCwukTaIgR0XPnh77kT63Q4tkBr2vpyhs7FHwDtlKIJ2NjHOzBWndOm875XEufxvZN+kGIg9O
tcxPqUx2VUqdqvPqmbq21vjoqL3JKofaAgLWjSoJJhe61Sowz8Bo8STp5VLiTi0hRgCVpQGnUkuj
m5m6W44KwJplgeRjdEyNLoiUyXDKVAu1SSQ0vLoNF4bPvoFzK5PhRLFnnIPtmPVvsiTj5VcOQ/9t
GnBTWkD2HY7ZoHpLUYqEszfDysnwuSPYGK1SoevwTXQjSNYv3F5dYv5cclEyeTuofFriD+CmbdIY
kGXEyMccMvLQeb9B8jp9aZ7GW/JTxJuyccpgSsGKhfKThssSt2vaiNJkSFvl0ehCoj1KLCCzIBO3
cbqcmeC2zTCoeT6PDaKT8QsjAsugWrzFo4Xj7HA5IG8v0udguI3SFaM+GgY2SrG4QAjtdatwKqO6
zSfBhWzrfn82Ju5CgDvnDOElhIIe+dkmO7RFYDDiauRdRZ1SSkZPUVwp1e4gRBtM1q4esHjUa8kc
zIPxjRTau07l35eHvxmfTtZynZ6T01XB20wpdEy0pXxPqCdHtUOgYE9/MOm2VG615PGyva2HMOrO
SLEa4GVGzyFnsOxTmiJHgXvD4LTwVQ0sCW/G70J1LCCV6gcmgsFuR6ETi6uvnQyxqBZ5ntZ5Z0nk
1w0UkxZ7V0MQdY53RHqrsnDs1V1dyZXDhhe9E4TizTPmxDwXgPqimSFs2q+QSxuCq5aSOixuUl8w
r5ubEtIXyGaAPhOMkuejNKsJhHklzBiWqz4fCHb/AoquUHWQrQG5hit6xmxu0RODnDtDjIiiUoaN
Q6AfMuet01uqLynfizrxuuX18vBEo+O8Ju67mi421rCu6h+sz0vXShXFKfI8cy9b2twQJ8PivGU0
Z3OcJ1ha9M4v9PvM8lttz4zQnt26XlwkowQWNyPQiUXOQexiLNLRhEVzKHdWtJ+HV1agaW4ILo+M
3wgAzKG38EQyiBuatjRETYsIOkj9Kxo4XaUF5MdU6isV6aBVJ0WlzCN25ZT0wWIPyRy13uVPWIdy
chh/+QJ+qHFDO/Q5VyEevpDuyzI9cTIDZQuzuIJ2uLdIu8sGOb/5fwYBUkSaArSVPBqZyB2QZBGG
THKksSM3KfaRJVIR4RbwwwjYmIC3BOc1ANfcYTUtZWlNQ1qFk/5bm66iKgYtlhPrgrHwp/w/dtaB
oLsYWVgesSMPcQLiE2hn2XHuWeqr7eZK5Sq6o7i2ulN/DtVjl1DBtZx/KHxYhT2gnYEqR/MEd4uR
Z1K3KHxUYfwiScc0BBVu+iQbQQH8vLablclpfkc0aJpdM7sT8ZiQ6mn1S95riA4cJrIya16Mu2/I
C6kjTTKh93i8bRzbWf/WAtt5rZxABT7kWL/R1+bbZc/ZclViAkQEjDde0vw5pfWTNiom5NpyXBi7
/JaCziyvK7egO1W7rmNRh9uWPdxCIB2NFjc4E+dExcj0QYq1OrSm7rlqn0lFr8v8tcQ73pQg7cO6
+8sD3NoaOJagSYdUMLL63KwqtV5XdpU0odpaw82ozv0hH81j3s7K/rKlD5EJfgGRzF8lZJERAX7z
/GxSoM1ktCZtwnXd4n13iPfxvj2M0CmPmRPtgJs6WMf4qjtkezx7921yHeeh7IG3LUxErev8DeTD
oU+/hptppV2y0srTJtSq75WUupH1mkbXaWTumCEFdaMfIb8CBcDny7OwuZFO7XInNCPWEoEWowmn
aQpI4Q2F5YICJ5qescZK5lqN5Nnxa5wHysOA/tvqtoXQWi/aThu7CQ1QKG9/6J8pvCzGYKRRWY/4
jMwevdS8TtvJUabe0fTYJZUgT/yRfueWXkH1HjAQKExr0Mk4X3o7NjsiGXUTXpnrzn0BIbIHRGtQ
7XX894+firOiT2M/Cf75K3Pfgat00RflR07s6q7sKe7kzxA3lh1NUBDZOhE1pEghAQcYznoEn39d
Ng8Aw0yYC9IvDiRXIQRDvy/6dMfM5SCnEloSroEGOozZ7M96vu8aUzBBG6uhIXu2MoCjjelLTSYj
eVlYY8HCfoQID8QfnXY+JMptitfxZf/bCDDY54gv6EYASIRveKYkkZcRTUfhaN10YKfQ8msmd265
HNsJ5IH/7lm1bjJYQykU55SOlBq3yVJzVGsIy7GQ5Y66W/C8dgqR3sTXnQwfBt+9BeFKEy5mcrdC
nVVJxnDfDPP4h5oPXra30H+b916umg5tvKGubyIRXTN3QYRUAowC8wmAqY48ss6dh1TKSlvvxiRE
nTLzl0EtQwmNv745tNl1WaiVy9Cn6/Yag7rNQgWpyi/+Agb+VZpcWVFya5L33GOTPDKWalqScM6h
djWi0udmpIh8G6pXx3iE1G4294Xg2rZGprNNjJbbVXF5rcqiqeqjF+jkBZUiTWblpZaElSq7TaR8
nxh4Wf+le642AKdfUWNwUv68jQjrJ9WEjSTxS91Hp4xpB1FA8h+xKPe5MYdnptY/PxmOllnWYtVG
EsJVHqnWOMZ8pw8PUkPulPLh8rBEtrj1qtS+6DWdJGE5OHH9qL7Gv6MBUq6C2dvaCqv4CpBYaysk
dPPOxzT08mzppQK/SL+1vQEJ5Buz2eVXceblV0W37Kf6/fLIeBzOuhHOTHLnGRqqJK3QV6+opwcA
qq5yHFd00j1j7lwrhn417SCkN93LU+yAAX8h70WW7S5/xeb8noybO18G1rWmLmHclelVLMj2xbUp
oRXuspX1V75sgDXTBaYPtB/xSfuBpUs9q/AYlqA3GJkiat4v2SJaRFVghhvMnHVliRIxHJPtAPHZ
0aVybE3aKfSeetfodymrh3ZxhK3nXx4w60qeDI+Lo5VajJIdwW6ivifW4i8TcUcK8HUniF5fD9wP
SybkQAFsQomVG6G9oIeiXCgNM4vEPq0J8MXKhDT0Uj0qqULdIiu/oxjzq+rQmA7ajNqdk/JJAxJd
cPZvjRkwCCT+CU4nlEnPN0zWJlM5NxhzptZHnfqWNaAbfHEkgZ2t2AmVLDRboNqDaxc3t73dUINV
VhLqWc12faV+M0fSCAL0l7Md03pqhItoaVEpqTbrGEybvRujW/2qSebGCrqvKWgG6z51L2+IzdkD
8dNaz4WCJX+j71mm0UnFqGz5Lpu/22YN/kS3Ux8vm/n65MXAVBW3M5CZ4JYkc4etpceGlaJJP6wG
iEntlM5w0xR8RGguBJIGNN2udAciA8FG3JpOFYhiG8BiPOt5L40JLUu9neCl8j6ZAlq55s82cpEg
HCsRuf+Wf5za4vxj7JMoowVsoZjqjgX+rgXBS2SBc444mtR5mmEBVIvgKm6dvP93Kc6PkwCoclMj
wJmj/5rDTVi47Kk5W2iIjlZPlKDfir2nP74GzZPTOh/mFCgYuIDctO5k/NBBx1eyHwJHW7c7H+FP
rXDnp6XoSWkM6xBQFPpG/WH/ywpy33D2lw2JRrMu1sloZLXVJVnCYiTxM/jTd43cOJYmKnptL/nn
gnBhNo/svJzJTMMl0x3a3xfkv1xxzmsjYlRWWmG60M3llsk9U3LBHhQNgfNare2ApZwxhB6c3jPk
EzsqAGhsxTAVV3kcATjTca0+XwpJURJAa7EUDXSeGlBylqnl2+xHU/uX13wznKzZM3klmwJW7dzQ
oA8M6skltrhFDnpKX2ztlmkPOJvwul8bUGaBk20es+qJxfWLTrxsUUmj1zEsJncSsiokd+rH/Gr2
dNNRXFDeDpXgPNh06xOD3FyOMhpVDaSsQsV8jrPCbyAyaIiM8NwSH3EGOQSA5NCQvYLBzoeVtSVr
GybTUL03gHy7knOHPMe+sev97Kr4od+TIHfGp/TNPKaxc2jSwBD4DA91+ucTVAIO/jWfgW6l809g
jVRMKjNomM/BeL/8KjyjubKj41Lf6zkJZ+2FIYt1K/2Kk9ox/6XS2xfr3ASwJI/HGeixUGZvGlDZ
tJNdubm2xvdi/puDCWlzvDXRXWgDEn4+UjupEr2MyLrFDdtZVVA8MJ+IStdb2xy3L+RYZUhwAyVw
bkWPVronKLWGgHzsbTs9zmgRvrz9tvY5MK9o/QIKa83Sn5sAnqcHDMZCaAdvIqmC+NWYX6ZJkE5d
PZw/QHRQRK2i8DqoHrgDZLQ0qnZxBCtoSS8dXC+DjvRuBwA4SBGWeXC1RMRrsfnqOzXKDS3TsM2J
AaPF/AN1mzGSnXanfzOUdyOeA6NPDtHwcnk2t8YJ2VcQ1KLOiKw8dxx34E4zotSmIW5dEpK5sb+E
1l1TBH81ONBhIj2Ni9+apz5ft0yPrKpiSRqa04Sn0A5FP3OmjoF8vJTcJ5PmpBQqXaL8KF+n/9hk
Bu5+yJR9yJ9w4bpirDEgZUpDDacOJQzCugXowXXQv8VuE9/M3yTlFjQ3RzW6h/at+hOiO03QvqfG
k6npAuflO1D/+ZqP+hVoUA0o1Z/PgmTZOUMPGA1nf3okL+W99XMJ+of4fnwwDqii7TEx6N4f7lvw
7f9EgeLycqvrevJ+Dcg4yk7/2OeOEmqhWi5psJ9XTnSte/qv6Q7QY2e874D7+6Hslivbl/xidIbo
JnbB/nTI98bz5a/YdLqTj+COF5WBh1lu4Ofq+NwYaDTSLKdd3LbYq2aQoIaQg6zyssmtQ3slMUJo
AtUcHgHn817HaQb6eMjI54t2NKCFbvbXQ+k1iR3Ed8XPy8bWRfw6yZ/GuOuUTUc7iTMYm490nz72
KraWKAxuvqUMwIGBC1unkr+GUKXvpQoKieGwghsL8BUZ3Z84gj400Y511tyt11LNzq7j6DsFCvfy
ELe3FQqIwIuiCo1/nE9oVcdtxKBSFs4u4mN2X6Ve+Zi+Lp0z7sa7Ng7oreza36tH6bv0fbQ9gfn1
DfJlisHFA5AnyKmQlD43b6q9ssToYguN++lAMy96yTKneY3uIqcpX38LrG3uGuzdtbgA+h++PzJh
dSZNIAYI227ay+P9eG39or2jVpYjjc9d6+res6hJfHOTwFEhG4G6JYgBuBEi7VyX4PAN+zdz3z9n
LkBM1EUTgWAqN3fGiR3utYfOp7Ie0jENdf3FXlCts7zSDgl5kw5DOwniz+YRt77B/29U60yfXGUN
FU5LS1jrvD9ISz1FXh8uNyhYClOoqwd88RBzxaDCO1YvObdULJ0dZRLmr4IKwJQEDXoM3CbZU8s3
DsPLpO3yzKlemHmtokwaiRLgW9cUIKn/Y54L9CWU66I6w0CD6acGlrRYEGO23ePz97lAnpl2tOgU
v69ek9mxV4GP8to0n/DiQUel0wjM/X8W7tMeF7PTyUJTO2ARYcm09zQ1d2VdHDrrLqoMIJvR1XIT
ayDjEj22BKvIl/QGZZJVo4BZLcjCo+Ff3tjbx+HnKvG0V1VJ04g1mMUhmP3orQsI2m0O7EV6tT1r
Fx+T3MllZ/4VfTd/EMWRr+cAtHtqs7v8HaJRcrtCHYZ6GRg+I0afpiz9GIbbthHlRNbb45cNgWsz
Sk4Kspf8VEppgpC5br3Fi4/fzf3s6lfdN+pGV+09fWz8VDCozcByYo8LLDKpZAuskmmYVbuC3C8r
Wxp70MZrfb6t0Ol+eQq3z8MTc9wc6lI7oL4Gc4C9O+kAVjiyW2qvCc3M1eu7VojJXp8Al+Zz/fOT
UFb3NsDXMeZzdAt/vsdF4sjC32jmdyafHf4l8vyfi+PJ8NbVPbFWacaAM+LDWh2qLoFE0vBHd/9c
nsXNqHViZXXUEytab8az1U5pWOytu9kjV0L4psjC+ucnFkCGUpaJBgv923SFu/j1dFX4tZ8CfJQF
0IvxQM78AGHgy+P60IW4tFhcOAYcHM/iBN5BdsqADnsC+l/mAaoGXEJ2tH1Woz969hLvm7ST99r3
xG121V6+Qipir3voLnbn4F9CSb8sKRfCl7ExytzCkkakgB3dBOiy6EVAga1tjzsLUBEf9yS+wM3q
BMinRIL2OugmkqhGhkGw0TcnF6gqW0UJYVWK4QaCFA/qE9TG0y4YIB69I8fx2OyG3/kuD6fH+KoM
bWRymNvuWVjvuj/VK9sVT6CJ9PtD79U38a96J0ztrPudX/HTj+IOLC1SaZxP+Cjptg1Uv/aYiwZZ
H7zIbu2S4LJ/bVZPT6zxBDCzSmuW4yWNg4S4FFTejfOrdAq3BHkBWuUEdzZtK/acmuNi66KifGkU
GFwP7tBxP73+VoIEDp3cjm/arexDdelb6xdHfafso9sax1Z6jeuO6qCFb9c9W860l3YFYDuXp+GD
eubCpPOFJHTV9lok47s8+Vq6lQ7Awx+03gWFRQvB7ScKMYL5RduXb3j0HY0r4GPM+8SHauC7UTsM
z9Cn+JfmyndymDrRTSJwVL6N5mPHnU4bF7LZUuhSlWGVNKCVXpr1/6b7fXEU9/guJF0XOCBP02PF
dd6QFMbko+1QR9sFr9B8dFL/TfQW3Lo+nA6Li9q6HgOGse6/nLz3+Z1W/ylEqcqvcDck7k5tcHG7
l+SUgOIIDo6omdxKzuCAMz6Yg9ibQFiP7M3u5c9lb9p8Y57a5II2lHsl3WawGVtzUPe1S0tAzaJ8
18Xzvo6Wo9SzPR27+ynrby07uRnAWF/nYPZa5p2mNH6sWM9LfyuJqhnC2eAi3jT3qc1mfJn9mAEA
N/vavocoXA5Ze8kdfMmbX8tjLdj1m3fw0/ngQlo/jk0yLlhneUcflj0gGffEK4LG6wR3xa3HxYkh
vpoOho/IkHsMb/T1cLkijr1L/dFJ7i8v8KbfghQJ9fSVspAvB7OMybNUxFmY0dZrFSjUVW4qatT5
OH2+xKRPKx+zenLjIJDh0SspyUKlPdD0jzIle9Pa23g1TfNwN9HaSQwbwli1m5a9O2jjPlHcIprd
DhC3fCmeRsl0yr7baVEVgMcRRT6yzxrJj9PW70ztdqUpjZr80c7A5cJEXBPrxuI+H8g79Hwjn46K
E58HqJURqN6iS0KCdoW6ax0C8U81fi5HwWpsuRfkypDTQXYQ2Hq+RFB0E8RTMhNQuK7ZV1Z+y9qA
Zr4t79TsGRxqbIjRsC/KP2w4Aa4OJuQxwT8FwD3n1Ay9JnjhMRrGAL+1A/iUDdyeK5FImcAMn6+a
Y5KxvuiQ+OyOaHfzZiVxOzkXbNEtK4AwrrR0YAUBZPL8douFhD4jQeKNwX/8Xn4Xlmo33AEIyU8L
6xeceHMj2VVHGAqp+VJejZV+LKwpaNv5Zenl4PL2XIMY53kW9iXEDVDqBDpx/ZQTU1G7NMusoiqs
5n42UM+aFc3PJ3BRpP5ksHw3JJYAUbRG9K8mdU0FAQiQiSaX9KLjkOLxivkbJx+6306bjZBoNZzc
LvfAO7iXB7i5WpAg+T9r3C1KMdlkKhWwCGT0OuMti35GohuRaEDcqxRYTov1kkrDzlymXQSyD08q
wDWrF9N7ryfo6iRElOTftIlOzrXXAS3wOueEStIyScpR6lNAzp9cB725axbItgveVBuHBOpin2Y4
T2Q1qdW4Qu20adWHcgQtQRy5Uiftp0Xxm1qiK7ZHmkR6wZsbgCCBYasfjffcouUq9GZ1pgMMkY6/
Jn3Z2WrijVleuRnaWC47yOYOQIYbaCVEXwgwnO8AcLaoY9NhiFQ5NK4GtKzmgta+CaJ6999Z4kYl
EWPWWIm6DFqolPi5jR1VC1N/7q5KgaVN7zgZE+eRaEvoql5B/XRt1ip9Ro9W6UbZ8xj9TSw8McRd
tkHc1hIrWw2l8i6tjhCy8ItGgIbawkZYUA/6zxJxzj42gy1lC5YoIf0O8vVB9ZYMO8MKFe1HXuxK
E+U0I3FiNrusFUzl+ttfopUBcg4wnH6QO3LuQVLJ0BsUIbTlfYnvJ1GPiej3OacwtYh1A9oJw5j+
0eUfwrNk6/fBZQAqWhPCF6qxuspJgB8sZtpzV+C0qkEFm2jLcVJtUZ/i1n49NcJdlTu9yCu9Tj/2
EPBeGTqAUnJn9X8ub6CtWI6WwBVciATEl3IYmbuRGkpGw9a+zrL3VhUpj27tGyQQQU6FermhE24c
s24xSBxjspC7Mtp5J8eSg+jgKMVRgk7O5dFsvVRxG/q0xt2KkszsIysDAidNxjEDLRQIHuYkRhtN
3tnQu1cHv5Cz7qlK2f1iQhkH+3q86ftSB/lswbyxHJ+tbMkFAXHTYz4/i2cmsJa2MpNxxT7RWHJH
IpMga2WRju3mWiJhBeoWALqQVDr3y5Y1czcYDQCb2uQiFIoXc+vsQnvefyxwO2voy6nrelgAZvmx
goCCNEUOVUfHgMgqIU6tkmP3LxUi1uwDuOI0VP21DwpDzqjSJcpamsfJZYAXZsiuGKvv+l52lW7t
FUri/WUn2pjGM3tcpDetYmqaBvbgRw60dNCOdD03f3Een1nhwnyS5HigKLBS29dkus77Pzm97g3B
i3RzLIiyaKkExSTgYucuAfIKLZPBPhqCOXufQ2sXDWT/ksHyn/UBL5luqqC5Q3/qmY3Lc7+VELRB
1fWfH+MmvwfwzcgIziWW9mlQxvTApCS+Y13lzykF7VxWVkFlVn+yIcvC1GiAO9Pib3OrLQc29aJW
7Q9gCXdW4XvMVWfDXKnezgf3P0asU1LkOI1jO78qjeYox291Fn2jNAvsxHCMGgl4Da2bi5NC7QsZ
F8fKgypTd2aWXeVk/C6nxs/Lk7QRUvEuX3WqgXcHFSW3qFpsd0WuYY4kyaOLr181wxMyV4koFSey
wwXTNGpqsDHicpXU1RGaXnt5GZwm0Q9KpVy1abW7PKyNE+90WPyLXc6NQh97II6g8wuY3RB5UXRs
mODxIrLCLSgzoX83J1jQwpGju9fMfIk0QQDZNkGgmIjGuBXverYh/kdJ9S6aWsybCoahcTqOXq69
asP930zXp5V19U5uIU1iJtmQwwo1nQkqmKGd+cIotXFwYU3wplz5sfCW5Y0wQtJ+AfqssazeSSfd
dOdsEsG7Vof9sslOrHAODZyMVRJVWi8hR9MaXQKa2Gi5Y3Lq6BDE7US8jduO/TkqzrE1k6XIB1AU
5fXuKjXq5yz/Ued3ssGA4hZxCl8cHDjwuFO5UFpQnq4QqlRTQfUHqe48d+TXvrrNQFotTEdtRnwd
7fNrgyRaM7m5RLLIRGoIYxtrF+ck+z6mz5cdj6xb5MtyoccON2Do8wCtce55A7GmClxLyOJ2MfXT
wmy82Eoqd24yyZmHMn3qS1l3SJ/lfpM2WQB59NdJY6Njg6vbUWoGDXoDi0u65g9YRmIHoh2au9Ch
cLF3bBc63G96znqnU8qXJJkzzyzSCDygiuWwRItjtHeCSMte6Pxi93XkDkqc3C5jrHhVha7Tuskt
p2yG1kdSBOyykzGFSgLKCCKXpq/Eo+SUpDVA1aBpweXJ2Z7+z7nhpj+xmmyp0zgNazAZ1cngSbHg
6bYZXdA4BnATOvG+UOch6lg90rLIZuv3Shxq8z6XB0cX3bq20po4Xz7trCM9iS9Gn5tpJcOOcSxs
H/RTku5GBHflI/0lHbRKMHGbkebEHBc0qyVFJcKEUyV3Ti/g0RJNGeewoKnu1EjBb1dAjJLb9rh8
v7zqIgPcqhtD1xrVjLmK0whEOc/taLoxBErSl//ODhe4ylzT6q6BnSg/du3OAiKYXcuqYIMLRmNz
EauvelkpNExX9NzfWHf0aRL0zWyGxM+15m6M/2NKEDJogPREGVahDpPRJ7tPfo6db4smbDPSn1ji
rpPALmjqUsCSkgdoI+1BYxQ7aLeURd3U2/v+P7uFp3lWY21G6RyGoHtkTtQZkmtsHufy8m+OBqUM
/YPdCuow51uSsLHH6q/L3z7YAFhJRo9daTnmuyGirNgcz/pcx/+Q5+DvMEyKy6qcSgA/5B2uv442
FU4jwpFtjscEA+2a84es+RoTTkJMDjYDiepNGlqjp6Hxr2SmU5iJg+a/xhBclzZ9DslPZK3BLY0H
xrktu4F+XVUhKcQKP6X+NARA4FUFGmv9WoRx2oxlJ7bWDXYyLqTjx1TqYQuKs0CmJYITQPTzXDhT
l6GIyAgIc98jK8QyYnp9HAmCwKYDnIyBC2lQHClaU8YYyumm09/16ljTRHAX31x/EI5AQwXPU8DL
z+cpRokBr1YkhpBxTxa0HOaK0+aJU8nhmAvWf/M8UyF6ZBAAg6EBxC1KXPdSv+DaEqoolvjzsNyY
YyPvYlYqXjz31EVz2jWxZuLN/VQ7k6XUgui9NaVryRYNw4D7gP32fLhQ4l1JCypM6fI7jZ+mv+gR
hV7V5+9zp4NhJXWZtYBbN3HnlZnhmOXPRhP4xVbvFxRAsFoaEvvoS+YWTWvA1ZJoqAjW41UuN42L
bHXYdXdTD0lZtYHaDgVhMBAsWNCsuE97Kxj1zpn0O5OK9Fi2ZhQ3RbRefcjPydyMQv3MiKYE36JA
OsdDTqhxqzy/HZjoKbxpaCVZAWQfhMU8LxWr7Ei1QCAfDov6vkSl7WtU6j2KfedfjvHrIvGXaxCV
ayqoY6DIwNd1adVNSW32aDirsueh7sN6vi3lQ7KoLmOvFVoZl0KwDbdCI2YQxL/Q4UKE5GZRn/ps
atmEl2QWB8W+hTxhkrpzrEJVOXYiEf3B1vXi1BznpknRVWqrKMivUfOg2MVTXhcAGSiN08r08Bez
+Tk0HpEBiRgwAgwYmlW9oF3fScbWKe3FmR409V5LFk8W9R9sAWpBPoLHEapfoKbhfbLsGpouFO2Z
5RToSnZVgS0pf7Ag2GfZkPBLveTKoLcNHQWXg61TwUS7qw6mYX1lCTiPLqWiGoNBkNhIGhr/QT4e
ws5jpfxFDDu1wl1B5NRecLphdPqQ7msNT5w0WLo6uLxsWy5yaoW7thW5Pct9DiumOv9QmYNL3BG0
ZC4lIpjL1sZGNw6Ir3D/QJqPO0sZnCMhMp7LEdIFezBO/kSjsuzSZPqLGgD4rfBsQ38nLja8rt/U
WMUQrW8EY7HAqblkiZezRiT0s+kFn1Z4JIA6QyxMI0jYSNo7+V/Svqw3chzp9hcJ0L68UltudtrO
tF2uF6Fc5dK+ULv06++R57szmUwhiZ5BFxrdKCBDJINkMOLEOXiTgxaG42erKVEgT0BcAryLCQ6h
a0drCzQ/Ki0qUxp1LaD9W698FYVHGhJozlntVzdupz/ohtemH0lY2Nls5+VWbp7uu8ha7GCiJxK9
pmiZBUr3+iuUWehag1ZoAk638RB6Ubml8WOvT54S8dpz19xxEcKAMJQCfAq7dIJR121VA9HRB7nf
N/ZHnoV2DO3E+0NaO4cvzLBrF0lmXhnigqt47VKiD8T8I34EyTHlNfms3TGXhphNPPaKRvsOt1n6
t/6AqXQkL7Pg6oHDay9Y214oM+NU0kVUBr4bSS4iYROs8giFcNYf6xMI5P457MW6/HWmhlIDY5AF
Gn49B8ZlFg/QsUhr1Gu0jzrY3F+btYGAvE9D2h3BKpp+r90tF3KwrC0d2sVYv+hUe4nKdqMJX/+F
FVQa0DKnaSr4Nq+tTBF+tQUB0CFvE1CnEnU4GVPPcbPVGgtqvkBbgSYZVKbMfd8NqdiMGcA1Y+1S
FC0U2jmadU7BmZwXUNWZNlbu65EPlhNSKDtBNLz7w1zbT5ap6/ijAIHAck6kYp3I/YTJNOqkQ5O4
5VXAZjlpXtQkFMLoH6d/kHZFN/p3Dz+62phZnTshyCsLT5l2pHbfguiRDpslcaJVnHDjdmCwhIsL
TmnKkNJavOjC3efOMkJao+0KD8AYDDOgmRHj2oWqBVJn/v1JvPXIa1uMR86N1DVVAlv5m56RGcso
cyysjwbh9dJ+Do5U5qDPTaEqGg3Ps3QA2jORlGRTlHlDej22iGmk5v9oj9nOM4jStabvgAsR0OFi
/VWKv9hhXMaT9YlDchxkVHgOGoz7tzUNy16d8DoXql/Arj4VTfYohBmPP2kFY/MtjI3PBjwTdbrl
CrvwhqAwc7MIMR4pK4gcRraRi0TH24SGCcL4luhWsskatJY0v7pq21aGe99F1hYQXWv//gBmpEIu
D/o840GYWK+S9pAKD4o78KB6KwEvholXEeq/6CmGJML1MMWiUYUGj+pDFrttXRGUQKMhcUKa42RB
C5Aa2b1WEJW6Gg97u7aUF6bZmBcqTpCaXnrJCvTiZT7AGxIv2bLy3kVZW0bUtpD2Qh+F2QVQzMvF
amwxiZ3gavXG/KjQB49KB4hBnGj6PU4O1XobvN0KVrRLQTYGOY9cfr+/liuo/uvvYHaHnlUDrRt8
R/r21dj6rna0w2fwEXnVm7WjnrDTn/KTcQ4djt3ldLx+kF7bZd77lE7SpBVwIoh/F26h2gvOo1ok
TuWd2LroOSt4ec6VXA1sIh8E0ouFFFZkbIpWXg4BRBIOYdGiC1+1G+g0j6m7YOH0YNf1lCjdIZo5
D+GV/oRru4u/XexYvW4hfiFhjksilOTY637kqE/0FWhMRHvtCzWJHpIoJcP79MmZ58WPbuYZVJLI
h+lgaGH7Xqo4BROHgNNWFTQi1r+tLnKjaPRla/S6qHxI2uIpgyCQ1GPg2U+tmHhh4XIe3XwBNC0R
3C/YXpZqpK76gCaRiPzRNDyKNdq/rOYTMdY7bYSHplc/OCNe9SwkYwFDhEgotE+vZ7ubczpb6Qx6
ALF0gHTfxcIAsYbKfNFezcRuxPd63GrgdCWpyJnttZMRvqUvPAi4B1g2nNqgKGp3MkqYR/hycVQK
N+MUOVZn88IE40sG4pggMCSc/pFj5ikpavBP6USIO5vywIK3rz747YUtJhbI9VkJJ0NFcrszf7eW
SiBK8XJ/tZbFuHEOSF4pQJxgvdhc/VTUPZJdcA7IhBKlFVwUn8oevGrSVyw8mEJHSt7Nsna6K1gh
HRJuIEdiM7aKPk9iNOuIpjRsf/0nOJ4kueOcb6vLdGFk+fuLLZ/UZQVmfQMP5twq3cTSQ7e3RDI3
i4i00UakpnnEsbnqfegU+ebFQNKNuZfrxMT9kWvJYZTfCjEiZvpmjD9LgBDvr9na2EDQjCcWhGYW
NofrscUgjqvkGhtsxEgc4Cb7wxRovaPOfWzLQ/oHbA8Sx+bq2b0UpsGDtsQeNzFwEPVTbuFOHvQ9
fR+nJx26PnUc2kph2WO2M+lzbnD22tqEqsAAglQfbgLvvB5oWiR9r5jYzhHomAQ7SJCCFp4gaMe5
IFYn9MIO4yxzqo9apsNOP9afYnlq0si33kFe6U1CYJH7q6eu7DiQ7AJtuaSDEYBcD4rOVZkKbZwe
jHcJ9Ao83vDFydgNffnzjHMolSyPxZCnBzr/HMKAVGDAr4RTJ+zkNrKn8ev+aNY286U5ZokqRE8A
vxZoJxs0Ug7PJqjauCSfa4fUpRFmfRqrjWhWL8DA3gJP1VMwZI40PmujY5luGgLyxQXSL2nVe9PI
7OVCaMexhuLuISz9ot4k4RtIdUmPHLNQv0NEUdJ+JLP6fH8yV/39wjWYm7MCteWYt1mKxAf4uKQX
dOQQSTrOyOXcN7QaESFxYxgqpE3xVGeyyl0jp0E7Qx0qFv1aB+9Ym5FwsCA+0kXHSYj9WNPdcYCo
eLrtxcCT8tktTxqowmax3ItBx9mBa24ESkgIPC0NVqjlXm+KUcpaTdDq9DCJD4b6iicit31gbXK/
U4oopUHRkx0yBKrUeMy09ICcBJH6vwvTddjoRJZ4s7vmriilIQEGNRu8LZgdLsqFJdBZTw8lKByj
bdhL+7YI99nS913slDk99zUHELx2qKA+gNwEErigu2ZeEb2hTGKjqOmhVkaS4E3KBaCtYPAX+tsl
VAAIDccxc7DUtRUMMUVR0AyP6La3E+Fh6RIdnCH/Oe+lCt1VCkoTeJGKbjN4nf6Py+Owj7jhWx1g
afq7dhEaCWOVL4/CtDMLL6qE18IK/nli89oIswPVCLpp4MfDqzAoPKVOSW2MNp//dc3dL8byfdle
RCdhQ63WVPAQyhp5G47PyE1u+H64agUgy4WQHB0tbGxXVdZgLoifQzKjUaOQAMClhfRLsDoevdPa
pYNUEpplQZK8NNpdr01ldSh8moh8KiGzh8zyIQMLrT3QDhOcQn7XhCIEAqLj/VNsdUeDaR00nnBH
TWSshrGGEpW4hAf1dhKMPUXzR4flov/V8BbxBtBRimAMkq+Hp2C56mIZHkD3m0QxNuDQ0hI8bmLF
y8sJegS8cGt16S4sMvtZRNtsVGqIkWk6bRXqdxMkWzROeLW6agYeGGg2h+gGy9Kh1VQJ2h7+keo/
0DvTeFqwlYY3WuHyqTl1ndUDaqksKchQmzgWr6ewjTIog5sWUjrG0D6FuSwcy5x27n2PWB2RCeg8
np1wRjYlDFl5AygtxFYdsoxL/QPyuo9dAw6d+3ZWl+fCDuMQYmOk8WSiiV52P0TCuQtX3RpNJAsN
Ka4pFkbXa2FX0shEXltGl6U82+0I2XHhqcw54YaydlGB6xdS4RB+WBhxrhdFxK6dodOOI70ZzI9W
SDVnCkbLBnYm2gVLs2oyh0gbhPMhoYlsg1gjIqra6fuqF1zk3nVHzHJ1Q0fpNRIkiCAVcuZVVpJt
pUlBr3xQzU5TJ8173I6aB54KkZgxMqTlnL30eT0QI+2Qionk6tgn+I5w7CQIllTxZsyG2C51QO7E
Up9coH9Svy/zaB/il4mSABwFxSOe2PtyYrBR36IdhWc3KPIQF11PCEieqVlqc3oYhfQ0teoJqQz9
OUuVzKFVGH1EQq1xVnv1XgXCGTANPK4gXcRcOXWoV3qsjIhLJlJDJZWotvUunY339Ev8nf+RDCep
bSDo7nvw+kj/bZUtSsa5lIpKAquVU1rNbjQ+wvpLUMLtoL3et7S280HybqGlEkUUECpcz2mqod+7
KTGnKgXgsBbTcx1Q3iSuhesoG39TAYAYgo0fkeOqpU6YUjREyZuxfU+t+kkEPMkafWpt8mIgYkZJ
F5/vj22l5oZ77cIus3gxflXoLcRdUSlUZBDT11mK6bHSAnGfj2HxHBZhgraXYXIGUxO2gSz9KEJJ
ccYpr7aADEScdV19p198EctrZwIFRwW0h0FDiVQH4zOUPPl3/0skXemYDcfa2lGF+ht0N1EDxhud
Gb7QNFLbRTAWJmjZq7dZjubfHELqvO76dUNA/CAJgFIEW7OKI3VKLZy6B0jtiKg+SG1LjF887efV
TQHMIug+IH8FOchrV22mBuyfNc4hg3yCUM7eZT7HX1Y3w4UF5uKYurrrCwCzUN1ToEHz3G7AYrJR
3D8RmRzBMcEf9D9aZM74TDPSpB96kCgbv2sXSb5M7T6Eot1I0QbQaaQuJ/NB60uiQB/AyEhf8JR/
1i7lBQn6/2d1mZOLYDcLO20al1kFeYUDOtVt6sfniOch32nlm7P7wsxyZ1+YmQSaB0kDMyNOUaJB
eRHaV35Mwp9I8ROvOaBhK3bekQd0UQZw6DY89u7r1+zyoH5r40XSDQVpBDRo22DG2ys9CEvkALcq
ne0ErDk12MQr+japbt7oeJmVnF24Fo0gBEaSDEzweHUysRXShLEq5UmGNmQoYlhi/AcNlo95ykuT
rdrRECcA2432ePZ2nGrACAAwgZ3meax2qrkFvep9d10xsdAKY9b0JR3AZhmNZs4yWg7Qx3S192wf
8Rh3V3a4hAheg6ItmuJxG107CUpeXRWXY7bkPVSgBja0h0akLQf/fEmu7DBL0qi9UehWnx3y6i8w
1qBD4KLRV45EwEnQE4+BoBOYFcwN4zQ1BX3KDlVmQEP9YWlbbcQvLsJ6dUl0awE3o9qts03uUWgJ
Ytbp2WGQfK15GBIXQJz/YtUvTDDnbmhm5lgnMAHkSlPsYAIc+PdNrFXtF4wXYDHyQh/FNlkgx9sK
WQcMTuBr+8BLPFzXpLWnzZ9XXv5nLSq4ssWc8kij90rUwFaSvBrDThnACg6QqKWURIycQndAXV2X
7pC9KNlvXgpDWXWMi5EyJ34cdoVAl5EKEbF+mxmZ9uFjfxBfZw8pWjvbf0qb1hn3rRt7ndOdEjvb
UKd87XxoHu8nT93ULgoJ8ULcegLTHPekXgnWrqaHOSALva6UfJmeN8kR3ZHMWxnWDFsntR047+WT
CJqXN4tE7n0fWPXki4lhNj9Ed+akQnx2yIbArzV3EGXfnL37RlZPmAsjzM4fO+hX6xWMaNUZ4XUu
vIjju2RPFsehv9FUzH13NYvLh1zcd2Nslqq2jEZyOkIfu53kmVvdVvB+KO3ITrbSJn2svNkx9rpD
benxZ7OrtxEY+XzFAXW6IzqqBwo3uztB+0v2smcJ2rTRZiI6Zl4hqRN7fE7MZW3Zr15KjUvqGfcj
m0WsrGCi8gJkhY54vZlm5/7sr6FWAOXDpYs0owYKYGbrRYHYGZkAMYUKDf0KmXMvSNF53L41mRtS
UmXE0PNjbnDurbU9d2mW2XOyLjSZFmNYRmJ47Yhml3SUD5Le/dL7iKdYuhJgYIxQ016y9wuh+/XK
63DjUNEwxlTWt0njI8smFaGXbSzNawxOyLrmz3ibIqmHCANiEczZrMZBoFVLX2pT13YiFnvktt2m
fI7FETzW/zwjtfQr/NsYs3p5BuWGoAdsW4mmR81oHsLuQzd6J64pEaXUG1SemNjqwlnQrULXLTzS
ZM4EM0TOryrQdJU0gPZNFQXpso5+paJWJZKgN2Rz30HX7SEhq0GsAoB+ZtdaCajIrB7tSqG0/blN
EsRrY8V7DS/exm4ypDBQTEGdFokk5gwS4zGUm6UjqZLexKryeqRt5Pgk0x+Ruh26bShHJEPrr5F+
UXWT1+/3x7h2zl6aZ8Y4FfE0Z0EFDYVAB2y3RPYqmE8hrV/u21lel7fDRAV8STsj28NsugrcRyGQ
tWj9Uj5UUdsrSbup85Ns/qLSU5bkbt/yaCbWh/Yfk8zWC4EWBgAEqCn0SzQOKNa+1BYYv1ynnLGt
bTuUIv49NsYvQyUXZinHEk5J7be65VRT/9yaVWQrOiUCNAbuz+XauXxpj3GZORYCNIUtfgkmo1h9
6cw/9w3wZo5xCnHoLClYDFRnrYvsqjypGucQ5vnDcm5e3Ig0QYtGT+F3RQd5sgx0sB1uOfEJxHtK
mkFX6a8CjNf9Ya2uk4QWE2xlEWqhzDpNyG4KsgIQcvU0IooJ7XTYpAppq1/37axOHxKESAfjZXTD
YhhQMQ3mBcKWNMbnFPSpHUjBwzjyKDtX/UDBe2IhcVt6kq/nUKOZZhbtAlcbX/VuI2in/2IcoJcQ
VROaC5Ddvv79OOpKpMSANxpANZVrQK4AVyr2PNqBtQI3OqP+Y2fxlQtfCMQpFfQBtQ1BgqnAy1Mw
TaJ5/y/ScP5gyIDNUNXOavMD3VUtKZonLQWqWx4PORYzRHfs/XGvnfsyDmNkleUFdc2MWxFGOqXD
UiFDrlDbIp0/p8TkCQGtW0H0CQEz0PCxOkACNIUFbcaogQxuqs8WT0J1eFJTTuy56oyglvv/ZpjD
Ig/1oQWtEgpHYEyEwHE6oh8o4+EWlym5ON7x+LcwCpzr323x+O/rJVRrWYIzttJJrXMSnYbEF1uV
hCpoQmLqSHnH2crMqFh7bOY0GNUkbbVGOo36tjHALBwUZBY5vS08I0w4BWBHHEwxBiUPltupdgpE
SSC+3nc29rF7MxT5eupkAdoOQw0r4nPzC7pe/kvwp978Th4pzg3OTcX43GILPXRIPgHTC3lAtgM/
HywF5HyidCrrWjtYQSC9BKUmfkZ40jvAlGicSuK6PeAqlvZyS2GTtGqimIADwV5v+JO2H0uJCHIB
pJax4cwi8079v5H9xxIzi4MllvWAa/gUlq6ebamFsLB4SByVfjTZEaHbMMgcH2SusH+ZRNC2gIXx
P2whXUWlbiyVSTpVxTxsxbpCnawuCs8C2NZtO3F+0ZI6m0iuquMmHFVlyxnz4n/MpkMRRYZeAnoZ
0Um0+O/FuYl2hqRdSuCn/C35QxsynrXH4UcOCYL2sRg5o13ZDFfGmHNE6LNWL2Ht1MTVPhdrN2tT
e5palzMonh0m9sgto6yUEnaGXne0KDx21AS30byj0IZrJTvtoIYFMQSiZ8WxGqytmaY7MUr9NJQd
aer9+9+zusgXc8zcBWizB6/RoGHY4XwO1Z1Uzg9xSu1JUvZxBlR8IbpC0nBmYXXfXFhljlMo/hXQ
aofVIeu8Vg+9IIidtJC9tp84pjjzzcJbRqFMLGOAE7XggRnU+YfRPM6qwUsksXm2f+2W/wzpOxlw
4aw9hNoAR8GQxPxvbvzo62zXSSaZpdKNS5nQTNhEuDJEffZKQSXoTLD1lKfJxVnN77P44iO0puzL
sIdzCUj1x4O2Qy7zUU30vdb2jka7bZaBGF/hzfHaGY/Ns9C4gUgNFYVlES7shjRVBSMWcFR8jC0K
YqQns73r/eK5QiMD6T/uOy2bWfm/yf6PPWaz0gQcpMisYlEjc1NByLaKFbfMe3us0OqkInmEclIO
JrkRzNCNFXsc+6tOBSIMY+n3A0iSOY0tK9Va2pvSqeiAG5iSh2FKADnrH2cUVXpr8LUJuaxJ3zcz
IH4o3ydQpo03ujCTTuEgj1bX/OJbmJdnPUrtCD5A6aRk3iCipwH0Z44xuSj1zsibpv/NlQfeN8wu
UPNIkFwvNbh1aYY+eek0jR/g3B5mT4JiE0/o/rvl6ebsvzDDjAo9vU0xGKV8KjJoHQAzBrbGqgZW
XhUTKBl1FVo/7WRoLNI0SWDnGjBeTVsNrmKWltOYc7qTmzHwo04Y3V6ePmJjpHsDmiU7CDmp7iwD
+mGk5eyg96d/DPMq2d53Eub18u2joDRETkyE/JLE1qOH0EI0r4byKQ3osa3LU9iZvEb5NT9EHRoE
0UvhBULB14sRm0nXo/8Ds6RP0yZWQmNrNhJa8gPoX94fzuoBh2cMohzIXqKCytwU5TCpyJNX8slI
lZ9pont65g/yo6yAQRFaK7HsZOKviMZ2ljauNiKnWpSWe/8jmBcunmnA0YAaBc9b/MH2ux6vMVZz
EBtNc0ZfLV5qmY2UoBMofys9dEL55b6xm5gfEgvotEUEhLe6BmDBtTEhFiZVEvrm3KfVSaDyczxC
07pqO1KJ81aYK/i9OIicC5ltBlzGiENlYQJYUqroib02G4Ites6VsTk38+SZbe9X2aFOn7HRhGb2
2ulHjTKbeA5bt5d6f2i2M2S9tNa5P3hWx+r7M1D+BL8InlYSEI3Xn5E2oLeeTKs5z/HrfCwUG/Cn
rPeNjgRoGncnPxRcowC4rVz6qfax7uWS2z1XlRtpu3aCFiuhh0jyY4WgDh6UYON2unEvZaQTjs2J
l/tgS+7/+l5ZAZ8gulAQMzLnUmRQpUlp0JyrrfGZf8Vub1Oo/82bwGn34lPtKriPmk3ttd6w6Q6Q
4DoN+9aZj+LjtEk4firdHMqLPMfF1zDHl1CqqWDGmD3Z71zkqO3ODYlgI17HxRiQ31+Tk5C/ocN5
JqzsDxl8vWAAAQEVlFyXv7+4h/NupqFViO1Zip1RL+1Ofl/ktKUSJybOzvsucnsiQGQCKsdIbYCG
Fk7LuAhtpiFoW3hq0lcbo6jPRfph1ZWfRi10oMJDmUrOLEHMQB/+tsJXZ74PGQ+ceht6LB+hLuAx
ZMzxD7NLk6CVe6HSm3MK7Y5Sr4FQTZ7DZ610ElW2p9YphZBQq3cDOixdftIPziysHBPIhYGkBFgB
UK+azJwHcRGLZhG3ZzV5DyCWO5RfSShvlbwgnSESozpWabQd35p6O1QPVRZu6qi1G8XRwh+xBCZR
WeVEBCyMb9kLioSst4q8CDrbDOZaEAZZ62iutGelAduZcihrWwj9EdHomJDS0pyx+xuPvp48UXEk
oARxU0XmJBeWeb+6wPEN6JdC3h8Ef/gX8w36UNRFgPvpHJYU1QsLSElzkHkYittIcDGjoStr0UZS
jBuhhDqawCzcd2e0gDehnaduar7FyqNBvWw4B6WDvs+u+8NZ8+UwuR7cIsK0YNlBX4jDkVnz3gJA
VEwi7WTOG5T1psdptNURFKna3poIIgLULcdxM3NfM7d7DuAHkD+YeI4jpwZc2PUOF8CPLBtUNk+O
sPG2n7GLjmUi2ba+5xwltxcAY4nZWJmstZpUw9LkV4d6Wzgj+SqI6cwo6qo2NA9sT4LMXLvpUajt
3dg3HR2Cc5IbO9Eu98R96M1PvHbD7xblq5lnvmqJiC5OuFJTOk3DOXDq7MkeneSPuSu2BbQdIfdA
lL20ybzMKe0vwKyA33DQEYLasu4JvuwZvkwmiD6mXuVnnIaQm/Oe+SzmQTJnitgsXXanwQZBsG24
BakA7OIpcrEd+pDjul5+xvEksMSVZfJtp3yDijsGXTjnkPx+/1WTgDSHgIiE4+3frOg3c45MP5LF
wDsC43M955YoDLlWaOZp9gbMubLRNvMmtqVd8jg5uYNSrL2oDjo7zKt/f6ct42FML4IMiEGA+QGz
ImO6kGkrj3FvnaLybMoPFHqBSf0RVw8ZKqT3Ta0sIVK8aPCUcXcuaa/rUQ5Kr0d1gvbEeCIltQE4
D9GQVSFuQT7GEXmSgcuXMyO7NMcqacxSNMOVqXAyUAClyWfe/OOpW6rX0NEA8ZiChxozdRodFakG
3O+stBVRtIaYlQdmABsBhC2FvKa524VaUNWgcV3UmJApZzaAKoRNggQIrAFGHCgg6vqQ39VmP/FE
c1cNfQvhYZfDM5a/vzgAMnXqy6JV4rNsUkAq3PxcIX9GNzTm3KK3/oA5A0ocxDSiheOWucA65D41
Q4iTs3HKdMBQ1Mwtg5ZQwc5KEouyC6af+x54++hF74O+EPtIADFrN0uGTF9ZJWmYnFtonncPn+pu
sv8KJDnmNloi/RT6lR+i0/oV/olcXsGGhWvjcIF5MDSiLwZ0vDhorqfWVFuxHZUsOeuv1J4dCHZu
Gs/u3jmjvHm0MmaYK2yQaFInUZ6cc+BiNaBjJ5eSyP6cibyt3dBXSfTYOTUAshkQRB+vlR06vHtE
Xvzxevtdj5XZHRkCFqOJ8RHVj3AjEAgG2T3pcHTPEIRVndF9mqERDH51UvkmweGKLqujSArOkq95
8+WUM9eZnuRSqIuYcoNM0lExbBXSrdU+rU/3J/0mSMWcL9opyJYbiMbYw6BRJ10v0jY5a0gMmkUE
yWdVlIkhPQ9bqA/fN/b9NmQn99IaMyradTHIVZrk3PxK3czuPYvAnWzTlW3ZNjyAIUjnVa5ERmd2
Pl8APPd1QNxjvzxAaBJwsJY0HzrptiKpfWhc+p39tybJRnASG1L1zui0jrA1OWvBghW//d9YeP5E
dPDhrmM+O0qSvk5lNTn3nuL0++1Mwo1BuucZItUygNqTLe5ap9pSP/HC55fOGzydlFvRUzLcvb9y
p9iNIznFjvDE00deXT/cTjgdDBVAW2ZrjkOL2yJePq2zAAXatN3stFTa6IgzEoXk4sv9JVzbHuhd
0UUQ36IXS2XsyWZq5UJPU3Ti6dtizuwy2OqCcRB4ib7bAB6eeWmJOQ3qjuJRN8KSOBHFC6lHOy8w
9hn1VUdAbuGHWG7/t7ExWz+qrUoRigpj66CoEz1142Mfj6Tl4MfYsj/cCb0oy+ULGmZUJVkN3ThP
Cwn0CslZNpy62+fZOUQwOm/Ro0IUwPA7FfHovO+FzeCnJwlcIF8N70y/XUd8AzRVFsYdxFEsxFGc
h0iThDg969OmNo5BvA/ogyx93p/R1aFChOa7UQVoDYuJnUZ5xMtbTNPz6FlH5YO6+d/qKXHkbeoa
PoBQLuRISkI5qWiO2ZsExIAWthCaCOm5PXS++lw+N07nWe686zzRq3aGg5PnKHMGe3tkI0DELlzy
dMjvslj3LAuHLJXH9BwJXvCgPjbpZgqQYpA4KA1WHXnxH0Qe2H26DtLYm5ZpMca7twrF7Dwfmucf
BqEEgT7EUDxwC5MX/+lwePe/nr6+gh/DMT0KFel53NcrQ0VuGSIAyF+DsOm7Z/Mi1sohYw8CLVqc
g5+FJ/ySXChqOxzXuQ2zUN9FIy7gPQroCdiwe6okGvT1WJynnfrW/YyO4U/gK3xtI7xMf1p3OAXv
OFgfUpGUlZPw9uhyulzfVLC+8DOhYQyExmwCvR6UNqeRUpwrZzygKrAPfQCkoeyCmz574AEuv3O3
98wxx6o0QU4p1XSY2+ab/HmEmrUtbq3Heq9voYa5URz6qj02HmQq/NaPT8WrdQ5ccdO9GwkxH4WP
7JW7ALwpYA5g0YoTobKWbwIAvvJ0m/qRB0C6IzulFzzyRE5X1/tixpnTt6r6uI5LozgLQktm81nJ
HrTpqHa2Vb8qgw3y6vsOdhttXq8wc6lXQm+M4EEtzmLwKPeZo9B9rP5DSuRlq6LDG13/GoqLyIYy
6xrr4aQYtRidG3D2SO8VL821MgiQJiBsg6QpHsEKM4i+sEAnKUvRWTP+jO2TUPhxwIMcrWx2RP2o
ZoKfAXEiS9k6ark1qnqZnI+Ko7ovMmk4D6rbtCTeFpcWmFsCaclCCCpYkMIX9D0RM3mSsgdx8kvt
jyl75VkN9+pB+2VBpAk13Pt+sJI6ubR+c1mgIpXL8gTr6s+Q2sNb+qV58z77HJzwgSibKXHVbVxt
q1eF6Dw565VrGLMqg44LTgIIGZMpV4tC6ZSa4smTkwGPnU39rPMgasvGuTxbEGIgFw8joMjUID7C
7ONmHuJGL8PyHE4CSbVHExlRzhSye5c1wezdoguMNsxhojgMf4XfGM4bfZN/5bvoFOOtpO3SgMx/
s8f8aTiLnHzkTaL/X8bR74eZxBjZDENfD3VpTgmMn5V99R7Z0Uk/ZK7whM0QEd7NwO441tqyWy6u
vrQcaTUu1kAP4IztIYuQ1ujf7k8oG9UvRhD7StDAQr7pBiIJBqmZdqpY4ug1dY++prk9zmiR4pFY
37zsWUOLf16Mhg5tnld0Ls8KCSY73Jev2V7aVY/mhnfFcU0xE6fPYmXKIGY6C/vgodpmx9APD9FL
Qnjkh2srdDl5y+RejslKcezqMGRoeLEHfyj6T1L//gKtOh1KOyqqwAiAIOpybUTSBSUNJKk8DzsV
VJmk/6zerVdQ6r4aT1pCck7R5OY1hIVCshOCd0hEInGnMgtV46aplpDkrBzljAwvzbN5RKS5V/7G
R96htOJ9V7aYlWpBbx9GQkbP6T7etSTYUK975xEsLj/CnEpXRphVinRzBM8/jETb7EnZiEf5wHO5
1XEAHQgpTLwlUfS6XqMYAHQ5rSg9z7+HX8pj9KnURH4Pft13he+mTGYkuOJR1IUeHnqC2YK4rKUZ
YOolPWc/Invcv/ieN+4JIsXHgLzbz5uEdJv7JlfmDhZNScRpt9RzmVsfDIdpF4oNPecvISXysfXh
dhzi8pVdtKhg4CUDZ1v64K4nLyyElJaCUJ9F6SHJLCICmB6GnItjzQjKc0BPA70hQh/y2ggoS3Kp
r6LmHEvbBOgwUBqaABLcn63b+w/PpSV7j2IgXkwsml/LrJpWtAA2xKhQcMyg5VF2Web+b1aYoYid
gJ558FGj3ngS5JKU48QZxw0ABNOEgVg4A1D6wIOIuci10oyTJoCJTtrN6i9RsDxdtnUd6ainaiKT
19p9aVvhTlDAobUtCo5LrE6kChUC+B6eRWzNRUr1VFPCvDmPPQTNIb2Z2109SbxhrpsBph7QYtRS
WZyLFnXBNIWA19TovNVA6W2Xs130NrRYAJGUf4jpz37+ia4ZKFxKPKYbNiBb5hgom+VgRws2gITX
HjkLOaB9AfAZ1VRvNPE90BN3kt+gCM0Z5q3rXxtiQiYJEDbA343mDNY9O0cfX1+hu8O/75Q3VVF2
OMtXXNyFgiaVelQCBKER0IV4zcP4GX4VoPDeFhuglFATjJ3K3xgDGb3aeZbJLiId0Zwl+x4i0X7q
8L/3v2lteaEtBSqWhdr/plAdzaWW52DiOzdGHL1Ilmg58xw1nCPypmTyPXIg+nGJgG3QYk9lY57m
yDSFFsUEcyft8xfHE+3Ck/YGMk/AoGYbfY+ar+zY1pZzWX8DwK5vBKzthW3m7OxoLwIOC9vg8Hh/
QDHarpx6q+/6Y+MhI+yV21+llztvIrhUMvf05/4Efzcz3DMvXy961leK1IVhdwYE0zP96qghRST6
1TbICHLsnuaPG8MePBQxXuTD+FjseFXvG4wAO/vsNhrycRAVzEBo2mX7abyPzS4wfrSRZ7wnqv3/
SLuuJcltZPtFjAA9+UpTprvasM30zLwwxpIEPUAHfv09HK3uVqF4iyFdjUKhVW90Ei6RyDx5jpri
kcd3eetxdV8p877soGoWkOqn0EHNWp9AJmrZNUTBlKDmFDwEvqUEpYv/Or/0yb6efpnQJhlBhl8f
XLK7PYEroSpSA4Bs41ICgzHqnpcTaI7USrMe2JGk8bPmxJPQUu6VA/+oHtzT1mW+dh5w84EOCumu
xfdcGmt6lbBWIf0b6b8NRu6pYxbcHs+aT0NYgsIFcDdozZNix4xmhj3RvH9DT2hxN3V1dQRTIPNJ
77oeIPDthr2VYBXQL+BvgP5Cr40qQ+64yNHeXpQ9ni+m90BfzYfDKyBtv28P60+tQd7n52bkTWYX
dqVQmBF7tNfema/mD/V+t3tQA+uZHeLT3vzq7T3vZfBejm5Iv4XKMYqIl36NeuA9XhtfeL83hq4v
Z+vWNy2rfeZwCeOz6fb4Jkt4uXNPbUDLXki6c1HFQDURmcSofEdVq3mbzV3/GfIFoDcCItsO2oMA
yxwPu3ed3qu/O/XIte9uoJkeO8UiSLfyX1eVzuWMnk+fdDewkndVx4v+Tcvv+fCgNz5oFX4nu8p3
A3/0xnv8L8hpeDSkIdv72ksQFerGUfuDZrg1X9Le1KaBKFpc929juRf5HsD0mnwHXithvntQ3Iib
d24ZleNT28yePt4XzTEj3xur8AvbQ72kLH1d+Tw7fv5gs8C1AuG+DMC756GBB7NxN2q7cgTj6+/m
yEYwEHiqsmf5U52Hk+NDtV7tH9PmcYqfKQclNIfqIAg+Rq+A0syvvNz3J6cJZ2unH7MfNMnunQSY
Zi+ZNql4rjMomg1aYfyNotpSZL/cN9zlA+jme/72+evTd4BmFK87Qs/yWfG+Q6UYpeel/IzsvgIq
kgQUVcuf2se/4z8qABU9Pt6Fd8S7+1Yc3vUQnIi42l8h4gDQlUDK+q8/46HycQZuH8O10w5pEnT8
GghLwUooecuesbKcbIGw0D4WhPzIrP7B+KDfbOVgubuKdW9O/4lStrV1rk8aygLa0tEMDg28hy5n
TK+zIkbWrnsbzWH2+Nx+Naj7mdDkwc1msnGu164EkJCCVR6lI6Rz5RKwTllW9daC29WL+1K8cZMH
DTECG5lp6zPVn8rB4+1WbnItkrgwKx2PVm8J0xa4sPsErpnm2Wi94jW/S96tYARuTQ9VX/OUIwlU
pNmUIwcnTXtI/2kxBJ4C5Zwlwbzga67kQUY7awwF3JdvGrnLPNfZaTQJunfxCpK7SQdAIcQD8clo
NqLXxVdKvgHVNA3iN8APQexVWuFS0NJgBHGMYj7UWuJxbQszdIWa/DOyMxPS/Cppi5zUFHdvrbpv
sJRgKRm0dD8ku1y5a/y6Qfg7fh/2yfjp9qlZyRpgTs8sS8kJq6GaW6YYHB4xO3YEHTVO8q/B+/ED
+AYsp+ozXFJJ4OLPFg7jqj4qD1uKOTQjqeY+TQGOfTDuBvRxwqckdyl8CvDw2mf0ZoGScie2+Dyv
AIOyXemRPNoxSxwF081DBqhG6lu+CshgfjKBgtdLPEhir95VUR64AL5oG4XTqzqDZF5+E7hlnAw1
6ISRgmxOyqP96L5MH/aj/TDt++/uc/qwlbb7P1YZKVzArdEoIqOQWaINVjLh5MSTV37KX5rXdDcf
XL/+kWLwqVdCM+KL/vbKQ5J4ZRA/OuHtfbaSqFz22X+/QFpqogNRUBpY6kYP7cKP9xAcKw85mD+p
F2te/ETakIw/N6yuXWdoUkHtdOm2AyvbpXN2FBJXOkcYpP6Yjhb6WaF8/5WEhr7LkiPau8mzKk4O
HpevRvHWcyBiNb/LN9Z78Q/X/uO/HyHFYiM3C5JamHyn6McwVeGrx0yv/cFqPm6Pd9VTLerMeCs4
4KiWLLnJ5Gp1Y6K9Yv6l1Q+Edf5tA8sqXQ3lzIDkCl296UHaRLq36aR8Ng8mHkL387u1MWGrt9wf
len/jENyh+rMKlsf1e4t/63/UD7nv9x352S8tk9VvTGg9X15NiLJ/82iauZMh6m597SvkBAsH4rU
bwEXvien6cEF792X23OoLr9SnkQwDaEMBvVwZGol72MTkNWAf7N7a0Dx+wW4pS/lnWmCcXP6BMEd
fm+/lR9JBZW8jYzH6i1zZliWijM4URBWuOgEwSOcnay9+9m9h6AQngS/y132vKUYvuZ2lhQWLk3E
RdiU0jrSCl2olYYXX9c+4FGdWmxv0ndmvLN2PnRTWKOyBBmNAqBV4U3kYBg+q3QPmr19fcfK2K/y
6lBXu3qLmmhtKi6+TFr2fmS6Ggs8Ogx60Np7E90nw3OqfalyKAM9xsqu/dI9zHcF/X578a8ckoq+
OYCQF5oOxKpyIzJz0rHrEU5F6EdzAfS3fFyCL714bmMWqmOMjv4t3Ph1vhaYyoVwGCvggLlL5urI
Em6gcN7wKFWeEhHFrhJMxlPVAbHD7sRHCh4861T3Ox3Ez25AxZ70v26P+joLhk8ALACdbwt7GMBe
l364bpw0zdyOR72NtmNPAZck+VpoXZjWZKeaim/ZeGs9ZuJYtEc7DdryWVN+z0Kgdat9cqEq8zNR
wLrr98rGglx5tOXL0IG0UMDgEpKr0rPZ9Qx9ozzSeRoMxqlVfnf8bRSfO8s96Lgub8/E1V2wmLNA
uo0IHmHAnxNz9i7v6lIBO8jIIyvJIYVw74IRxuJbuLPlWrvwMJIVTZpu0ykLYU08Gsvfdjd4XQcG
+KENOEEGibzk+Y5qhyou/bY/VPM7VAA23Or6gp+Nc/nCs3GSPjXNBO3PUd/6NK32ttKFtK0gSSWO
fK4DNfONvPFmlCjzL1+m9mTkX7vuHZQyYZwGcX1n2Nxz6TN6z9SkOvyLRUAyFhuSgDlXjr9qrSKZ
RWcoYACC0CeHKeZ+MRz/uREku9D0BbA8hJ+ll3TvOBnr7JhHg6N85zxjh9yeiz1q6lvUDtdZTiw3
BEXwXF8OFyDUl5PN9T4FsZraRQPpvlpZHCbTw5wBpWzstYT7YJNYOo/0Q1UGXH8Z+hd9ujP7Q/bc
3tMY3VNld5qL11TbgQIp/Zr5NBzRD1vGT0N7rId9bXsjeD9av223EBur+2QJzRYAKLQVZAqVeoLi
8uzaXZQr6j04n0JlHDyRipcMzS1Gbfil86zw34uAasoRmtrf8Q73ePY8ZkAWQyQoL3ba5x7vk64J
CoME0Dne2MvXIQKm14W2oI0mH1Ri/iSwzvayIQRtS3PsonYMIF6S40Y6oYs8Dgfmta/2T0A4RXB7
86xcExcmJX/ZqTQxLQaT0I0tH3rgjZTpRRfRgIdK9W3c7BdcNqPsMBY0MOrTKLUacq0rg4NExinp
o/5316E53vLclzJ+Ec/jxDzEqYfM3GhIW3GEYE+AmAraSZY2TOk9MOlAqVbmOEXI5sxB2YzoF0m0
HIqX9pZ87RJlSINbvDty6Gg9RpeBFBWT2mWpKuYpAuYqaDQIWrmJX7eHPtng1Fsd05mh5ednG0Ud
tIQ1HZmiodvbReN19K4XW6xHVzE+Aojz0UgxlcM57liO0Yz5R0K/N/Gn21vvOo8mGZD2nohVK6MJ
DJiqp9qHofdTsUNbBMqe4MadH4dPw0a8f71A4DFYPBjRUBnH4C7nzdD6IrfjdIrqOqv3qdnk991I
RODMogYyXdvi+b++81HeQAMNEnbo/YW67qW9OTYpIBlsipLMPnRPhZF4cczDUvTBnGPDJ3SrC/x6
0QBgADZDg1mk7+Qe7MEATRWKcVNUOC7SphlavvPK3rJy/bIAE8KfhwVk1+G05ItAFGCLdDITEzm0
9pEVpbMDjkHzR9LkQc/K5jApSn4oGN4WXFS/B6cXYTbZg5dAgCMEi1PiocVk2AGil4ROPhV7PWFb
SeZlei/PI74ScqP6kslz0Jx/Of3ZYGZuC9LayG1Gz3UznwB1qI5O4Iw76m6xAKxN/bk1abG563JT
E4h7h7YOEm4eDF5tAEfXBqRpaD1FY/uiKiDtXyiMGv1o5CLSAfaK3zMT2+jB0j8R9eX22dSuAzt4
ZxwUA938iF1k1dS8iDPTKHsRpU29S4uvhO2g4O7Rzp+e2LOdoL3B+UidMYDKEI7t14y+lMmeuvdg
OmjQezz8ML9Ume05CyfHtBFKX7s/8HD8qaabyISjjHC5riNUwl3RjiJq8+SUmYCCuK3w2rTaYm1f
W1Kg4R08LJGSxRG+NGTVva2NSiei2ekeE4MdtDJ9vz3TqybQP4lpRj0Bhi5N2AroUI0RY0nVFE+W
SgX3cEs2xbaXQFw+CgsWFpfS0ggrQ8NEbakts0wR1TGkRGL4hX1iq13AzLrz094RH2bGh0OlpMwv
heAhxFfLu44x7pcd1YLbg15bQLzPoGGPFzsOpvRsKIqxbhhVRWRy+8nExin68gn0RvvbZlbc/SLI
q1pg40JlW4Z0FYWNvWEREWVj+lKBFSOfq5Cxb2KLbWztXFpQU8LlshTR5Th/NrmltXo+R3ygv1ju
BhX+4aFOFGiz+9Z2fKs8cx224U1/ZlA6AV2nJbozJjDYd/tRpb7a/DCqt4IAuO1pzg99CG9P5Ups
CouoPoFTBah7OP3LfTqD4LEsAVSKSnqn9nqgqXexVYDRrPMSPKsT46fojZ2Ykyeb0COvko2n1No5
QTMiKBWXzBHi5Ev7I1VbHVyWcwQM5ewzPWn2oPjdEiO4TtjjYrOBN4Pjc228qKTjKFiqlG1mI3lh
5we1CQYRsMzTuiAuLY++6vYeTctg4do3irtv+jbQZ+0ezD4cpdks/zpaB1q2d6zTXzfm/zpwxoeh
LwdUnuBDx0m+HH+p8Y5VJj5sUp4swFg03U+VUGuf1He92WXm13Erx7t2SDERABQBmo3OJ+ldqRko
leeGPuP0JKES6ztgKo5VsfUCWTukS0cuSDR18OfLRS8NuqxTQeY5mqahQHM5BXuF0zLPSkGgNKY/
b8/jSkSG4BtcTshQYSPL4npd2uTu1CUkUuuO7Ossf3cKxfRJonensqLlvmSqHQ7GtNW4snJiYRgM
opBMRjZWjkUAd3YMwVMYftXu2Nu410Z/ru6632r/5fYQV9btwpIUh5Sk1NWGYohuWR1bE5QfoJZM
hf1828zagFDsWIjQln5K2SEYZTG7XVWLyHkofJyR9tNLbfp66tfEu21pbc3OLUm3hahAfBPXsMTy
nWv9AozQZyTK0b9NnDc+7G5bWxsXUEPY9ACeXzOrJWlDRuoyEdmkCO00ARBLDXQnEA4UrclL1aBA
Gr/dtrk2QjxKFigmKHGuuqYgGw9K3lLDCNGRYEQCLd1gjqtAULkb6AZYb8uWlDArEseJCxd3L/HJ
Yw0cP2gqtPt6w8qaI0WrALDUGgGVAjiCLv2V0dV26bSGiIQLAGJfP9VjFZgT3cXUOubFiSohAwJl
fDazcV/N3ScFGYf4p2s9EhNU9z6LhPOzn3/cnugVZ3PxVcvPzx7Ok6KOipIhDJoSdDw7w1GjIMYB
P1gO4uDbplbn+WwCpGMYOziE0PIUUaIZhccrVH20BMKReIlg59IRS7yliLsShqDkCvF6tMfDycjx
jqiSnBZzBo/dkShO9k1MQjc9DsV36IbfHt2ak1mIFiFmgZsBvbGXExmrcz4wvZ4jgOv6wxg7YqcY
eApSfW6Pt02tlBUAn8WYFuXVxX1KO7YWFvzm3MxRXrwy7VOZ/yrsH92TQ4NsfuzYp0L5qJr7rgyA
qQSTHd3ftr82VAQeQCqiPxa4DOkeJI7Cx7QQmFVjyvdlxX9ALTUJZw71gtuW1lzPH+0wXBEO7kNp
d2qg7nOFiht3nPzyRX+txZN+P2sZCA52Sbq1QVfHtSiV/ceatEHZNDeJUltzZLaoPQ4ACTtZ2PbJ
xpv1Gna3ZCNwsaOlAi9KdHBcbpVOIEBPDGWOjCGAujtBur2JXPdLxRqv5AB6NSE1D4PC/JH+ZDyI
kR3Jn2Pdo/ldy4+tRj1w/xeNr82P5vSWNY6Xj/aDVW08StYOLLKvQKShdRUdINI6x1NrTI4ZzxEQ
28TTmf7cg3reH3Km+m6aDQEHGbZfO92/yBKhxwAZG+RFoZoip31bwRtugzsvsj9D7cDQeOAkgIgf
y3YKyo/bW2xl0RFloeSNWBJYdLl3MEenk8Djj0QpiARDNS1Vr+nqLGR90Rxum/qTjZDenChzQZ0b
jyIk3axlws+cLaXuOFr2qEaOnbxZBSmDOkbkXEyq5s+CQUwQXOPBxBQ08s8WGCrNWd31jJSHBI7s
hWVTBRHsjHlzb+X3DqLfnT0M407PssRjhds/UM2oAqdQGQQcaiesWA8pqdmK1c/6MPUhss16CCxE
+VwIkr5MaeJAcXaogwL9XhteauVmAbfF8qBFygmFN2mXN33X0rSv9KjuT2XHHkrx7HCUDBxnY5uu
ucNzS7I/KtOsbueh0KPS3gG/AADpjEiIhWlVH9Ts0S7ADAaluDz1aiPZ0a8ivu8r4dmT8uX2AhtY
P2l9FxZavAkJlL1RD7pc3x61P+a6+BCiVgE3kGDfAsRd47ZwLM5NLNv5bAt1SjlPbpXrUW7eW/Wj
zdBggFhi7LW9PZ0m/mgDCYikaiFOnSV8DexENNSB+qEv/2aseA7hRselJ/dUqTnPeWe1emQS5aQr
gw+t8a0n3vKEvp7P/9qQthBlPVG7rtEj4Vd6UFj70q8L396zu5yFbRwUn/9fY5I3kjagvaooMaYM
qXcTyCxAsG9buMbXABuElhQcCdD1oBVNGpI+sWZ2KsWI+HScrN/c+Og8Q/zqIf3yo9VCZXfb3rV3
gzm0jKH8sngdIl2gvNNmloKgL8LO3GXV01QeSME3jFxveyi6EqhbWXCRKLxKoQ/k7biVg8UzGlO0
rouqAys3qkobx3yZmcvNAOoBOM+lloR/WFK+ReGlndSKZUbdzmpBIz+fFF/JImZ+flfpFj5yZd7Q
VokeEHRgI9tpS6FAkQ8Jz7PEjKy2PLWAjilBpQ//GFULtTobyaNFCBu3nLzf2GSTUbc5hhQ3bAeR
agbdjA4ssJAFOlVTmoWWMTu7Nh/Vw9jYoHrr7fTR1rt632pJfRjNnG6s5TIweZbRdYeEEi59XInS
FcVmCmaioTEjHjr2Z4V4rfFjBNxM2d/emMvGu7SD/jrsDAs5NFDpXbFIdbMFSnKuRnMamET36h/W
tDPFVovD9ToaQIjjzbXoD6C3RhpOutAfidJS8YJsiz3o1CAhyXQ3RD6NHW6PaOWBt9hazrWOOiCg
NhjymWt2cYUSk5tqpM4fGXc/9ImGGkrrOQlGHg525vc299Cy2DkzYFf7zNIOueHV9TFTANB6Y0aQ
A38z/Lz9XVfsFih8oY0XG3mZaYTRkg9oLdC+Z6hdRSNItDowgfbjc9N+5u38fehUv0XOshhAVpsQ
X6dPtM5Q+Hti7UdNxrcWSBGr0n7qs7Px8Lw+zsBDGZgoeENk+mWnoQ7jyEB0qEWqcmeXtTeKGvJW
vsPSXT1/mhSvERvefSVOWEzC2rLplmv0coGmMalUip9E5YsYSoD144DWBfUSkvtKh7iBUMcbHlvX
s3L9KR1DYlI/HuxjwvqNY/YnGXS5/0FrBH7gpekL3MTy/nfaOh9GkRrRyGI31Oy83LWxOh0G0fKo
NhriNbUSAy1mDF7s1NZBAWIbfajj8Htjeyze+epLcNzVRa8NwFXpMZkzXlqJkhmRrU6emYa28qVD
BzZ3qKeCQbh47Hxy30KI2A5vW77eAZiCM8NStES63Na5gSnI3QackqJGx0uJl6xfundK/szTjXfX
SsYevMyoemjmItlN5FR27CgqQFDMitJTnb71YgQB+F6JKFKQyuhVXeWZo8ddfUeaDcjFim+Aabg7
CD4sHc0yGjrXy1hJht6KdDvzslL3XOPrGAPEAudAUqgYF6CZ3LEm1LmX/ICbqFnYQCk1bg7CeMjo
MUmK0HWmje+69vbLZ8HZgzkFgm8yPkNzsq6ixmhFiqkddH5sElBiz2pQ1eYu/ucgWNXUVchRoBXf
wFaTeW2HVDVG3RR21KMFtj0x8KQu2UQqdpS+CuB/n9j4UBvHlIp7W90KJq9vHFMHzIYgc4L1v0rP
9mOFEok72FGnhyNoLq34dYACXf9aDD+L9sX+NIEuu5rofl76wD6A3BLTRvv8cttIR+3iE6RAiaAP
m03ZaEdW46vKTss/AXuK5OmD091TcITfPl/Xd9/lgKWDrTvqXCnKbEd4/lr+2ECyyW4EsCROvfVg
vwb1YmlRIEIciCgTiVspOBurbk670rCjKUVTZfMpRenNuldnYLmNujsiO0EBvLCDIn7I++fb41xd
2DPb0qxC24eCnVa3I9feZ81zHb8kUIHfcB5/Tqi0dkB26DgmIE1EZ/cy22e3OyAMZsULnb4YCsEO
aYvYyILEjgfwIFSctoFLVRSSu1YHpiPrwNf70HJ1+siapGk9ik7o+DARnn1rIVjzobguVGVQZKke
aTmBzWGoBbSKXPyfk6AiBfoyhiyt4kOXU+L4zVzMDsQygOUNhmS0f6E1OWt8sPXWpZ9NKnt3zLH8
bKRC+VbPSzYAp2C291Qvcbub42xbdyAMUfqdYTRIE6oZMIG+UhnLL4XgvD/mXfGtmzm0icD4AbJS
PYZMUsEARLLSfPoYSR+PQZVZA9o0dbX0K6qjW6fuWrvyc6usP1N76vEiM2vluQSdFzjCUCA1fQEd
Qed5Yojdf4GiXMcmGCdkMIAAF99ZOfLKm8rYrB5n+LqPnvcFSOTRtnHK1aJo/YbFZQDmsRH0gr1T
TKDI6pTTTPQE4lHIsPHAwtzkwWjO43fLSnnp83JA8aXXtNrdK7NpJN9Kt4HHIb1Zt7usNsCvKcp6
0N8FN4qTiIFQ28j1SycP6B9UB3Gx/y08Kb0e7MkQVVpD31IvUC7NFCvqs2rwnH7j7pZu0L/sLNzn
DoRvAPKX7IBzJp5niMWe6jJ276lwHV8vJzNo8zIDw8nI9szlzrHW2kBR2T9kFfuPdagc4A2zVESl
M5+LMo+T1qan4eR+R7X39qmWfOWf3w6JCDyREa0tCbPL80ZTLY/1cqanohAhs7tjZnb+iOJW2bxp
fF9b/wxBeGVP8pbulDitrcCejT1qKDk6/2pvs01IunCvrEgxT91wtVJUFc3q1oQVch9m7j5ZXXc3
uM2B5huecfltZz7rL2t4iRjInoO2WC6RL5xIAvIa9MSMmfh1mUy+PqlzcHul5JzGX2bAloIXI2B9
gJVeLlVT12WHtl96as16Z5CDAuig5jNn3M/ISYuiCNCFHnC6ldyQHP+V3eXnZy65aVJd0S0smVU+
usO+K/nObZ77ZmuAq9N4Nj7pmJlFrmp1u4gBT554HTfejWvOAo0H/zt7y0E4G4Xi4vIcltnTOPKU
yjeSEOD/tjh1Vq0AALmoRkEOh0jHaWxM2k6mgsPqNvtR455VGghz/lk8+deKnFmRD5FrpuixStDN
qX6y4sbvNLjpgoS1+MX199vbbvUouQ7qNUieAMO6OMfzeSMcbhbMwickoU1PN0EwqOcZCTSW0D00
yUEe3+Rbyglr0wgCzMXhgjoBL9dLo0kVq9hmWX5SjV8d9MGRO0c3RXR7ZKtGwP2HtB3anq96CWMM
t2ycKj9Nhvo4mOQx6czHCbQGt82sTSC0+iBDB+A0HqLSYg1lOQgtb/OTLXY5+2YbpyoJQB4Z5Fs9
X+sD+q8lyeuNAxpCFA2S0th3R1Dl4TV5eyirBgDlW3SFEOHLV1Ey6lPfdDDQkjJ0pj0R6LpJNjb3
mrtBOep/jUhHyCpA0UL6Oj816JTJwzq5s6v9vJUUXB0KrlRkH5fHKpFWRQdgec7JiMVnIWkRHVZ+
itv89nytDQVB+tJ4hdcf0KyX2zif6xgM02Z+YmlooNUy9l08w7XwthX51fvHHZybkY4oQYDFbT0r
ToShwRxJptFns/pFFTVqnnNsxRA7L4sAGao0nOIePWadjZZ7Q+k90kGNsRaNr9ui2uONqoQds0C8
kU1JMOjz4JvTAK05oc9vt796bQHOPlp+pTK1aYDUxNyMw0lt9/ocqtbGvbwW2yyQdBN7Fc/hqwLw
QGkysA5FXOu+799bI3vS+ODhcQq5zF+jzjYWYnVIwCm6eLogRyl3fLQkqeteHempdDsaDJ1J7nUG
4hmXUXN/e/bW7spFZu5vU9KSM2bQidKennhoh1v8d+vjACwOCBoHjF7ShT8XY6+yZd4K9MqjHuCn
zey744b7XT0cKNH8bUW67pkukrkwYIVrqKXmzZ0pCt/tv4Gc5fX2ZK2OB9sAnRe4VHCPXR5DDrB+
I0Crceqyb6YdzUk0Fv9mMABvLbUZNCjIsBSr6FtRdAgB0f0rRsOzZ7Q3u9Fm+Lz2FFlUBf+2I7kt
w+W5os2IxcpeD80GPYYKutYU4XOw7ECIzXdVUGOmGxO4GnoCJQ5Msw2cyFWDkUCJBlKDCJ6E2fhp
8YSc8h6UXdMwQv8i89P4h5bYvsPR+Xp76Vb3Od4lwC8CNIAE7uXSNbVGJ31EIFBQ6rfxb7fe6p5Y
3RxnFpafn8U3yGIZLOV43E3x+zjdITnsjf2n26NYdURLARfNmKaly3ySaWZZo0XxhHOqPcn8GI2+
aujyHYWA2hZqaC3c+FMs/o8tacb4OOQAWsBW3gAvXINv0HgCJMs22E4zt4BDq8uzpDWBx0TFQ85H
pdacofEEIZSTEALm0uq5rouNbJ6s5PnnesOvXrroEK2hlHG5Qva09Akymp9QJ3Qd7iGXx7O73eR8
U7Swqz8ZryC6I8UH+ssppP+47oFha5qCZsy9XKt2t9dybX4XVlBAz5ZmGPnB3CvdLKaizE8DqcKq
jDTAOgT48pwS6Cl3I4BY25xooYca1NLdjmTR5dDrGCnejCB2LI41Kb3WfSihUnJ7QGsuZTnYi5I2
uHvl16tQ3SaeoOFx6jvljtIS9DBF2DDi5YPKMCwQ9pedV5vKVqf42uYBiAMoDkBe0VUjBXqdlXdq
S5C+IWP1WmHNxik/3h7b6mKdmZDcZd4bVq+AWfSE5J5lG6+q+UB1tqva3p9sfWOxtoxJJ69c2msV
01zSUbt8hGIjmHZYtkuM6TQYzoaxNZdyPnmS21L6SYXqNozljXgyizmwMsMrxjK040deVGGhbYaZ
q5tRRx8EQqmFJUqKOcqly1RreH4qOfIcXoXsXu9z8LhC8D3VgIW0KgaScaesQHfaq+gCpyqH+quo
te9G2dmtl6UtIKgIQ/sfJbP5cynyjIbmKLLdknqFxBEbfyUuAyTE5jF5Syc7iz2rz+PnvlCdGIcb
SccHJS+mjVBxfWwuXjUoG4FOUQp5VGfK8x7Kb8D7IT+kekl3ADvLxklbNYJeKyA68Re6JC9Pc5yg
9iuQzjspce5p8x49jB4xvt3e8qunCgWgPyLh8J3yLlSKCi+OHI/AEVpDGehZw3oCGP+2lWU+5JQX
/D1my0FfDNQGL4dCnblnDrSVTmiY6Ec0qQBEd7cJ41kdC3DFtg3wLcEFcGklnXjFbRvuD2yFrt+/
3R7D6nIsvTYo0YAXVIaFUAf89dzBbzfd95w+2inzuvTTbRurIzizITlwYkCHusrwYuYQ8DzGdaV4
bebw4LYVmW/rrysSb9kF7IQiv5wanDslBohxeTPPO1F4n50H4Q0JgKsH5OiL/MU8kJL6pN+b77ct
r/k8wNJQZsSDB6x10gpNAkwGVmHhgspKEfKkB8+EXUGbfZjre2UkJ82stiTo19bt3Oby87OITe1J
RXlnYO9V4w5iBw+gAgk5mzYmdX1oEHozkRZHpUF2CRnnbBzt/JQaegAd5aClRqCR6tntiVeyjVqG
jFT4s4RAqpm4DrHZr6BQ0LEfjCYZsNchKTs8phAiumMV2EzuemvffT64b7dXbm0WkUlGpXjpOoOQ
8uUs2lOFWneHpEFbPxeWhpQoqCloHd62sjaJUAkFNg6wcsRLkpUm0yuzHBSslSkC9F4LDu45934g
5ampq3/hX5eOMRAJA3mAYsnlkFCRw1Ny1qF1T8H11+47yI33Ww0IqyM6MyJFLYplxci2aAiX6smn
A4Cf2W7WJz+OnUDvo9vTt7pIBuBhAGgvB1vag7Wo6NCm2IMDYV49RktJb9hCJ2wZWUZ8dp5o7eYj
qWAkR/mOzvEe/esAi2Ub52nLjPQKd/UCZUwFx7brvSnd58rDlpTnlgXpUhrKWfCELSklAIqaAYz2
kPTN7A044eLS5KsPEk1/r4mcuBKJOSV6i+lyTO4PoNRj87+okS0BFpJWqCLA+1wuiDnGZh3by6Gh
lme73ynNgwrEaf9ib1lQOFi6Ehe21UsratV2rq5gHCb5XbGHJOtBU/CvjuSZEWlJmqzoY6dw8lPG
wUpiAp0O1vGtcshaMIK2lb9HYkjVgrzJxjZdPLWj3rXfivheLcIt6MWqDRtcRwuR/iIjdTlbFDAE
h5cxgt/0Q+9/V/p+TE+tsbHyW1YkD6YKJ0vRewqnrD5UATrVEU4/D8OGV1m3gt64hXl96bS9HAsb
8ILVKC1O3KwOWnqXdy4EVPdu/e32DlsW9+qkQGL7bzvSPk6cDNIVDXrugHFwNdcnDccTRXgOpPQy
/XsxEH8z4NoamxRj1z0q3V1eIhf+lbrv/aMNHhKwn9wemAxx+3NZI6GPoAAwtwVYezmDgODgusRc
nKr5eXa0w6SDHJgfi87XO7xXiMeNX8381s6AnulGeNv6mptD4zLubSC0F8q7S+PGXOGV7k6AI0AY
GfSx7MHOPt02sZrwW3qGNaRcQPohd1FaOVG5S1H1a4w49TVS7I1MPNoDOGSKF1089eAZrYDpNPk/
7IZaplZDaQn5gOVfENBejg7SLjq6ZOD85vqLArxq65nFXUd8lLd/3x7kylaB5KWKvBxMoe1K2p4z
iC/ENLVoCQXyGqk/o293RX6otjJy63YwEgdStIYtK8C2s9LQVmXFyTGU98ng34bRPlYiuavxHN3Y
mSt7A2P6r63lW87u8oT8D2nftRtJrmz7RQmkN6/pysu21C29JNpImUzv3dffRc093VVsniJaBwPM
AHsDiiIzGEFGrFiraiB62+dHq98bJMCqklEQozgXoAsTzAdSm8xYKgvLGRskwIKAfU/V0rs2z+5B
p7N1IFZz/TtxEi4A7KA712nfEViVyzUVmtZ0lQ5flJOvKyCztqityYlTFwaYFeV23mlzj3vjKuHC
GDTqsomLnX0XV0lott3mX/m2//NxSvUA/Rv0C1iy4rrtDSWHnNVxis03STXuIBsuuN5znY6qDmDg
DnRa7C1ldlZLmhesqR+88lfdH2JnG9eCKx33ywCmB+YnCHIBP3T5ZeZOjiCogQBfYuBltI0wmf/9
soUU9ccC/QVn/rzKsRM1JMfZSUwXvRtMcHzmxJxZoCfqzAJq81qxrLBgqvcN4Dt5+wvN1E8YQVcI
hDM6WlBw40sjRmopVZwjXxTWof4xOLtIkBN4X+LcALMKc6oXPSthQKtcTLBOmeAM8o4I+lqY0kHn
SQaP4eUC5FYedbSJsQB5rF3diDFI6Wxz1XIt0Lnq072yyI+GmmyvH32eF5+bZU7mvPT5VNZlfkyi
k9y9STrq3xjLjEVtJl6+w7vxz/qYnDqjBJWaKtaX5jY5RqUqeX0/5T6YvO5y4zZflNuFOK/lpJto
pkci+nL655mb0oV55pocK+OgqzXMt9Htmn/B0AZkKAbQBS1G5XWRoNbA31U0FFCxQdvmg4PrzOXJ
2CV5rcEaRHASgGxV6Lzn+9IQ0XZy7agatfChL814PV7KSqI7+HrAWKzD3qj2Zb6HFMh1H6Gu/dfe
gYwLEJ6PQg3z6SRLT9t4RRqHiWi6x0qErWqRCebz5InVgXkMJnR9QP7JrK9AeN/apWjslL9hv5fC
klRmloMJaRupNSsp9AV6KmsTOp8KRhjyw40H71iUo5mzXANE2LRjfuztJzu2fYSjqW4EAYMbkGhF
ELhZjGB/yPec+ZiySG0k9dgyTZJKv2jQDJFS4x/5rz4SKbIbbsEWTihKdZdLWfpSrZQaVjrF9PHx
QXffKODVHn1VEbgZb0FIRejhgFeXqrFfmgLYurSKXsmPTl1B/8bKZQ/170WwbTxPo9QWsAMNlL9g
SdKqGiOg3IhDBChsLXqhLAy5I4u63jxPw+sFxxK9DgC4mcxdj71dGbkGjwbeZ5NNrq15xBK8M7mL
QWn4oxtBr9mXW5YrVdvHqoqTiWvI+AwyMrsThDLeZRTcdf9jguVOWLTcTHoVX6WAmG6bbpfxZMYb
RbYgOSSqZfI8QKPIC8zTYb5EZpejkaxZjbE4dk0c4uFFy87XQxnXAuqk+PYqcGE286zMVQlv5gR3
EU3KXAn0guUnwHWYB/1jgXn6F/U4G9rH87j73mXFvhze5fwptnJB4uYm1HNDzOMqiS0CjgQsBWDH
KN5j4lS7N55QZ17GUAe32fSJG9a5Pcah00FzppZe4+jWURxHC5oCwcuHd2jASYl5A1Ci4YQyn8fO
hmXITDyu1EjbSK3pZh1ERvrXqBIR6nAtgZYDaH+cTwxRXp6cpqhaa1AQojX5uWruHFQViIYeWCES
iuEdUR3QCryuNGDJWMha4vQR2FPmj/diR7QdnCETpjWeW58bYQ4OokBWpz2CWmwaqBrsQWjwia8P
jmWF9lXx4rHoMs+yTaoP0TiMsDAVHWaDABAx3mRD8Bbh7tWZESZvarEimWqBvdJJ4TvDOz2gYBrx
r8cAkRXmyjvpY5x1BFbqElOC+Whb3mw30EsDrYkg2dB9Z29OoKJD9HQwlYiiy+WuNYtegoET8Xn8
Zr7nj+WauVsJ+hztV1GziRemQb0NihLAn/AmZb5PLkOSoVzT4ui0oFhey3b61cXg00kSWbpfyvL7
aA4iGmnuGYJPQ5MHuHUMQV2uToknaJfnWYFUGqH1OXtt1rlaOfrm9Hb9k/EsGSYq9QpQprhPMZ+M
SInUVGVeHBXj2NWlXyf3IAd2pVYwHMdzDUC7KG0ApDWgiX65onlq69GJy+I4BFHj/WhFDC+iv8/s
WF2Okt0WWIdsHYbqCNh1PN5d3yqey50vgTlDmNOayxqytLSWM0+H7Hs1HYDR9QbtDa0BTE/ur9vj
hR4QBQAwCXUi6Mcz+U5BS6gEq2OBM7uAoEd3h09g+3AbpKVSIGNwE2GSgtq13RxDmO+YNRGm/Jqg
NL+Rlxa0xVblFZlIqI6bWAH8oRAcIP0R8S6doFhx86yLCvai7q4rkvsKLYJYxmRrakrunP+Iy/eJ
hEq0Cj4dz8vPDTNb2Y6RqhQdDHdJi4k/yGCTMYyK+1wEDOa5IfgIaXGbMr6y9D49MYxyceDm0rCx
qn00bD7T8qSUh79NMJ5eyPU6d5inOn5sFvGWYT/G79ddT7QMxtXB2ZPGM4i/j5BemdIgJydr3vzf
TDCBx8yTyGlBj0t3CnMS2Cm9Ehwg/iooOgaVcsqpdelumpGCsKvti6OqxWuIZxjk8jTr3ViUOLi+
GF5owDsR5QJkCrQ+mVtCGpe1Uo6wZM89OCEaZcRDzgCi2GlnGbIqcX8aIrPZrk2vvK6jKmrsc1f6
xz4LB6pzKKYYkFo/mvIrvleUPX3ue9kgE8TxRdBgz24fSzntY+II2bVnV1BbXj1dNBrAPadnRphz
KtkTUrBlF0cST5s4nv1pvCe2eldPn7gPAZv1ezXMFT+PHNlcCgORCIShmEBD5cXqBFdu3sUBPK/A
f4NOBJdh1kYGoqLGiIqjlsjgtT51duuWsuQGglsXrwCHHEHboTKexX+VxEpItHSS9rEWSXWh/pk8
2l/G5CTMSLwVnVtikrjRm11pjzoyIFQfkvIpat71fAz7LnLrUfQKo9+aveFZVBrQAPAcPK/M6Z2A
+IZKE4xl7xUI6jBqcdD8O3vwlsjNX02hyifvDJ3bYxY3FmQkSgqX0NbhaI3mDAGuyrNL0zX7JFgw
PgBE8byZnDfwmoXJpO77wfjmqLPXZKYgcnE3GhUOygAJuVxW90qORrC1QZnpOMj7KdHCoYs8qzz0
xmM06bvrsYtjCw8DOq9EKe7/Al1CkGKxMblKjlLtmLfNIpuuFkPzQZowkGV1RQXNtSoXBExWDINW
vzQKiafXANDKsNw+RmH1BOoV5IjhFi96BpkIuMJnx23U26VuAkcjd0p6yqUR5IOv84SKsvJVqYag
T961UkS1wwk7+DG00CtboAlnwVfm5EiDMdbkqDp9WIZGB+oPkC81leCpx7dDq0lIEUjhzP2nNIxE
LtWBYF4jbUJM3XSurpM5wDzWtMWYWyOIDNRlmSME0TSZ/oMLPqaVLhOgBBJWKt+ETR4wqb5mUekP
s/GPwgT/fcozK0zQhrIosbQUVjRMPpdtmJCwNHOBl3JOJ+p9qCwCvYSpR7aJA2qzLtHbiRzB6L6x
1LuilnYR+cz3OTNCj8rZU7wuSjzv7RFNFMyGpl8i7Q18kJogLXCdgG4aXvsox7DV5Qz0jLViYSWj
qu0zOXhbF1BaZYLi4sfr4K9vf2aGCZ9kMRZ1jWZyjLPEy5R9Zt4SXdrUxuJNvf4IQjtXje+V8mmR
d05nek43+1HT+bp60+Mx3QbOfLTS72Acsextq21xlo9S1u2qCdSyyq2xA3o2GGopiLqTLbq58WIS
gKQY4dMAFLHZ6cdRnZoqUTRyBBlbKx2aXfYyvtWfQJHh1P+2wpYsC8hFj70OK7iC4m7nZaBaG3pd
UKngrgV1CqA7MQojs2XeuVDQZaZWSs2L0OBZVy++i3qwB33590COdAEUNWrEgF9QxzvzXmW2pKEf
0AI0AKe+y+34V9sT1V+jQtoY8YIKdo00ct0m71ie22ROzJpIU94NWBxShmcW32dlTwZBruAdGEzT
Y4QKdUsDoz6X6zL6GVwxOUmPaP6A/uvUWT8qaxOH11ei84Il5pWQAVCHQ6GUWYqS5rUaFzDTBPpm
PEpbcC2UfrQDXZAHtnVwwLmWq7iVl7tFmIRZ8PL0tfW0/dMYGNv4rvU61Z121gZkN27rZbvMfy7d
0ks3+W58E/xWrJg92+c/lSmxjsuQRMRK0iMpcRfqfiTa5roBHkhMO7fAPGikeexyNcJmaGa2QT8u
NGfwacpfcrUJZnCT2em+NSg5tWWBk0804M5S2H6klDPzH1PjZ64cTVlc6gMWqILfGXRow+p2r4Bf
Qnnidvwefeu/zzeQlU/uUfK7vnK+F4CQGNAxDhsk9IpGOc0rcLw0UPnN87L2E0sxBMeGJVz8b4FA
59tIZRhEcZicaUZlg4TdglxMCo30NZpIYJnpth7cDNxGxIXeiouGYLn4/Zw/6NMWPUgT0l+Y8IxB
8LQImx68KIWqwu8fxBwyp4DMZhxjotmCun2LuQdIVM2q5ekRak+zIJnzl0+pK3DSQDtrMqHKSJJC
BvEz3KtbvDrK/FVN3Cz6loCmfDhpp/LHrFauNobqmIbzSXmQlzBW7ipUbKC2eP2Lc1d+9luYc9+k
UFOrwB91hAK5tf6cJHA/VdvKdOtM1L3mzbpg6tEAZAdVXXoNvAxlOcQfHGPClH0k35dgkuyT3s2U
k9Tso8UKo5i4Ue9bDrSng5nS+kFlYhoFlVju1fv8R7C+VxN0AxSMlOMFPx1GRC1v7U6xSyo3/tK/
O7OvvKbugoGHL90X0ewfL2GcG2f8LAH+RS80DP8vceHP5itaVp5Qw4pGp7/iI6rnlDoXm8xeFh3S
Ls28YoXtLsfFV1X3Xbmfih+ydhzH74B2fCJDYQ4FWFPwJ4P9gwaVs3BlrHXpQC4Th6ffNwSdSaA+
SYW6jwiZwKugQoRRg6oRirZ4FmiXluK0jiRA8NJjmY1emTw0iuXRbl4EqjdnxBAHojQeiQ/Xjwhv
wAdU9CCboUztKGwyfltoWWoVCcZd59oJmzX31jyM2l9T6yrHLHVOzvoEZrt9Krgqs5yB/4VJ3GQA
fMY9Dd2Qy+UqclJr+aSmR0f9maozGolVYBjEnapDmcR+m+jAci1uDznafF1dk3RbvLEElQje/QNe
9PtHMMFqjkqSdgYIBGTrKxB33gSaAox87tJ/ZDv9WC1cCDA1IEUVfOPL1WpzYdjQ08ywWt/uw/V7
n7vx6JGfNs6i4H3Ay3NoKWAUBLg4x2T7PspsFhIEBPDUIcYbhOUmKGOlliC00h/MnkMLs+YYskMR
A3NolwvqsmktkFPgNkYAec2kCbTvVXIcQCkoagbzovi5KSauAACHPm0NU5NXPSvH/LEGatT9xDE4
N8KcPr1K1iybYMRS/ddhgsSxO3rp6qrgAAYc7f66Oe7uQeNKBvWSCvVoxpqVVnZqx7AWWfJu0Wn7
2YUq6qyAoQOMv53AzXmR2XIAEkHTHkedfQ1ZILanGCEEzUkjXtlEJyfP36M2EiV/3qeCtgm0jNFV
RXxmvAJKxrGTyeAb6bV2aygQOCkOa7+BFrmSHCBKEDelS8wb1XmGvlA7hblsbrvRS9YvsSLCLPGO
gQ1OUoCN8R+I1Vx66FxNcgv2K3CeaXW2s60+DUjcKYLDxstHOGRA0ILJGVMXTAQpq1Vb6llPj+sY
bZJcCkoCuH7S+RCYd/ty3zXjfWrVgkTP+6AY9lHB+IB7Bf51uTZQ4WD4A02QYzLaHtgeLMjMClMt
bwPPjTCpT1EqXZmAoT+u7X29PuvJKjh0Ks9dzi0wnyhaUbAxKmxe4txW5uBHGNQ3imovg1SitFa3
iOmzuhikfVLcptlJwo01M9y0yah2+oQRN93FKz+YcgIYp3WTTkGcr6GubTrFLZV226uhRUTz8qJf
zXzybGklDE/TT54dlwqa7zYEN15J7oHSWrBD/O8MgXbwiQLKrlLvO7t9gCTCyCoHSRJMAMArEVdC
STFXwuvRiPuhAZZH1wS3AAw0XFqBRoQ6ZhGsJK0NoDnxwL993QJ3HWcWmA8tdco6zz22rFIAVJ1M
zwYJdymCJ/GtWMDAoQ5LVSEv1zHEel4MHU6FNVv+iNYPrWHNy+b6WnixGwIBv60waylI1CQgHwDX
0XpSI8N3pjc0/cY2x2UU5L3xv2l0f9wcoBAPtS8gYlDFZ7ytmpZZLxxwhZDyBvW8Ys5OA1g2gdSL
P+NsgFWhfK1iotBgFkbaKCu7aP6PinLBjcGZnlRFxOxKfy97ccCwwW8rzHqw1BVSeCucbaiDfIBe
IsRjpHi/dqL3Pi800xIj9CUwpwzM76U7WGbW9laED5WbBOGk8hrDM/JvGNWo9SxQxgAV0uuuwY0M
Zxap65wdV1JasZQQHKSuGv1IVcPFaWLXHuNt1Sdf20jUauG6ogFkGRXTwPQT+8WqrGiyFSvMytbB
9HJrbGez25UldBuaPCb+BH+CwFQqeqzQP/zXRzwzzHzEBEyYMymR5006Yj6cVP0Ng1af8Udo3OqA
0FGeQpXZTYDmojUCW27kaBsgQjNUUTpTcBPjfjIwh6GHi+hnsiMwcQTSaNIjZqAB6g5aupu/OiOI
vPVq42SD4NLMalDQwwwRDrRrKCEGnW++XJJeRmPXS4iDdk3cRFm34Kt08NIa0RGH2GvlJSd5X7jB
kOcbywys5uG6g3IOH1Uvh44vGmLQm2Yee0msSYqR5xlqUyi/gxH/W5OAZruaLC+KK8ElhWsMxVZM
YKFoLdtM8rKGds4zCZQvk7yU0DXLR6/qCw1q8yQLcCEVETdx7dmAJ1PSD3TL2dOQ2cZkTD0oEGYN
A66jsi+WzpOhca2S5Of1jeQcACCtISMADR/kTbaiXDS2Wss4fGiXY3ogzmeUlTAc7+t1lAqcRmSK
CSrdUqWJBOqcoxKhAkAGV5lTt4U4x/UV8Qqz8EzEEkqpC+ZZ5kxPMakXtBcwW2s+QKXCq/zsS7aT
3ei2OtbeGBp7yat20u66Wc75u7DKBGlcC1KpkOlNyks8y32zNpl/3QI9U0ysgnIUmiaU5g4dRsaC
lEPtZbAwp9lOI+hnZCgqJdPLdRucVIOUhulg3cE7y2Ffwwm0ZazawOSk3iQzZHitgxxnwVpB0EMJ
KlK8UDUx6f26UZ5jABmig/IBE/PoO18Gk2XK06rSbNxDMZeVta856viS6PtwUgyaW5hAQ5UGAxMs
GLcwWyvt8YA69nHnZY4ayvGDsU8sT5aehOy3PGcA4hfBAsxHEJNgno/FMpiQV4CxqnwuHCMkr1oa
uVNaeAD0fWLzMAUExDzlYf2L5a2uWxn0IlhXWmluHEnyBiCswqvbRaTozV3VmSnmsSatkEXQaxxg
AlCA3L9O08Ni37aokzS1KDHznB2DJwi2qGqhecEE+GGsh7yYsCwnfhih41tUuiAr8+qUSF2U7dNG
+QcD8Zdul2ZTYk0acgimiN3YaXDnXYCnWbwMKjakWzek+GWg+O3In5iJpVyLeMrrNoZ7WYfXJDOb
4hTDwzUE5l/GxsOT/rpX8FIIlGkQ0OF8kPugR+7sAofefZKiogZerCX/kg8z5LmqPUmdgIja4LzD
e26JibZjQpYBalRgdutbyMEQExrI0ax6tpHLggAoMsUEQIh3pXNVgYekSd7r4n1sX21dAGri7xsC
OY4uivMmc3Bbs3DyysJqZD31KqnwAJAtqzgkgyBd8NcC0Bh9EWPil/Xvps7XtsZapjkYqy3VCBEU
pvlL+WOBWYqt1XGnw9OO9uL9AGYoOnxmugWIpD8mmItttA6QFab0SZH6ktRuO35fRUlPtE9MzAGV
SpmAyxDcAfVODw1I3m2vnxReUANBHSUph5DxX20Ds14SZyFg+4CqRDvUUHQ6ZdFusu9/XbfDC2jn
dpjP0WoZVIdL2BkhJAB+VSktNv9uAaTYKLA4qI4irF2eeTsynMqawZzVKj7wMIv2fP3vf4A02QvI
uQHmAufUk6RGGaVVgO651gVqUFUeGnTx1lofJ/K+lrsU7fdiDaax9uqvUCIzVwjzvS6F46b7NN7V
PviFJREBCM9HQDyNsVHc9wAmYxa+LFLfdjZ+l2WDkVZ6m+N7IRiX9/nQzUIDDSQjyLVMmJsabbZG
y0Hug+RujbED3RCcV17DGTevPyaYZUSxWjiVBNGnvki3sXpa0skzZx9I/dsoBfpci2RXAehxbr70
re02j1nlQ4ZsUymZryUPBjm0tQjXwrs1UUwL3AooADy2Ln1q0eoxGwf8ptiqTqr5mCy/lLQ5qKV2
02r6DoItIpg6XeVfTgZ4C3330FkzZqNzeVVHEDqCL6K6U5QmrK1fA61IFwezeLru0Dz8GaTU6Bwg
cHvwHuYGUEMcqqpVsGfZJ3NfHuWtfdL8PjQO41b1jfvMKwLzkZz62/UHaAp93YUomC8B1tN7ul+E
1kZ2xdLIXE/786PY/vssFZBVz/CjIhWHSE+3uHZ7o6NviWxvsqXze5BQ6sNpXnTPJuS+7OY7u7e/
AukbXt8fHhTgfH/YLgg6I33U6Ugh0m2xlbbZTbGPQuVrtAXv5DHdDDuRVDL9uOzHx1fHQCam2sGW
zARJPcpqdaY5a8A0azK56vx1rEEbLqge8Lz63AyTtwp4uiol2OJ5fFQbj1QBknC2RXzqBZZ4XWkd
zQ1QS6Nuh3sSjV3nF7FWH7XUQg9zaPRHx2h/OXF/0HOjd1fyxYZUahaUgDVEreUrrSnIbbzAiKc9
HiJ40SnICpfGu0Eq1AYcv8dM20Sr5TV9Es6VCJXOO7GAZgPKACAkSpTMbsbaohlNCkwfQoVrpo0E
NCZUSB2MSNSj/jPpJEGrimsQ/VoQd38ooTJBCZWpvp9N7Gmys3cGCQuvvS9FZQTu3p0ZYfZOUacY
RM06UIPo1YygIWycV9UWnDDeWceo4e+VMN6xJiMA2KZBjqEr+PQf1AzsUTr/00wcHerOymr6p5cg
9ws3O2ibtAZCTff7o/zW3Zd360H5poXpTvfwWrwDG8JGmZ96srdF0BONfpBrv4XJbI7c4rHj4Lc4
iR8fkl+JZ3wzQqCm0AnPg2ivHZUQia0Mp2PSH+YNMEXZnX4oXuaguo1+Frf9TRZm7vzkAGzgXw9y
3FvN+UbRYHF2QsdklaMkhjchvAVghUU8CGKw2gUL8QoUvff1i9O7NhzaW3ZkN0s3068+IJCT3VqC
R4HIsZl8ZKmLSlbq2AVKVPkz8dNdIhgq4kXYP6tFnr1crSTXfQIVKri1P5zMsD0JtvO6R6MHd/n3
iZFXsiHhU8tBEHvXP9X17cG8wOXfLvVoqgz6pXCr/Fn5qyf7onnW66ceit2XJhwpi3DBw883zYNc
7Cdzq9h311ch2iH6/5/5m2Suw5RTOLI07nFG3U4RqUaI9umvqBIl6ODQfcrdUQMvKNQTfmVg70F9
4/paeI1vEK7/TwBDrLpcjIK0F482TPlRdaN67wDavqR+dqMGX+LD9EQa9w0cjWqY3amHBa/pTfZt
fMq3oqld0Z4yASaVI13PAAk5rvapmnFLS0SXc+q3/3sIw+XhcqGrIsdtMyAd6MBba27mK8/9Bh3M
W0guW7fl5vq+ityQCQQT1NS0NkfiLo/h/HUQ9DO43Zuzr8YWHzQIjLYxXUz/a7mRvPkx2+SoRC2u
6tWPeNyRbVvfTNVpEV0VuLX5c8tMeFCTtlqUBgur3Np38K9jOrrxVn3pds1u2jg3GGWbIBgn8FO6
X1e+3geU/OzM6WOC0dAIbrqCG9l2KxJ2hjv65fKu2Y/JIHAWkTUmiDTWLEkgfCbH1sfU5rdxm+1i
T/GS4P/kJCzaYU4kfSYqDSSS3yR1mGl50JiCfMFdC9RDMAOERh/GKC79PrcGp0bhDWtB6k72QJNp
QTJ7xdflIKJN47vlmS3GOdqkTMw4xb7JEpAos+o6q+rOs7UZHcBl2gUiKd+Uyk3y4p4MFoDQ+ca0
jY1tFqPbZyIAODemnP0aJtvYs5r0i41UYJEx9dbZetBrTYi2pn/lL888s8L4iqUvUyRTz4xOub+G
1lYOtaN9xHWDhGMoGmjnZoYza0zusRdtNlEtRvYnboGZj501+bX1mUvtmREm/VRTpjizTM94qQRL
87QUksDzRZ+GyTqDbvRN4cCCU74W06GSRYgL/rPtbA1MQsEUUmJMAyxI2nM66EGU7pZ0CIssAJaE
THslGf0Kkg82KobXT7XowDGJpsrNVO6oQxTvZF9s6kA5SE86Kj+763b+l9P2gXGk8Fo2JrZkbmcn
HoBGVTPw/5aDYaoeGbKBePVclIpvy9Vi4EGXLZML8efpPlVsCAo3q7VCaqbS6u2gKiXZRGVhYhq2
J0iHTqmJqNTogv8+IX9+J3NCkhFdXlQpEIGiUJ9xH29rN4jVu3kS7Aj3agweE6pYgnEhtuVkKqtq
anSeqM0iDxM2EPcOo6nxR+lNsPXcQ39miQl08kg0O15ioLW73EtNjM04EJb/Mj/0mGR80iFQYSKi
QWxLUx6vm+auESLbho6nOshSGb82OieXSq2AZKNauCTVFHe0ncCMtD2+s+i+zv1yZ8YYV9ZWuRqH
GVMrCVlflynWdlY50/ZaInvNiFGpBfpmob20ooIw9wxBLxfatmhjYwL/MmlB/bQ1kgIw4T764aA6
SqbbRT3GU9jGtynQRAClXN9W7krPDNIfdHa/yA1FipIRBpdu2oDtGHilmxlsOImCLpJh+Mm6v26Q
xtC/DoWNMQuAfTBnxX7HtYHyB6A9OLzvqVbuF6V7NhXMA123wk0X0FXVdHAcU1K+y2VVBMJ69tyl
x9CCpt68geZVqruxiMeQ24kFWIN+MEzaQ+T70s4EvOBiVVhNCUaDFZOL6s+KbBYpd5X2DoOpbtUA
SivCpH6wvLGbCOkZ+AcGX9GCY5ZHhqQaIZhCJ/jm47I198lmOsWv04M1ucN9cW/ukIV/qJK7Hupt
eb+EFcq/w2MzuO0TSu8b0WuKG5LPfxCzD/2U2llMf9DiWaETZIHlVZv2kIbZkx5mt9pLer8KUx2N
n9d2gUmmSb5oUxTBqIz1p3c/Ir8NpM3qKcefxZ3oYcPzqPMVMvHHAtON1UofW16Gbxguc8vgus9+
CAReWw9z+NdONwiZYALNphsHKs03TucdUWk9qHftQ7OtvWGLIBQq++gl3rX7YSd/vf4T+P585lhs
OCigHGsO+An5zvD1Tbbv3daN8OoVPQF44fxsO9mHXNSqUZE5MAQan7a/r+s9eLAhGPZ8fUG8aHNu
hslXABauUDtDeEOhXHY1TwQ31QRuwd5FxnhtbbPEOrTbZjsEM5owkVe/6HvXuqlu9F0crPt5oz0a
3hQuPtnkpasH5Y80XG8Wf75JjtNX/HevutmPZFt6huBmwJvxAsjwd6Rgx1zSNU1Qw8TvW8rnFsC/
k+7ViUtySC555Kb0ZetH5BxMPFOubzz3HnpumAlRcxebBXi0EKK8yZPd1LMOumv7xU51bcHB4eWw
c1NM8FnLsSmKmvpSYOzaO5QFAlrxFCxI5EpMtIn1XoPWEqyc5l932W52O3cMRvjUG2Q2ds5tIah1
iFbFBJxR6ZeGJLDX+2bghINP1yVShRAdQybk6HJtE2eEkVVxpZt1n8HG9X37ALReiWosWMkA7w+W
gWlkjG+iKl2DLt2r9mpg+sZzfSvvhtEbT+XN/FwhfA+/vkMC5vov4K4RQ520LQvYksa4h7MSObVW
5GinvcdMrDO/dtqTNQjKDdxAAPoUjBdiLBZMKpc3gQWDTnFU9ACeG25TDh7k2VLHX2NPqCjNT7YY
EMAIPW4cgFRemqrAJFkWGqYEtEcL7Pd2OGHyxSbPs6KEo616aMG6A2YvrEEHzxCG505G8b0AA8n1
feU2WTGwh+lNDNBBqpU+Fs7ujqlcmHMaYclK7031r9gMmzoYoSrxjcivLaiUzHV2nbQICuO4ansR
LpJHo6CD2ptKNGDWDVWeS/sI7rltzBSdXuvekP3Ul9nVwRVZTtvpvUjDCVKk006Z97PzS7B07tcG
9xgdHATWlGV8lu3E0OsEKHLVHl3E1bl6IaBMwCySpG+rQQ77YoMmNB3ux7XR6/V7uW/cdaldqo4i
0tKiWfmvIwbEAXTBwBANio3LjSihoGbUOZ1Fy0rbzVvpcaicR9JDT8/BSGWQ5mniTkB/g2IrexFs
BU2h14wzKTbr67aVakxcQIjMT1rli669jPER0ye7NdVvugGMaUUcVO/JJ1QEdGB90cEF3twAyebl
slHliKt+wFwOpF96+0Ts41TfziK2Rt7m0gEWm3Lh4sQxXl5WpDV700F2acdDTMq9Wg9YWfOlSVS8
lvrva6t8A0Hcz+v7yvOwc7NM8SDqVswXrTCrbnoMJsR1EUhR6UZWc+qXQXCUebkNoH14sgO6WqDp
L3dyMTWp7lfsZFa/Q0ywwrytUDmKl8/AewSqVXpmVfZp2+l5kkgoeMEzYq/SXnDr06vSz9JgGcAO
VCmCsM+t2IOQHb121H8xKcCESVltqv9Gc2oDndHue9yA/L/p3LK9d7ZDLoV1gi4TpqZlBx0Esm1U
FG77NbBr+3udyILmGXeLMUkD4hWoHgApcrnFgyTnupTge2p660rKU6ZhItcSzd9xr11g8zFQCAIx
It7Xl2amJa3VzJZwJsDrou2GPnPlzMJc5OiPaQDSFb32SOmh93PdXbnLA98KZdMFTv2jV32WC6J1
NYqkT6GCN9pUb8GYTX+KBG7KXR0YJwxICsGPgLi/XJ2q9Gqu1QPQ6YRUB7uUNS/TuiRwIjnd9ava
h6h/aoelxv9U2S/a1JiHAdV2QS2KR/IB9BWQthS6B5w8cxfs2zF1JFQcj+NyF2d+SyYXqomuZmwt
K6jWwJC0E4SimrXz4zJ5UfVtpJ8kFCEqqmXdx9t/3/zzn8N4OrSxjRYDN4CaWul2AOnLOj+Vksi3
eIEQPJgYYQdbA2bmmUAPKeFymhpkmaKzAst5Xeb2UFkYDjZB4tjFN5bauE0lYlFmHAsocxQ56AgT
TrIDiiomDmLeu0vUIiUPSmzeAasTxNl3yZoFCZ2evrMkRq2gWoS/T+lXKXPipWOBq7RxsthJHyDT
/lWK+htMSIlqUsw99D8bNma/QNwPJgB2Tj3SlDHWZyl9wCPCG5NDMe1t0MG045fr3sC1A+4fB7Vl
yJKw8p2SFvUlYIjZQ5/m/hwnoU0OetTsLCJAM3E37cwQcxrnOS6VCNLoD3L/Iyqf1vbp+kIEf59V
7wSY0jTXpcoeHCv74YDb1TFFDU/2DvvfR/mzBp358CDsq4CwLLIHIA1OLXgQ8I9ygLobHq27Gcpi
XqPjXX59YWyZ5S+rzJ0iaoxc0iSszHydw+UtutN3QA4eo6/ry3VLnNMDH/jtCyxJc2xKo4nMmz3M
dhfKuY2xSjKEsyOLJv+Y4PD/VwQgHWXjxVwAs4+ojgJxObbZQ5p7GKFIQa3ktoWrH8uNuPDHX9Uf
Y8z2jYlRorABY7V9W3yfbqTY7RqI4filC615bz6VqHD6w79F2b+WyESimOiLOklN9jDo9XFZUY8D
RhGMWiIKD+ai9GFHMR1cxsCaQYHEl7EoamozqSPLvs8j9W7FOy6qDeRyc7/0933xQoTz4LxzpoLC
AmOUuCshrV0aJCmI7qCs6dxr06Ni7xcoa173Qq4B+j7RHRCT/EV+ospjZ4IN0rnvnKNu366x6InP
2zJcPtBTQHAF6wATiQawGOatFUX3Va96kXJLSehJV4QAKwF7pzey4LHPXgA+vhGe3iqgsf/NLVxu
mVJDTVxtEukewtjF4pq57g/k/5H2nT2O5DrXv6iAyuGrVMGxg+0OM18KPdPTlXOuX/+carzvHVv2
tbB3gcXuh16YJYmkSOrw8LUeXst+WmeAalR21x2tAm9Er2JECjUjvuVqVUnjguMlr40BsH48DIGZ
AHcY2CkvP6Uo+qSoylF4Rh83VerRyTB3z4o5HAhsIRErxohStG7itQON2siFLsWkQmVUfh4Hh+2v
6RC/a/pm9jSgHNfRb9WnTcl9U7j2KDomt2FByGixKrZyCXxBroZaGh30FiVw+JJq9vKn9CuMJDfI
3YhXCrvhlMG+jdBmQXBjYiUbAxiCOI7IYaNDoWi0CTNPtd6s31poaxLtpHQzG+F+RoPdfdu4JRak
ZoCMo46BFlK2bSA2lALEK310aJAO2rqJV6TM6g3HV+rhEGdVvjasAXWUcgjXSVRJLxaSfPf+R1zr
EHIyU0W3HfK/ZXjE5eEKfYbRY80cHcpoMilmf8N82kJYl5rPY01m8lroEUZuLGGWDEyOdcV0b/TT
0EtinB+MY9AQd9zEh2Z3fzXXmnMpglmN0ml+mveLCImYgtN2xEBRLjef5zndpsEKzfnOP5cI1wmu
SRRfFkKuy/3rgygzIzHNDzW4xQIyWyRXdoFlFx3tVZXovAfAWys8l8f4O0XLJSXRIE9FRV2cSVg6
subMyWYBTKYn+XB/eWzF8fvQzuSxpAV+Ws5REkGeIFGz/dBronXbEG39bbnKCtoDdRCt26qA/1Fp
+NwCf8wb6MfWkZdvwERyGXcUAnR0vCw6fJZhZk0q9onh5we9aom2q6eHXvjwg73UnbJi25W/m/KX
lRHza5Se28J08kKiTZQSZYy2SVGQNMg2cy1yLOfGTbB8Fo4e/hHNeGybRAfSjQh9bfiszBaCnW7u
sh/Sh0JDg4i/gmOTkdrT9sO6cWVMEeY4jxt6AOHoXwBrEEo37DSwuE0BSdTj4iB1FkoXdgfn740l
Qga0mqZ7g2NY15kF1orUZcm9gTX5Ts/PjiDv8DhYK0J+CNX8lBxkE2FQ9hKUicfRtxtOYuniB8EP
Uj8sbQkozgQ1Td1OsZwWh6H9UNWBWP52sGFXmfPjC4CdrwiYM/PUaKhyFICbbCtOZvPNFnCRD6K9
GmzImLOIU0WhgfmAqVPESG9E9VA55a54SNfqs/4sb+J1sDHX87P1MzwMJ80DrseuqbXmTRxhCx0m
boIL+YyyaybGj2cofB5ycKL0zTGqIpAV2qA2x3+eMEEP6KZHa0KbYs8bGPydh95b+6IFZ5tfl0E+
woOrB5nma4AzgeVqt/mqXaHtYTuuIi9Y6y76/MBSLj8rT4lbuPJK9lKPN0T6+mpcdgH1SPBugd1N
ZLu4hkoEBXaAXdClvVp+qPIGSRNRxLUmeEpxaDV3AMUbR/dkLI9dPlr30eS+cFihU+Zy+ZVelmMV
VdpBI/IX+E0xo3Qf7DAQ6MknxSMPf3N90gg0EEciwEGUo2KG5KU4cTL1ppMF/fCePgY/1Zx2MdEf
yz1StTm2RU4Yd2VYwIghTgRpKwArS9PTpbQEb8VJkCbWQbacrl+nYH9X6UQEReNt401JoCdYJpZi
dawFNX3V1F2RWod+1W/7t/xY7eUfPvpkzFXyGHuNE+7yP2rDEcuTythNMqV4rvIhdQq//Gdh+MIE
LtJ6Rljz/P7ySxdqsuzk2foYK8m6OmjGBjtZ1uggeAsE8JRXOukOtQgUOLWmVzn8iVciqOuqQxdT
zqtvX+U8SLUxWOT7aR+ta2zG7Zd41QQq1j90GmDvyjahQeA96C/3zeHGMi+kLNZy5gyk1C+zYR78
Q0bct39cBmGWwCSeZlcIoggY8aF7AF7TeDwNT35HSoIyvHd/GdfpyyLKgCvXwNSF65pZR5WC4FYY
FP8gPouov/+23Pzo/xDXUPw4ov6b9cSbisa+P4CUFXkEiH3BuwTePXCpXG6dP4mB2mlScBRWwTbq
7XFrgfh7k7nHbiX+qvfmQ/Gm2ZrNWeliwoxi6tAHDMwCJ42I+vSlWA0l2jlUw/CYqS6ylYZipIQC
/nwFUycqlzdm94YWgnAadX84zGXWLmNwVW1a1ZBH4RHTdDwjIwO6MR79jIiczoSr0AMnhzALeSdA
g3BcTMSrF0kezWCyQtKAdrrPoj+id55MLQ+ze60o4EE2IcJYXjEWFqvL7asLTBILmjA94tHN9PQ/
tUjCt/BNwG2wi9zwj/Y5/jOgBzDAlxKZAxtlPwDKOUiP0u+8JP0bJpY0eEwlPe+N5so5MoIYhVSH
sQrEAEuLAjIS7WBgwLuyuq9+V/6CkcEGTnJvpBKumGP/ZDkIRO//Ovd0GHUDgaVZxQp+PjwVDw2N
beMh0Vfdu53ZmoBIkACKwBG5fPGFPTErYhx9D/aCoJkhcnB+DS+pTAFceXbMduPTz2eM+70v7iqi
Z6QtZ3jmby2xn416WWAF9UuJ/wTsPqK9eW89qbx2h1uyLHgKcHLJeFxhwauS3FmV1Mg4q4IAfCeg
xPJ76qi5WjrDeBiF620EXAVCwBIB7K/FDuYJRyWZhyAZjqYQxo9dPDR4jDV4RDvXKg7XgKcVPENC
FoApl9sXiq1QDWGuHpPM7jVHQ1K4bYunWX2+f0zXag45SPdwmyBquxq4qmpTmsZCpx7B7yK1eGoV
aGT+uC/jOjQE1P1cCKPsWTarVTWM6vE9+YA6RIfQTd/yV/13/5G83Zd1nfB8ywJfNFpHcEKsH88B
8QHX3qweW3dMfqo/854gsbaU35n/lCRrrRxJmmwHjKFBzVt6XqhP69emXlvos+hIs0t5xJo3TxKM
u///gxizG7RZiqdUUo/VazY5BcYTxSroW8B+pqw5a1+U4tLCsc9AEOFVeSk5sqVNpZy7RsQ8weN2
oO8Wmvp+qs6MUTShHdGR/mhOHx9fEzl2hNdDdXV5Lpt+Jngx0DNjDyo9T9pQwbyol0QHODL+CNY8
fn0WJYXr5VwIuJ4vhYhqPhvGLEPIvjyW61/+OvEsgLEsD2zc7v2tvC4UMcKY2xMvACjPIuo99vVK
RGHo0TgoAfFIu0FPLwme+gfdtwXePt62lP9s5JXZp8VszWKMjUxelZNMVTTCS8/GXtijoOrcX+JV
IMKskLlErbJKpRhe4WhXz+v+VeCUWK6jRub3mQvUkMYuaX3ovfycVTSW7fBpyuwOXEXEcBpYZWaj
5eX3PDkqN/VdTocxBFwGFigo0X6CWhajj6UiDHjTDbVjvQMVxtbftY7/CD3xmi2PwvnWkZ3LYp8t
YqvIKl3z1aPojbvYJr+fNFo7xW58un9eLDnRov8XghiVbNDCowqRAVd9rE+u0pJ2K/5Qn/JtY3e2
Cfxu/QK0SEmEpyb45+HKpWzmOuqrUcFAFks91qETbP2nJzJ7wk/Nm78UGoSEK/CGQ7lYK6OcYMUO
kqTGpmpkdkWnX1lejY5vzo5eX+WXq2JUNCuLKatGQT0ONF7nT9U+qAh6L7ChCu1fwk331nCiyhuX
wcW6mJsQ0N46B+e3djS9guxGh2PTVwsC2wNSQoylUlEdkVjEhJq0I+C0KkiiwGoglW9gjeJs2dUV
s0gwJCCWFqQq/rl0wpGVZkuGaBzLd/HLcOMYxiw0ZHJThOJOYoe8SPlKEzDaHsNOkJehToHZm8vf
z66WOiq0LFKk4AQWJOmE3nXMnYJxY6qNEbtmDaSDBh7wQ2+FPGd85SAXyYj1gAxGodhgW69CJQr6
ORuDk1GsTWS6FULXofvkbOhVlvstBaVh0I4hzWXDSd8PQswjwfq0KnSVyKnRd9w2AB54ajOvdSOx
U09qA+++2Fu7ilYvvEiilgCuReYYFQBrWkxCD04ADNFZ3+PVjJYYXleEnhT/VtKZ3Jd3pfcL3zxa
vFD/hDvGaKLLU2wVJayVSQ5P00Z0gk2wlpyBU+q+LrIuMqD9CzccKMzZt79MGCMr6tXwFK7Vzbgb
t/q62akuYJkcI76+2hhJzO75SjUZiaqFp9oVQMoFCu5Nta9XCS0dtBg9R2tpg8F3PGzAdQDEiGU2
McH03W6YIXbYhE/RSqX5k/T8I36o1qbLxaTf0MuL3WR8Yx52syAUenhKHk4Bps0dMcfbjffVquDt
5rJbF5c1syzGJ1ayGPiJj2UJK9MzXNDsfSLh2UiOuAr3Aiewu6mIZ0qyGP2ZOxkyUwnTHMuKHh6l
t/yjcHnrWWKL6+WACxGWBRweC1zNFSvVElEJTyIdHH0TrMYVqL8eUQe5b1LX8QD2DS9lgNcsme+V
vqPoX+iJXkenwpldmc52aoM2b6vbyXqmCoUx25GLNsrVK0fwtWosk3/wgIbmEDz4s+k2IPm64QMo
/63+oHDGS0r6ZXjqlkdXfsOkLyUxp6WOUh2kPSS1dr+eie+WzpviNNuCc29eo+fQT3O+pEVtztQi
HIrIn5clKUibHn72T79d09b2kxsegh94GONdo7wtZG61copnANUhb4KnEqjhdOiLQkWVSzFwUxA4
pgCh1tHRw4LVozRTK5D4xyeUNfG8bksP5qPkoCXzqB7uqwVLd2YCrgRQ6F9RTNBdRLORAnITnyqn
3qVuRVP7Z+9mJFthTOFqKMn0JD+aj9Va++btmg7j7090kPBmzfK+Q1+25Ows4wy3etXiO4ZNupZg
Ge3OfMb7l0gnJ3cDJ/Ci9eB278k6fY0fLE+hLXpRjTVXqRbtvPQEFxvCMhmHZmUiwsSHlHZrN2Ru
qHBo337/AOX+vvYi13d8J/7HgK6lMwxT1BYUsIwpFIzJJJlc9Bpm4Z16F+gGZRfSeTv71LTFx2rX
fmxo/FzuqzeJR5px7Vgv5TIWlKX5UsyC3OBD3UhbWcJ7sshRsWvXeimDsZqxDCPgrL6tBh3h5Jdu
+8fM5V0Ry33DHhvacMCFrwGUjWj2Un8EOWqnBgOGTrm2a+KnSfv0J57zZinvvo3lXAhzvZa+VNbd
BCGip258T9wM32/yjRsBYNF5vtd49UrazI7h6W5hF+6w4pWLrpMFzBlb6JYXWkxNVhlNmaw2UEAj
n5508OmOSk+ShN53Cct5sDt5LoHRibSL4yqW6/TUo5FvKh8yM6f95AgJZrYelLb45zciBkCDqX7R
fFC7sy9GsWzEmNmkJqdGeR472gqA2jnBcBAUcIZJjgYIgp+J66KTvRrkh2Dbwvhgu0A3ZbnTQ1Bh
Fe79DbilSsggMCQY34XHOkaVajnrYIoyttgvOxv11dnOMDLFSfr6476k6zIE7H4hFEFihuGwsJNL
rR1m0yz0ocxO3VfzIG0zugvW1W/pJd5LTxxRtxQH6Ff0TuBpEOTj8qWoMonbso2q7DSn8yTTqQjK
P+rQRQLt0Bj1x2jbwsA45HbeoYOqeZ/kcdJpGvjDXpfaAm3TghUj0WmE9Hej6V3lcb5vWSqrduff
x2xFpMdTEFRtdkqK7ZhPOwvMGeGMFnYxsuX0s8CdoGo5RtdWtvISjgBiDM/3P+HmDukgbQZEGMSz
7JBETYyEIZvT7FSa2sYCxa3QgFDzH8sAX/IysA8TjZA8MtdcmWVdgDpwdjLFEqDVWA6oVfQWR4Nv
RUbg4zEWCBGclqYxXgJ9GWhombP8VNu9PdsSwllzrdsqIOrWBg/eK52D7Lh+GoPrxfhDjGrCozOG
ajD5QC5lqgBWo/wEwteFCBQ98E/OR+mtjCdegHnjnCDKQJ8ZAFK4MJe/n4UKmtFXZesXwIDRJ159
9fbOnf04sw7LH418qsv85Dfd8GgJtfyuTXH9LJRdR8PlZIkk9roJimWjhE6WjYRBzgDGKnTUURPw
WjOTUtqU6YIFD60m5Jzt9VuJhpQcCGEF72ZwUSwSsfWNKShNoz+JJTWBLwnR/wVyqecq+NOi6xhw
KOsw9OtYjo7o+CNVh5HizSnoQjphypRvK4JjKcA5VLuaR5P2rb6XRoxvQxULr+XAIqId7/JoxFms
Ul2oh5NQrapAckv/VyfCRceHIEQr+Lya8sZJtIpkhhsJ0drvgdvCpMasIgJmlbyP1nsr7ABbKVJX
15wwW6XhV4eZwOajCTYx/N9dvQeVTtQDZD6XBIx6+tSSonQEVLREPOqV74IKksJ9VTa26P/OxcIJ
H6I/We/VyS89frcG0gAOf9+qr69MDSTR33hxjAKVWd8KJ9rGvaQNpwxoBJLrve6IXSq6ahx9NWoF
kmzZ/Ow7gce1/H3bM/uNYqiCxgOUg1DXY+5qKQLhWSuaAAOOb742rkfRLYJ1kR+m4iBGT4oBhuxX
a3yNBMTLISktySkflV/6WhY22U48xoYdmyaNH0AvVQZUkx7DBkjOtbpVTVfTbWk/RSDYHp+NySmd
6Em2XEwDImVNxn2he31EK+XF+iNb9v0NvYbbIhwAJhw2DsYElJ+YoDHXmsHwa2E4iUkIgC+Yg9RH
ULk3OjVUL5z3XVViIrRtPGtU32rBUTf2VT0SI/bMhywkYcLDuiqLy2S3+vyLGNUea3VMptAfTn2U
E8kdKjepnhKLNkFLSyvzJh1jz228ihQ7fa2HH/2rH5JaeNJEmrXvQm9j/qBvrqCM+yl0ZsOWs30O
ThLBlgBc9ldJWkFz6NRuA7sNebf/1dsK4PWY0YxxHZi0DdwWc+8kQ1KOszwmJ43Y/uRMIzJX5zgR
7YlHlHwVPTGSmAePRDYitcyH5BT7grYeMXOc1vNo2oMEXq/7WnKVWSyigKtC+wkKN7CBS29T+Waf
VvOMKWXENia3p4DJgO2SlyNf3TeLGA3+TMF1qoOM/lJMY3ZxCgQ2xFhA1CNC6qhstrxb7btmfKFg
EAPXgWNaJlKB/u1SjGTJZWbITXFq6lFY5YFagFVWjPzEkyq90GgxGejlSVu19ua062qaqmlk0iGZ
kpr0lQjskzBHZklzzIeaaO5PGBPnY1QTsF9l1MRe3HV98BAJQhiSES07ElEUXz5WpWJBNTF2qKeZ
PjUpKTtMj6FimAzwsrVvoSAV6sNHagmx73ZzHip0zoX+Z1SAtJ6K9WTwiCqvr2FshgJUKupUwK+h
q/tyM0S1zofMktLT6Lbr6kGxGy90IzzRxQ8f6iodScfRpesAhpHInLLed/3cB4j6W7fc7SNlkw00
WsPBzZhaIdj+gYsvvop4l6sS3b4LFR3YOFi0SDfVSakAEIU846F1h8YFuhiD3Dq36Z02f1W3zWeI
VgbEwffN5rpAB8FoZUY3g4prAwR1l5srlaY/SVGWnRrHIOpmH1J93TrTiePEl8uHUegLMcyOpkY4
ZS2mkZ06mr38OH7xAGXcdTC3X2OBQiEoIcD3jG1Ldg+KExP6zyGNzHYxd5Fo9HNZNss6nIrEcDMm
eQgByKCcY7mlD+fHwtwwWjT7jZXhWACCcbEk1w2IujZJQI1NTP4pRRaGokMLkOvg4Q+4EwyGv9SC
vhbNOlIWcfbgtGv5T2OT/rUm+tvn/YVdRUeMIEbdwnGOp6GMstM7OGi2AYmdzOWo2vUryyIDSRuc
NArr0OrLxSBGwuPOVECG+4htW++S3fGZW5e9eUJnUuRLKbFZVegpgxSUHSTiSiv0dwJa8vJS0i9O
Mnpr04AdWKijQfODN4lLUaNkJqkUBflJCMl7MYIBPg7IanX/ZG5coKjuocVFxIOphbD9UkhRW0ql
Kh0yKeL/VB7zdU/E1qMNh3TzpqGey1n29Sxj6xD6CkIOOe+zT6w9CU5tSjZHk9cGfmvTzuUwKl2k
yqhYEeT4zzJtqP6IBxWHo2pXcSA07VwGo82Y79l1pd7mp62vEfR1fY48rsfrqhAjgvFrQmOgJNA1
2K50LXsiFRzhp0KPvKfXZTdY/3y+kmU3z05FnFtFiySsJF7rG7feLU2Ka6M+qDk5hi+84umt2+Bc
GqPQktRL1tRgUehG+EgiQr84B7Ns/J3lsPOfUhQL9VpH5t6uVTvecH79Vnxwfu5sN1CZYyQlZgPm
J32DAeKao5OHmq4+J6qQ6u2+WfIUgC2JGrUe9HVY5aeJIuAky1STys52EnpluHXBJfK/t22MbYJx
vO+Lvl7OBYGAK8ckcSNXsDnaxjFNtmgTD/oo1DOUrbXHIwa+ezWNbN5MmmsA4KXlsLWRIh2nYUqw
cdVX7KrrP9Z2jaZMzUmO00reykitXu8fFW9ZTIwzxIIWlBME2tHhT7bbrHhL4pgNS1hc+KnoKyIE
vKtUWqm/U8p7UeBJYNzAUFZCN4swTHO/nd2RINnm2T7nnmEvs1AN5jTRcPgD2Dkqr3Y2SNEJ58a8
GQP89TDooLv0ZxNItWSj6RdNnmi/A0325+BuViYV1p/3T53jDK4Ie+pgVrNagdHYIY2t553zIopk
IOpbE5Kc8rpcOPfndaagNIEkCotrc20NYzho+ZHZ6aakvC28FeCcbyHjDAI5kPyg/HYGy5wPk9bu
bGuregtu9ZbSlHL2cQnL/rvzQRfP5ZEFjakWtbKYT0J+KtvY1u3dS/LIM6L7dzbaei/FtH4VD+2E
/UPZUF03mGm+4izkvhdV2Xk+mCQ9ylEN3UOi2h7Np3BLHWryGu+5irDY8tmVnZdNOwig/ziJX4Q0
7kwpWB8J76q77xEMlfEIfa5I+aQjjBoonjlNCgTwY0gjqpL+I0d+anx1O8HLHV5Cd1vuglVEpQpN
AIwzTYJ6DFCdgPd2anvfEMxM57jr247orwRm/zItGkSxSPOTdCwOAm03Ch5qeSz6vGUw2ydV2lCL
4IBAVP0TpXh3pTzd1zaeACaUEvUxQtUEArKZpCQn5u/45b6E/6Jo/9koFo5hdWiXmSaI2A+mrdP5
wVFyZ0MnHkZ52YtrB/BXzuIgzhQa5P+Iq/IkR41AfI1t8/EldTi2yTlznUlylqlKKgY4LtpsEQEd
bqOzKfccIf8lZPu7EMZzxmWvTbURw8W4ppcB/yyQxGvs+CFd8cxz+eB7e8Y4zXSoMyVrkRrGuy04
p11TIT39Me9zuuJVxW47zr+rYhynVLX9EGsRXvU27xHRj5ylXKN+vuO1v7/PWHxuNZFUdzgbqdkY
RJJtSSPSg/CAtxuSuTVxUqCfDofkT0SNkciIrjgO4baiKygeLxx8QPIyHkHWeq0Mu+UxEUO8xrVE
jBXARmAPo7y7btGAq2M7k8S4BXR7dmmp4U1W/lMFtEZJJySWvR33JV1xgu1b5dPlOfY/q2I8hJHl
aRb1WNWEtheQQO8+qJOuNl+vCqIUmaP7NxOvv8JYygLUxgaUgyEsXIdHWrn3XdFNZ3f264yHMCur
8OEg8tPrzzkkh+z38f7v33QPKIUulAtL8Z05lgqoYDBAIPy1R9vOVtNLnBFEVveFLD9ydfZnQpjz
KMuqLqURcY7p4SL1XtDz8e8kKEzwWwtoQQoDhNjh+0wwQAU97OKKEx7ePOi/q2CnDIP69P9FvQfv
maOxN0/57KcZJy1PEXCcDTZIfh08DQMJ1BXnnHkSlMubpmxLK0FzK1wZsHWtc/QP/3IJjFv2gXID
RgYC0qeeDrbDTaFv+6qzTWK8MRjShik0oKog2jn8KujTYIu7mnLWwdFV9rkrtWpQTamQMj2//7I+
EGF+/itjYF1uaAmt1MkQEJ7mVeLtCrf27ku4eW2dbRRj09PUZoWGJ6RTug5eREyE49xbt2/7MwGM
PZtFKVTpkiep3mttK1szXHwG5s5yrJqzENa1Guowx0kFs6geMFn3lFNeZn7jsAE30jCiCKAnEYjC
S6vIKh8JRasUCFuQmWNOj0vygKdRt7brQsqyzLMor0RLuYV/4WnTUdxfElljgAWeaiZeeH/Dxi/k
LH8/kyMVVT6Ky2qQ/6+XDZt4unvjQDSAmwChB3GOLrEo+kRVMGtR1wpk4q6cAs46Vpwjv1XDuhDB
bBZY+sG2IkCE/7NzhtfH0m1eSke0pVeafIaEY+03rr8LacyWWWUhzW2pF6d3f++KFVXBoIGZArT+
c98keXIYk6xlc2jTZpEDjDlmZj9Q/4GXePFkMFaJO0TQ9B47N1Hd859RabSBna9Jdbq/lhv34Pme
sZXmpDUGI1nkgD2ZFD23mHCjKqJJQPkuwFDA6diZuVY7SJIwY6+i18FpiInp2URBvMg3/1uFrAtR
zJb5wgD+NhmiNHTBGkha3BBTzaEBoTMR8Y1X8Ll5Qn9X9n3DnRloEytdEi8r04jlCrSnmE/+xble
bnubMyFMxCirwdh1I4QkJF5vJ2d+QJ3khRMLcaUwEcuktZYRipBSOaq3T7YVDV6kr5fpjSOIt2VM
3DKWcwKYxPeWdR/SSj86+c+v+/p8jbYCCQyQ1yIaNcF2joEFl36zGKShHgx1SZH9ffJQrqdN9uB7
J9+O9tEeUIjdj/F12hU2cBDOfdnfv82ExheymRsoAFxZxMg/FDNCmn7WdmQ3GONi16GXOYG66sDy
XqGTvx42vQ0oOObI9AoVnYmCM2T8UWQLV0i0RZuG+pVtDKfaKG5aELMm2d7cy5sEc/f+VAmpY5L9
qhVMaCHx+7DLAzvwV12QUWWfZhgcuRI/fNPD5Dz1zUxoOH4AdRjVp3b2+hwTTNatTvqA8y564/IF
q4WG3kq0LQDzw8TsfZ6DALyWkP1KdrmdNfIS2ZxIhSeCsYXeQGqrWMNSE5epq+8+jrzGi1tR6cUq
GENQBFmf5FbMT0VN3itHpkpAcg37+Mzr7b3lrS5EMbbQYXKjqddYTePE6zKl72BDrGmV0uXdxVhn
nLvxhp+/EMeYhRXK4MzPIG4r/gEUSvpxX/VvuZCL32dUXzXVtJ2BGD3Nj3jlN4DoCmlOVq/FSj7c
F3UjMLqQxMQUFZALSiBB0uTJdN945u/VvxPAhBFqotWxos/LI5JIf+lPNWcBN7zgxQKY8GGUmiLP
Y5gKSsNr1alT8rH64hw3z1aWbzi7nKohkocugSJH6Llzp86ZlBWv3nT/IIAavJSBCbm1XhiQ0X3t
C0+1y1efg8S/v1Mg576UkChza/oiTsJ/KUh/GixCC5ty7ljeMhib9ysd04UrLGPbo1D/MvxTTrKF
NeM/jvGqAyeVmlGpRLymFGQfkdg+YKYnrxODtwTGuMGinwdjM6HuI+JRMrUxr5jT1XcjV7hYBWPe
vpDrg5Qu7iPaACfsyjzYOceB6Oyr05hEjez7kCBsxc1+eTUBldbovgQ2r/f1vm3oImPfImr0c2Pg
RKqKmIQGQCJUK65/X7SfiQUudoyx8rIwNCVpcSbvyK1k3PIGrXbG64YTUt336zpLNIMWtELJVSzm
tG4JLwnh7BQb4kKrVStO8eNib7szyf5E+7biFpM5O/WtGWe+qsgytRlC+MOBKu7Ppa9SJ9FTzEt3
Oc7k+8n9TIyvGqHmF1AwjbiueKSfhcNxujclYPAX6D5UjGi4ynV0E/wIvQIjMYCmKmaiPZPhkxMF
3cJWoy/jrxTGtTe5MkeBJcNQVgaxm3RVofrgYoiuDcLsgvh43O49EaDiAoFF8qB7qxat+N3bl/Mh
Pm54ddSbrufv17Aqglg8UgQRa05I8bOyfwBfzdnVm0p4JoG5BAq5KILKh4S2JRYVnrYDzPX+jX/T
u52JYK4ANEOWuZxDxCuOTYeUwif3JfAWwUR7MR6HBLWFjqe17UbE3IU6KSlHNTj69/2ScqbhaRdW
8jBAiEbCnjTIPKxHF20xxen+YnhymMtA7cwmqlps10R/1rNroSmCOtrLfSG8HWPCvHo0o0bHqZy2
9c4FNtGuX2tOeYqnu8xFEPXDmBQDRBiPbr+NVzzPxlOrZYln59HoRmFVDc4DjcYYZwxy4eP9PeIJ
YFyBlc9414b/P83Hd+3QuVxc9U3X/NcwvpPtsxWo8Rgm2UJRD+79tUXek4eR4Fkz3QTu/ZVwjuK7
UfBMUDcqaOgVICj/XZBHWHr0ybHx7+m4Vxfy2VoYI2+ErtM7CaddOa0tuSLV8K6E+X14aI7QU9rX
1Hh2anL85IHhOZrMDvTT1LBbeiCXTZTsJiZvm4Fon/f3j2OSLEc4ZiiVU1lBRrweHPP1t+QZ3vzn
3/mX7xfws0Mazc4qcwNCBqoVoN2yJfqjfviXQhi7V/xqSkG7AruvXuHAHrI1mq4oD55z61X5/BZl
uw1xwbZTvyicPVoe2mF7um5P1Xviqr+26oon7pptYckCzpSPcQVx4/dD30D53vudpDvRbn9CF+JT
MqK7eNwor5SOo411Sonzhe7R/7GycfYBjKuIuyDVQASwKOE+WAUb9WiSo2Gb/0vG9lcM+3Sr9uOQ
h8tl/S562+kbpIJOwuLXfW2/Xac5E8PEBHNo5GXl4/RGXA3AwX1++DT3ODZ16/Xi/NC+I7EzfRfh
LCYjxJ4BSzo4GF/kYyAnmExByiPvY1LCe/C4Y7grYwKFyI8MNMdhA+02J0VMPlBHi9wVhp/8yy1U
Ly+ncIirSY2whchKs5fIe/vIqfHEq6hxfB/7JpeKgm9kkvYN+R1JsO4d8fAvF8I4DLRTjpk2QsQ+
W7lu/Jk3Lk3f7wu5uQw0Mi7IGkyFZlt4Mdm9GuvCRKQAUucfBcjj9FX0vzi+MxmMhZZJpAtSChmY
fITh8VTaqO/TlldEvXlR/JVydaNXmoYHa32J3eIfyjNw+AvY1+Cs5XY2fyaGMVDdBPuEgfjtZE80
fLIIBncTadM+rO6fyzei5epSP5PDXOqY3GAGbQE5SelhlOpPnyysY4Q64NBcbx6a0zZeC665aYiB
jKgEUS86qjkp+O1S7tlHMDZbgCtUL6NlsXKxDZ4xQEg/4g55C4ngZTbvLrntIs7EMZY7hz4aXico
ynYvo1vWlvoFJCN7vGXdDP7O5DBhfpQVQ1Y0xpLa4WWCvPd2sJm/vu6fIMey2FGuddanUSBCCNrQ
qtetPBBkRmhGuS9l8QH31ISN9Ecr9EHeDEgOiIbIgFE0/1Osf7ZZyzrP7oopz8Kp6hdF1Ilqo7n5
89+tgPEOkdyivWnA74/oBXnIubCGxVDu7BB7caMJfJoSDTv0/Uzr/gqcaE0/YofHhnCrswE0D/9x
pSzwKhxkVMUELGTBNcj0cSZA/WLcGxf/z9Es9vbuR90v/AArygiIn2lHwufXDk3CwmP4VK5r0evx
Koy2HeN0/6Q4HpbtfRfMIV+eoZcs3DoKj/0JfAGuHtoclb65PJCNLVg/gMzZfUT/WQ3/asHpdK/t
Nlm/JDbXi9/0AGcyGO86DVEiDANkbHUv34kbyR7JpNCP/y3PNNG/C75KUEex7AegzUqiAIPIcVav
6QmEy68BicCZgqvp/uHczDPPBDE+Te+zrqnEeBFkYJ4LugN5MOPbCn4mgolHMMl5ltI5WWBIEqLT
yWnon5HiLrf/j7TrWo7eRrov9LOKOdyCYThZI43iDUv6JDHnzKf/D+Xd1QjiDmrt2vK6XJ89TQCN
7kaHcwLCyjIv6tqFLMquDc0wgmML+9bF5gGofnhBhJbBihmWPc6FGMq4GZM+FVoEMU+TNe1u1GO7
O+WMNN/yvoG1E1P80GbQFfy0oHU3jSCCyOZWh87JX/tXxKVmbY05kR3RYqrcHIH8Mnjf4rRZ9y8M
dh2BLozjixyP2ckZH4BSSG4m03sSbIaHW969C0lULFQamdFFCiTxYMQ+BpYMXqYUC2Ipw6JuX8ih
bisoV1tOAnXk2QL1Agc/xzFq/Isr0dChAUKQeUSdLvK3vdzFfVpB3YAmqZpz3DGnm9md7Ev++lIQ
tWWZ5w1q6jXzNY0PIRizuspqdm8DKS3xDzSi3pXnxvw7B3UpldpAnms8eRqxgRKZnlK8KxuAzHfI
CbEEzT9E696lICpgHISOG8a0zc8a8oLJs2zW5DYjk10dig0jRbh4rS5lUdFiEvF+1pQ4s8ZBBDfa
wnyrnNoqYC1YpBVL5uhSFmVdlbGFEqo4tm5Gy3UxyZFbgOu3rttwgaUd859fXF2tlgwQe0NMgXrn
jDoMXNMjmCqg8p3Z2GAh82EGmbBwLLGUsUWPrKA1Rj0bqMmp1gA5tORX2UbvcmMnh+FFeFDZ/PZL
l/pySynTGydoX46BZ4ibMOWkfRhtzdEc46l/DUwfhTJNN3nFTm+Yo0ZMxaHscdhJg65UWG6FXcYA
m1lsASED7NhixQSjmJXwv1+IX8wqUpqoYiLPiuOIM3L6zhF2qpkqNhnvWNqzFNR87yjAln5qD57Z
EddgTAZKmryLtk/+9Fa79rYnhpbOv3NtTZQ16fuib9QEcoBC9JbagfPR2NlBBIkEM6ZmLYmyJ8YU
F36fQ9TkyCj/g2AIhe0MXY/M4Gb+pWuLoqyJwskiH5Q4KE2PiNJ3jiR9jPLJQPEx460KcXVlqZ3b
NyujfS2L7n+GrUYeFYSp8heOGsCNKaVMtDCsgnqcmy411IQkOFO7wIs/M6+f3vK1+4+cL094YWIQ
cSuc337JqV96R7Cz1d/oHwVsJhCyAKCuY8CJWgqny1yTaMOsh5h9nM+M2yuvbBbDJT0E56uGWj0v
YiyMsiB+b3C1D6xboBXwppNBO26U1X3svF/fsUV7cSmHWo8i1GPQaZADHP0/oNol4Xp0jJWA4rNv
sXr9vw6AVsQLafQBDaEsp54IaSAVJm/D9s/0sGGhJX1VTa4JoUzF5PVVGcxmqQdFXUqkP3jOWepI
gGVkHW8ny8Hr9cZfy7I9fEbuxliz2FoWyxSXy6SMSBLyYtrx+IKp2yj59n578g8t4cmhXyPs0hla
v+ThLqVRdsSb2ljjJkhTgDqAREb71Lxe15Kle3UpgbIfgzwOUFI4Ff8VvXVdYGrr6wJ+cy7DQlxK
oGIQTRz5RqmxhsoSZ1CbycrQB64RZZ2Sp71/Cs2E9M6N7FvDvW29bjLzk2Ull57ml59AxSctpxmT
r8whF/AGYiRyRfLJwnZnyaCCES1MweUyh1rtw7qwG/vVt1jLWMxrXq6DshxlnTWjrnypgwb20zO6
iG3P6tBtcs9vjZvrB8daEGU+goQX8nQ2H9LRmcUM5ojCx3UZ829cuc908rvxc68eG/hJJILEV5mk
oG4DtwIjwmDoOF3LFsdJDIcQUnqoHcCdp8A8fP6zhVBmIZOHWuc4bJYVItglsTmZMTqmWH2Fi/YA
eJG6CuhCWaGf5EZUCHne8fn5RXKmdXwju9eXISxu1bcA+hFecCBzDssJ68gC21E3qjkABCIiYk4q
ePVDVplMurTZxPxSgguZlFGPpMSPtBJ+F4jwZk5UDGvP0a1qdSbvmOXxn66ROiuxzIsqTrGJiN9l
kwMponifOLGpnjvzNbC5NT8PuHYrhhYue0iA64si7rAk0cre9YUEsE0BaYdVZ0XPtRnwJD9vooFZ
/1gKPwFt+x9J1I5yMozRKEGSIkLjG0ch+yG3plUrMseJWKKozew1NR+EQJw9lBNZ8X63AYQ+uwo7
/8xvHfleEeUIAecb6qmEM6tjF+licD/LRP4j2GY/OSz9YMmiXCIC2qyIEixpcjogjkcBIOUksz6e
QoyosHJEizXty7Oi3GPdK1kKJE2M+gCBSbLTnVEhEdCs5lcJWga3uYtymRmsrl/0RcN7oSGURwQq
65DzHaRK+qquH4r2Rm9Wyj2f3POtk/LkurTF6iPSleD7AuYykuPUlsaFxnN8LOGVclw7aLfr97sB
3WN/p2J7KYbaS1DgFYA2lOe3uUFamQjb4kV9Y93j+fb81sXvxVB7FzeAjhd8LAY9fSUJnuZh0J1H
tAegG17ft+VT+pZExRQtKH+n2sCjh7dT+yMhu/kJyYoxmYczBwIXT6vKKFq/nA/HSnb7zALCPjy9
ZLOu1bLv+l4MHU94msypAcRkN5YzWK1d35dr/m547UlkVlbLSF/PX33llOj6GZeAciL3cIufpowU
hwLdnRkTY+rLZv+SIoPDHGinM830bB4v9k7gAD4alNC4GUpPcJ5Cy3xoQzN2JTdwxDM689fdbWJ7
LCVc1IwLuZSFR/uDrBYJ5FaoaLyU9zflzem67i3u34UEyrAX6GKMlBoStt4ew4cm7DrjhFhroGz6
CNJ7lMsgAawrqesfBg/wcMe+dv3+70zvIkX+fU6UAVKyyh9LHrIwwGcJtzzJVifWtOFsXX7qAkC8
ZcyIC+C80n5N3Mmy3yS5Ibdna81ys/PnXfvpn8d9/WB/h3g/P5M6WGVqx8CfpBaIKrWT7nvHZBVc
WRtBHWwPCOjel7ERb7c3rL5U1m9TB6kOTaq2Gn47NZk8YQvvq59bQ/sP3+BagGm3Z8m6rS3A9dg7
H8737v3u4foZLMwM/JRE+ZAClpDr5i2KyRqoxT3ZwmDcqRZxzLvbbLV9sXDfbMvG6KHN6Aj8KkRf
UybKq3iYqIyrDgqwd176+/Bet1PzA+DTe6s73gYW6N7Xphve2WZr3bmH1PJM3zHW79d3gHWOlNMB
a2zEdxU+wrlFbpThN3+7mp+7S7mattNHftTx4wP5YN3yhbTa5Y//mrLTW0WpfV9pzw+xzR3SVfGW
EGC4R/cWx2JQu37t6XG7f7Lh4Lv86alEwZsqRZw3/IZxlKyvpK57ydWeF5bQ5X/8y7PkC+/aTa1k
eLOpAnY0q7HzugKqNGzjyPFp2I/4aoUQwsiKL+Qpf+oIdb2zOG1CY9YRoN/f1oYt5ven5LZxkFK2
du+7Frih43YnPTSKqe2Dt2Ag0S5iQfGL85H+94v+a66uF7xR0+c7BjJrUyIxWBed3ZzXrknmls7T
/UhWrv35D9WButmjpmUdx2NjB2IyflpiqRp1sYcCjZ+xit/GoywuSXzKVxv7uBvJrWmdWrJzX833
u3ZrrqwZ220jRVbJimMZn0Dlua/fyd90S/oPPfkKzS8UPAwEjHNMWM/2pSWocEeWs/fWFRGJ/QEW
gOvSwLN3XSG+TNuFuF40Jq1PoJYlWVsGWQ8W9xaT9xgl09rlyLpyMFaYkrwksmzFhz0aZJQ1Z68D
Z7sekd4WfSK9HZXDU5OZrbg9DwD1B1tuau8VwvuktP3Cdie3XT3Vq6PO29If9SSA3W0lg8J3Zewk
8OmRQCchyCeHTQlkC6LvhVugghA/QFtqsm4T0tyonwK6KNeAX8C/MFnhdgBTJ6i/Vsnu8VOKUKLX
D5Ul3NWZFd10Hig8brNd0dj5g+bkZoPP5f7or0r01RERZaRfSQ64RWsz33lILqUrAXwf+5t8xkv7
2PPrxlkVzodBFEy4rlExM/lNae97CA1jd7CiFjVtpDSUN96etsOxJN3dUbcDE4lsMJGpZmAVTqST
p3VJQDANb5abwxE9vA7XkLWjrKCpRmriOWoCNlgir7uVCyyIW20V2rZmIyO9N07+tshQxjjpm9QG
tGfvFCidJ28KGPQmMlqDYBof2lZcyw1RUlR8DzeBlQ9krYZz35S6RYLu1IBes/esdwXTGTope3P3
yr+lq81juT2UlvJwFDu7I3egT8usFHhP0pqzTt6muNfOSkGAuApIY5AG2RxC4xUAhwXUNdRD11uj
y9vrdnOfv6W1qawCy9Rb4MaEjnaA77MbUyuA5IW5NrRoQEdAJhBPyN55a7tw73oiARM3+3zvLfHo
vt/3j4pESLCx1M241m8xcLFBt6xLqg+1J6uNCuWfONLsTZIh8jBlmK4/oGg6axJxKlBXRB+aaayj
A1pdjsS+q0hil1ZsAemrA8fxY2d24HHaxNZnKwAGyq3IeiPtzel0CB2eCLfVfQALeEbgi/PoDoc1
/mOnJ8WATUPmqsO3WL6J3XfV94OCziBTx49iJzjzKbCyt2nlAJ09wz8K9jYlDriWHjkU+989O3/r
AXGdoDlXJr0VFraR2Af30Uw+5NUx3x5aEysFoISGkvAqBD/KuVgZN4KwTUhrxfcf8HIjNH/n7QAe
W+zfMShK5IK8865IanfSnM0q2eTk1nj3MxJ8htb45Dn32g0oq4v7FjXXTY6RYwsXjSeDjXy9S6TV
Zs1lludDKwO7NbM9Ct4rU3l/jU2gx0q3M+zPprXq2iRuQrC1f5AJ5daHpCHjsd4mdhUT4q7tEiDx
hoWZad8WbzjEO/GxIO5oetibT9gq4JGSZnv//pQeH1JnOAX76NXKBmdyeVyGNtlvVKz/ukFbcrMK
gIxkTZZkDPnS5lMNIo3jQq9DD67k4OoP5CU8zA0ZidWkRD+qzgwDb6xxVJsQfd8Md8SUT8VUwlRL
VSIbHeAjhdQUtuH57ITA028d9A7d5OsCkbN0Y8CMZnvGC+JrbZRz/7F2KupS0yDiMx2yy5G8nA2g
GISmR5CldK9v8kJzDyYQLjZ5dogXToPnfQ3j4Fx3frJCew/UG+lQPuGyKKDz1dg1rt/ZtZ/iqDeY
rzfJpFY406Igj8/CQ0S2goMLwFrWQvyHZUmgVJFESQVE3c9liUUXiJ3n92eDoNqf8Q4sJEbp8xv0
ukfAwypvmAhyCxWAeW3fMqmtjMuoTX0dMoHsngVwg+B2CZ3PnrE2Vojyc2nXj5/1W9QnD1IuRl2B
CMW6ZXzl7/TPz9iHOujAr4UKdG5zAG6Q2FYOCoD7e5IzxIgsOVQsDgiynKsTyHlyAKhGyP7ImS/7
s2/D1REXZEsPW5sndw8uC19xQcMu8kHqV63t4uL4cV0K6fx6QTGL9XphRcL0AJSmD0XPzc+Xh23n
OIF1jtBHkpHHMwIQ55a49lpZbR4CYgIq/n00N77Fapf56gGnLNCP9VHBuCeLSdkMWN+TZe1v349H
tyTPCC2dbU5SG02UjgM9z81tt/UsUE0B/80n1oTiqPm5Og2mfWdv5O0dXAO5Ca3bTzjr9ebD/Tjw
8FCPEtnvA4Rgrm5f1+ivSdIr303X4TijqwHYgChYcI6etV/vrR6f+uIobo1nA4bVUkciOzAY5kdW
BZ9xm77eAxcqEU0CyKjntE9q2ix1k3+X4n5cqK/n4MWPq32QDeX8mLDOPtmv551emfbbGS0xAUGY
llmtZb2HeAuOyOnM0ZpimQitVIKnEyO3+wXjf22Tf9qg/5MKNeFiER8D3gVr/XT76J/k9dNqb61L
U79piO2uTHKHv2NyBm0Fqm3jA82VeweSTcBkuCxtZVxGugLFBZqudvOhA1GR5YrntdBrNZD+l0CW
ipGJX64kGP20SUGaiwdLJSAM6p90F2OinFVvWae8ZM0uZVH2WAnQVwZIuw5WM7Q7949H7uazvH5F
loILUFV/r4iyzaMXpvGgKkB4Mvfx7VtqJq+YZmAiwC9AAMAbXsihbLOR6HVuKJCj4cHX2y/SWwVK
EKDdZgAu59CSD5ZTYt9/Vs71BbJ2kUqBtnWECm/ytYu87b9o8D13Wk9YTXEsMfrPGCOIjHEKCyzP
SjwipcT7k0IpEtzA68tZzPRgUAccoqLxxfL3U5ASaHHuDTpitL2A4S34g8rl8OIM0BxU4RWRWr7T
u9o6+ZgRFkrGZV+qKFxKp+66UEjFGJaz9Pb2tl5n9vv15S2mXC8FUEo/JnUl1BIECKmTjlau2aJn
PvtrvraNh9GzcHQs4qL/IhP4kJqoCeA6p86On7yYGw1c6r0BeCJ1EyEx3tiTbWb3f2t135IoP8qB
rbWVIqzO8h6iyaotPF5jq3V5HBjHyEwupoDmWb9/LYt2foAQz6ouxLIKSyE9OCcF4q15TCoBwl8D
KhFhLG7JKV3K+1m5+r9YHiY/FbC45HlylcPKFFGIDTb+3XU5S08xWJLvddFPMS+oPTnEcwiJlNyV
LalzOLvYopVC3KYg6Er2HuIKvOs3EWro6qHUCMuoLIX3P76BugcB2F/qYD7IEQmj2G5cfSfYd+Xb
P95U6j54EcdhOh2HOIJDB/MjoNJx7vXD35jkn83z96ZSbiASxdLoxq8FzSh2KYAWegfsWivmiubb
9NuFfkuiHEGo6vKYDFjRzBdqADqrw3g6pucO8/Sch1gpQp4ixEAlUzJLQSlXkPFcZRjCfM8dQFfe
qBa38iFRuLmuoMuu4HuBlDmJ5CDjAh9PvxQzI/EqAebya8jsJhJnFbu2j5QtaSXdAOUSTkw+9cio
gvPXBIAwCowFAlvD9JwQUKOrDtZzk+y5tX+sXVY/H+Mo6caLhKtT0ZPhW0ezvm9bYMaofmGpgd15
n//zngLfVpVFEYEXQG6po0v7sahyDovtnKcaIGEVJg/uWL51Of9xIYU6ObU1pskHG/j5wSCBGQ9k
AGKrT2pLRJNMYoeOfze+MaUuHOSPtVEHKaeJJKcy1LJzvmJKvFUFG7lIZ8Nk3lg4sAtRv2Z9ak8M
/XK+eynhMRur2KJ1x2rBlVhCKD8gqGrp+wB5xHCFsc2eM+TJGle2y5NxO50SfR5hRr+bWSBQyd3P
6iS6O1jvjGzukSO1LIygWkCvsXjXYDbZL0WhPzaA9h15OmbZfMLYa143S9NAL8+bt7v5KLaPBToA
ieqOhFuPHqpo11V4yWcoAppBDRnDM6B/p2RnCu/HUQS7MJqYBfR2u9eCGR5+TbhTVuGHEMoxpX3U
ox8UQko7PRgH+dje+xt1Xa4UOzzFmOmdfeIhs93tgFT4Z4uGrM/sxCGFTkYMWrCSF0vPix/fQ/kv
I1aGstbwPZWzF21eJqvB7g4NGrRY4+XM/aVcWMppRavWEGV5cx0mBgby/Z3xzHoxLZj3Hyui/BeP
fttECSBm/+ZvbnSoTE9U+7quLF6hC1WhzJ3Ylnwpj5BR3Hi7ypadE97wjFCetQ7K2MWqEPl8g+zr
ProJ7T/cqsIT7O/43B+7RRk3jPGIUcVjJaVd27nd2mjChntP2YTKS2H8pSi6oT3xhUGB4+3PmFEm
2lba+ii5HXKnuS/2rHUtJT1+CKOMnDGhF1rmsHvCUXjiYUj2aw3VT8FyMGz4Im/Gvb9JLBX2xHpu
12b2qri5yZk7W5IJTJtHzHK9CfYS6lAogtmec9i43fN1LVpKf/34SNriBJ1YJPOO6AOGFR5DCcUv
zDprvZN3bqCuWonkkhVWK2DGR8IxHMmkmMFkVryZpLYXoXiExvmxsKPAiqZNVZzqcsUXd4zPnD/j
is3SKJsVYSfVpkHZgTe9jfLob4evyufK5rcACHYjYmKD3t5LAKKEzgND+PJVUzUJQxYy2GuogxxU
dVTyAAc5mv3rE2qVPWlQMM+scNPvEx31vcksJmKHZ/kIz9XiT2PSbw2rsBhfMkv6tQ3ggFUR5uji
L7pMXuQknwOzJALjqEOiXEAZHNXbj3J9M7ghRpmeUXu7i4i8xRScxRpqWrbU38UfnrLUmVR5RtDh
WSW1ZvwB4tF0jUt6x1jlotW5kEIZaT8uVCHzsd28Wb1zZvyMrDwLF3fZE1wIoUx0AkgoUY8gBJHE
g4ohnRCvwf7Mk9P1I1vIhlzWy2g065Yv+UouIAeYw7finYQXoHtdwrJRu1gKZaWnKtXTZlZPOLXu
+PGcuLnFiK2Z20XZaEnBaG+VQcYI5gzBLbbdpn43oxWLB2Hxqn2v5es7LrLWftChZvalYdDuYc3d
qk6HHNX1HVs2eoomySoSZDJytLhmF1JCmQ+ztoh7pE2BLeI9GLEpbdErgrBadxLXfJ7fYyK6s2Rk
CZSHavXOUPHlIPPiCygdl4PEbyYp6M9PQ0YAJehvuq2BzoV5rC4i/Dbb6wfgUIJ5OVsxXxOLxvRC
OKX7oyHJ3BBD+NBiSHudEW9nk862GUZ7qa0V/c+aqsggPjUMmVpkGAWtFChVjzsmo1OhC3GmANMw
hwxcbPvQlTclUSareWwjUp/BIrgtSpgtPgJYpPoY3+H/3YLVNbZoXS4+ilo8Sj3apCYd4iZwNiWx
KZ/vAfhfP15XseULowsSBlwEWRK+uGguVAxcM1mYgEDkPG4mVJKezXtmoWHevl/OQIcb4HkV0wY0
1bkHUoQh8IZ5JdmT+rKVT8lRXQ+3Q0oycPW+nFiNtEv5BAUj8RKOE3kgWaMONMf8usJ5SX8OP+OH
mXd2ziyH5s55/HNAFccn2l44Tei7uQtWRUQYWzr7eHq9ABVFHUIXVUWSqIh3zPl8iPi0hykdMV9R
nWMbmJU7HuStw+qONakszEbgmjjKrIa5UIR6XPaAmwE3RHlwBkD4e+i+MrmVwoJD+6r1/ZImgldB
0TRcFxq7x8+qvsx06EtlDU50blLT10wV0hLXNnfPzxOCwfyZx0T0O2Nbl9RIvJBMRTeNN3l52NX9
X7D46KjazZkNUOC+i45ISmT4GC5x6QZeCqRCTn+UvJxrsdTAI3tplxAlIbzTsIz8kpWDqhqSps1a
o1Lq0sXTlFQAEEc3m04k0AGWmVnLp7QAhzH/OuiOyhkmRu1MA1hP+cFLnlPOHbXXKBBJV2xyAe2N
WdcRNXeFAMP8POMDF2b9FLRYf38gpWC1mIdSMd8mXCXNiTc+8fcfHiAznn2Td5OSDfu5FIxcSqS8
uBplnaT72HkJyHflJqlhlWtp7kLkvCdVXR+mvYGCUGB2iPGBR8FEtV2KX0XYRN5QVUNRNeoDgpCT
tDHCByjAq9zdGhgqGMwDx8zjLluqb0H6nOe9ML96X41TM+vYA5DdMRT1FBPZNpzsTgB2+UaGJliH
V3FbmG1Goo1x0+xZOa6lKhyO9z9rpV8NUid2MV/iE7Yznnm37j/KffGYbadVun7FFCno7V07st1o
5R1YiaSlMEqUVRXTlYIm/gLEnRJPTJJixJO6nLNm6PVj9rMsDIdDfS9kUGcp6wl68HLI2Dc3WWzO
uZQNApfVPfKSBC00nMVKeSzfmG+RdLnKE8qiH/upRyFa2aZ4hc3NsvYNANuDPWcJ6/KNWfhbdDoX
Iinr6HlxMXoRnKw105rVJzB2A3MMo8bQGjYYzKI0RQJJqqLKhqxTe8pPSQeWEhkufe2EvJlZgD9S
j/2ueYk2IyO5s/iaQ67838Jol+O1KfBTagh70JBrQW1YAH2TCGCihBUJLmbNL0VRu6iGSQysWrE/
e6vmHQBSwUHU1nXu4H+lHaAcN9wrqwlpx75lVFqWSpxgz/1eJeVtjDYZ1T6F6MbRyDES7aYh6JNI
Tg16MtAVzgqSFiO/S4HzGV+YnjQr0xh8JXOOKRKQYoSBA8wa4dC6+Hc8t6LOhH6SrokqFcrGeJON
qaHMASCgTNBONb8hBvOPaLmBze4rWHxoIlCQRbzB8JdCaacUqxwHBBpYlUFCI7Dect1E+CqejmoK
DmTStbnRWEWqAYS088qwJE1SCRWIEPVWtb1WbD4lThP+XN8GaRb7K3TCyK0+syQb4lfL38WG81PM
5UIfD+cETzbZFNqnUdwkEhnanhhB7ujAlEleeACwCpis0W+j6U8bk1I6JSgRJU/Kq5Ggp10p3xLh
JGZEHB+RurPrap9Ln6lYmgnaMsW3uCAxj8ZwEmemWq3Geg2oBk1lVOQXDTcAchBlAxPKoNeSKxGv
9VI0nEE5GKkf3V2WA5b0Nb6T7q/v2vJhfkuiC3OlJviVKEJStDYA/41JDP9tHDYxuLBwei9hsIqQ
1erXDLELBVYF1bl/L/BrHPHisOZozQc42YBRRwE9dqjTSeamYWb6lyKdmTYZrRoG+Fk1KraKBmni
OdSQzyGITKdDfcPKhX29Nmitu5RAXQZd4vIY4zPDWcvRr8p5RB3t0a4yjIOEm2k3GKRbZ8dCNpUn
MVgnwcorMNcCcpaQtIMLeLbaFCWLl0At2u955NMiaOtkjsVa91fcBiSQnXpIdKstXIP5lFqKjWET
JV6SBXRUKbRRlHo+Tgs40spKP/cdZ6rrAnwrtll8dHt22Lek1ZfiKJM4ZXJfcXI/2+D55bY/Z4AE
0+zHuS6i2593SJoykxxLGnApk8rxjJ4y1OhU78GbjjziEWhgOfhd1HUK8I5dbOUWYj9XYUHyLAae
l2KpJ3JWtGk4TRCbA8saeBBHQCjAFBG5R3QvW3NkxLs9GhrLbb6trGif26hyMtJLSxZxTrqgB0zV
QB9O6WautF6q1/zcXvCWWJo9ma/JijVvsZjDupBC5+qyCI84v5R6XOWSvB05ghKKCaq+hjR38S7a
aiVrxGIxALwUScUReSMmgIjCwkZb/pjOlvNidTvZ8m+6lezGfwKbYa2W4rFLedQ9GbiMRycn5O0L
8CuFhfkxHWIQfaMgM7/P3lnpz6W3uAIkJ0HAxeRBzP0zdmi4uEjHDiGZ3HmJFWh4oQ5hk5jcBPjG
62tb1pFvUdTzuB89XhRaHSnvlfRUK6TULA1DWhzAfEVnkhnSFt2NAohDWQN4tI4Wmp8r8xs19AIZ
K7MQ2ta3+caz4F5u1W3E7A9c3sRvUZTtb7uRE/oIYdEIts1hPZbEs9BdgBJaZlv1HbdG0wBLUZYe
tpfLo24cX05DiAbn+WHLm+3Bt/+01oTWiYxZvpdnHaAdz4Uo+hFUlX0tcRJEJSn0ojEFObAS1RTQ
hzVt4tYqssRO3od0n+eh2bZWY/fTU6RPpAcGWbaR5L3RW72HDOEmrNeK70OVzap1vNY0XlrjnORb
T7W75E8TPNXF3gjeJwCYZO4YOwEwxnw7x8ur8pRdLx/5+hANrpcw6EwX35botNQEzVBkCShBP7UF
iWNdT4DCfH7avvCqmaOj0zZPhvVZYHzOYjYpfUUd9J5eyqOOz+OlvO4kbwA294guSAPYIw8o7Vnr
2/WtZt7Yj8/aSEzFTNxNswI+CaiT/SNmEd6v38mvoOvXd6D3A212oqRoMvUdeQy620zvx/PTE3IW
EwBUges3uWhVGDA2QnbEfo3QTdCt7gqzWH2CWRy1yO3p+ldQ3hoI76IMIFKAl/CqqogaZfTQCZ2M
ca9Eu0JD/NuZOAlzetAGiaTpZIqTYV6XRyn0v+QBjkUAWYIEqT8Pe6wHvfHBMbAz4nsAyzpRtNGR
g2p1xroou/CXHAm7q4P5VVdk2gSFtefroxHtOPkz4BBZocO1ETmGKViUAvh1Q9VRWOIV+edqfDnu
m67J4l1eJ3ul/QCaneNPH9e3jApu/lrKhZD5Iy6i6LFMy7KdingnY9x3LD95jGzLN1NqZX3FsNzz
916o5C9RlEviuLQc6gHrAbQwKExbPmcIoBzRLwHUsWR1HLagfIh3ai89CkDBA6SLPVTyWsPDK+Dl
te4NdhhpFbm+h4tqd7GHlI3xhtwY/AwL82vvvdFiooTD+6Ry24mXSoaK0wmQvxapQOl4TcNTndbx
CghBmg9m413X2HJw4geTV2+y1NG7Y+a/6gLyENNe0wJSqHuff/JTDKdxvTkkLM7gRfW8+BAqglIK
Q+zlHh9ShJEpiPeiGpNiWl3f2kWdQU1KUzW8yWHFf6qnERd573dQT8EHgQsonYJEZWjN4uldiKBO
b5y6UeU6aI1fB4dKVSytqp1Ak9/TWmUc3uKWXYiijLJX5nLfzasJ60++AHRY8FFo9vUdW5ahyMCb
RnOpQL/GlUIWer5v4l3FZ6bOfVQ6pudZdW+WEOrsE6NJixb3badPJ86LCd/tu1Fj7NaiaULJ998r
obxHn47grTMgRExB1FusCu4MlFJz6nIz95//zq6hEqmjBiqipvRTz0S+G/2mghLMWaayui80mVQx
Q9MWd00XFdQ28VQG3c5PIV2Y9l1QtPFOq72eZEBVd/Uh95ymiFk1A5ao+c8vzHqfJ4Lg5dg7L3vI
WnCTlSewPjHs3uLl1AH5oyN1iIZ+SshYoffBk/p4V1fafT/pH0DsYegA/U77y9whe8XziqDxBk2y
lGqBKqf1GO9SzW9JHHQHQU63WZpYftM6YdrcNLimYhftMbpglp2tZn5o12FgxZK/61WPEVAubuzF
91BnKApx5wXqMK95JHl/qpWPIn64rowLFknhMT7O62gRA+obZfSqrMM6W+hJ1rbuwOvRShULZH4T
hI49z3op0nnteYt/iKMMYCEaeecPOMa06J2sgrno34SJv9f5/jGrADacrGNMDKG8J6WpnRXoVhMY
x7wQKCqgm+F1HgtGJ430U125AY392dgh1IkqwtcpUbgWjYGTHYh4agD1Yfjf/coPgdQxxmrAj0Y1
xbtGlIDdXGpIA3iZzpCyYMF+SKEuSA26CzkDlc5uzD/1CGgugrLqVZ8UsX1dY+hH8V9neLGBlP1C
nNFGTY4zHNvbQD0VIagupD3ifeUmxl2RQRdf7RtwArQdwwj8F9ES+nMkgJYZOnV2Mp/ofFxLcGrq
XQzv7BeOFhI+XsVCaOvKCAphb68DJ0cVD4gAGeIX7iO2GCVgUZIk9HNQIX+GPo4xi8V4N3WpFTd4
toIOKbm9vr0LgaXCS5qCKqimQjspv60XiS4Jehvtws8UpIUnT96iK5sk005EtJeqH9fF0UNnf53m
t7yviewL613WuV/xXRftgtTps3Wwi93g1CZW2x9RJCEJMHGGl1o8j+jOEXLblz+q+l1Qjl5iZorl
z6gztnDkVoCA+YdfRjl+0VCEJlawE2pCJpFIz94Krix0g51xV5x9ZKT/n7Qva25bV7r9RawiSHB6
5SDJsuzYTpzBL6xM5gzO46+/Cz73O5FglFDJ2fshD65SE0Cj0cPq1Xv3kYDs2vN1Xu/wrTTS9QcW
V8EB2LRv3s31D5I8QcD4QfEpqEQQ4gvfszj54E0AApwa+rrYL7WrOArpDab4DzOAgfETgWdaPkL5
Uj0/YVL1bTp/zibfAI+P9YpZHx+uL+Wt81OIjzhe0XVs3CKKF/XSCDZGQgYjQ7RMUOzTvsxVSOhn
YwBNU9fD9H7CMLWwpM7JrRNwEe3Y8iG1dm03hhrcf9t+WVQFT6lVRnSLDhJqE2oJH5ThQ9PFwweN
+tGb9nYD7i5wnO8S42VkT2V52zqoTbgha/YZfTbCZnzZ6CEtc9BSlYp7Lj1oyyUuTsLzPIsf1NmV
cPS02MDsmp8Wuw4s65uXKR5d6R0/EyC8gltnEuYt0KS4/zy6635ulxvTPVrtz4663xbzcwkC7esn
LrVdZyIFs0Jy6EEzQSQrn2l2TADEzkozvC5ErCL/x5igeGU4HjhijDcP62znYDNrklcupDR5HZXD
ZkcFpjPuMN8Hb603DLs4Y5uf6EsRZugy2E8kmxQPoXRzeQ3BRMoEmHPhmlb23M5pqsGANt/NL9Ci
CHEr0wtghrbAdR6vL1mqt7hHHgp2vLBmXOrKpJtxUsVY8UqtD7BW4bKufj8frIkdi4dFH5QNGvjB
dzf3TKBwUWK9TjtzQT5oGu6SDQEEUam/dANR6zQt17Rd5DEvl1RkDbEKNytOplb4efm9GgPSB+yH
XUQxA6WBpfLt5QIBrOLJNIBchXcVPAYIlEzcfcdKYcfpKV+2iOZllFRakFsh1aOUJsH1gxOBJP/R
VYRHyNRioeC+vlxmOyBfmydpcUqHuQzbimSBszR2OKJas69GlEKBdd5CrXT2neXlB8NZu6fVSzKF
vspuJionxPJAjornRXAPTeYNWTHiO0CJh2crML5cX6g4vOZtoecC+AecXcrE1Gay1DhPe2+G1fck
mvfka3VwdunPATQ1n+ogB4jlBE68JyswTVAgFvf5DZAD/YfyL4c9vvsWwXd09LIv8xTfApfG3pNa
j4j5Olnzruoeu/GFxKe0VBhbqdN4vn7hoJdt0lgMksrT3Vr6zde7rQtXVFVApoZ4DmYBOGpVQVX2
ghDU8RF6I5cE5MDlls+xN9BFL5GzKBw/bV8N+9v1QxVxvv9/I/9IEC5p3WmmXfCNHIMUGF8UTDAT
6GRm6EnNDl5kHvrYz9ZM8YooxJq6cFWHVR87ty+QiJv8nLLvxhyhlXicvrF6ulmGD0bpJ8vnhD0n
Ze9vOnpxbYXBlR+nYXtIunswGWI3HG17PDFIY5zsofldTKzxnZXsyhxdaMPyoXTKPVq1rTQLtOTQ
J8bRYMZBsfn8CRFtMIGf5pomTsAQQbprXi4NGoGRkyfpZ5ZXvp3DNm5aUNnGwUCTmW4sPvjagzHX
dgv9F3t5Ll7QrnLSsQEungDLAxY4boLWagF8JinlKBi9C00nV7zsUiN1tmJB3UieW+3S8Ed1/M4y
9GwiEZfoqvm5socA3OQglzNchxLRfcjYUOsrifNTsoFDVQdiMY26+auZvOj1qbLanUk7RY5F6rKY
Ou4p8pd84rVgfosCnbxpr8MiOT1chK/D4oVF/jWrUOplmN3b3cXz9lhNs+L9kZkIE44+taFGGBgp
yHXQwtiCZxip4ML23QVerSpc5bZU1FLqgMdfB2UDalTCXZ1msvaFBiPUeHcmgHxV9nlcUJNLXq9f
B24/r8kRHa7UGFItQXIeE6TCcoizwCxNOM7GiGcFLyziiULVEy1zu87XJrhdw9Z0utsgh7oVO7f9
vPxy65cxNLrZL6f+H04K7oHpoHnRRdpI2Mekw9CeOe9gautXLQY/rvVyfQNllwtxD/53EXCA1eby
tfCWpdOcDWn07WPe32lLEmZDr7DcbwX2d6fkoSjtwmjqWMmlEBBtJolXInkxZINxyGJ3DdesHkLM
kdaCXjPJYZ0TLVpYBnDbVI4gJBpI0Fmt5Rtu17yUU/FYeG5YJ3EcpM7MvaW1i5a6c4O416rAKxNT
sfOyjYFTBJ8QXw3Il7AxBRqx8kzX4BoNS1D0N67r25Ot2BmpEKDNUfjBHbHeAENn7pGGWv6UFW15
2jK/qRDqvtDh4foBy+46HizcQUOHTyDCB7MxRvE8zcpTiYw/mV5ZrWLpkt0HRPGwJAAfQEVFH6fv
G5rqWARyRYGG2KPqk6C372CuRwO1sllhNqWbdiZP0CbKEL+6SAmdEuOxq+huqudAmZuWLQqeP3wd
lGUokv+XKptak8UMpy9PuYGeogImhWyRpS+Rp3e7sc4PtFcxbcpO6lykYMusSevrfOrKU5N8R546
1N1aodNS/+VchKDUnl5aQxfP5WlsJ2ePZjsjyPQUjddtm+wZIrugq4dt3+hOfdSyBskXE+pSpcD5
toOHNsO/183zzzEvN7ncSm10LKw4RbRXuGgBVyEYZK86xusSzurHH3auS2cXzHJn2jr1UJ6G+hHP
TxyS/M4+1SfNCmLFXBCZWsIlxBB5D706aIC4FDXYblxWU1OerOnWMB7JmPqG9nx9w2TPqgOYM2oH
aKsnnvBwF+gN7WLCz6/2golh8pN5MxK0zavumHTf8OgAzuKgWCFav7EDJd3EaHnCFQm2ZdtT/SW3
XlJmHeO0DrvVidJCFfxL1RPPhM7rNHzGn7A8gHxAzEWc8mRgxLQ+W481m4OsRCus+Wmetshcv1RO
ETg56qTpHMZeqwqeZP4ExlAB74LwyUMP7uUh4hmaYrLFfN3p5vNykW9vLA+GxT2uDos0cOZfP1KJ
obExSI5w8KJhG65gzTY617WxVKjIauhYLG+dJpzoh3XDPMXyJVM995L12VgYrgRmYNr2W5/32X2I
2dimc4lzTY2TUXxhy8/ue1Pfb6rSnkyOwwFRYJlAK+8b08eZnIIVDsrAdnma2S2NT4VtfVj7/tkC
Gb9tkO/Xt1CWToFjQcEeSlE6RUfo5akVXuY6E5fWOxWIPybShE0Pho2iyz2Ut4HQ86rpOJfOEGDA
lB3oKZ33Rdlp++sfIrmeQA9T2wQjEXdzhLNsG9LpZKyqk9a1wdT83MbQhTc6qroCJbcT3BqoBJgY
to2ClKClA6kLtixNdeookpzz4PfuTXtjegHZfEp/M5BsXV+Y9Dj/CBTj3rnuWZsSLrANszpChX37
og9HUkbX5chqAza0hk/3dniJVHgDcdfjqYuxg31+YBiG8AquHhoOaeACP/yUINXwZdsvr5jaYAWH
EpzNCm9JeoJn8oUHssmzasksyM9txA76R63JQuJN/pBvii2V3XvMWsStp1gxymqXOmsmZMagF6s8
1XGk6fmuyNFJY9npbq69A8tbkIl5huqi8AdVcMRtPIIucn2A24F9+lKowTn03HioTg7wvvdLr38j
sQ3whBennj+XdRO4TVHt4tK17sdka/aGu7DnpWBp6OXzFmECK4Lv62cueTdtVJHAdqADaGi+Xe4z
U0HnmBluXFQnlkzVbqvKMchSGCRnMlRwHpkaw0l9M36Acogoq65ouhyksuXJ2X7b3Xqc9OMcIpjb
T5oKmCLDr+ENoRiah/50zDcUNLkhZkamjFUn0nXz/ZQ6cRTrOgH2ME0icAZkh5rVbpQBERCsZAbm
A69EtMxjE5Vz10dkZhOgEPp8u2yYA6H3ba3YeOlu2LDQHoY/mKibXCrDYLJKX9euQvW1rvdF3Zh7
i6XerqjtMtosmj3QOGY3109bdsEA9OR4Ogf2Wkw99ENmbgPQmKfNAejbMR/W9Wtn67Wvx6r1cWUW
lR1vOdg0TGpQlGwv10fKLEtmBmVvuqNlP5a16gpL1uLoKFXwgYUomoq9B8zEsIUtwRE31tOUPaGj
aSaYUaMaKi05J/ASw6XUkXl0oAWX6xiyBIkUsuKcUrynLlqcNt9aNH81hpt2+Xn9fCSb5gBMp8PF
pMBT64LaElZ5iZ0S3Eb2IR/uKqaaZSsTAIpvBNaw7rC0fFPPrvvSs6IkOVbT140bFSbBrJp+cPbX
lyE7GpDVoBOFx7yoslxKKdC4b00xpLwASeehjSz3S1WHhuxczmUIK7FZw3kf+UqAFkKKq4gqdMkD
B6AC90ssJGfe+e9ihIu6Qo3XcoSgESUDc9kCsjwjgfn35uBCivAg6f20VnENKdq4X5pjl/jUvdnq
IKsVhRjVvgneS2zYrTZTCJrX/aYH5mvzMq+hrbqdUkUDlMVCXsVGWoL//UzRprU1TYu5GAhNUanv
ECRGqKIZil2TKZoFC2DaqNabKAtcSumrZaxRrq9Peh9/9+KHOHV2c+EekrJRqLRECwDLQTYVYYLp
YOT1paTB7DIT4wlwPk3r3Ha0Bx9fSqtDRhMz+uvbAwQCRHDUP/JSQlzedu4Cul2vOrkaGn3b56Z6
NXs0UXSK5KMs4EOxlxOEexgiA2DV5ZqsijVO0RjViecdnzT6ebTBYH8Cq6c/a7dusJnBPDxoQ3h9
fbLEO9pFTBhvzFPGGgUrly4x9y7M6qTXw2FNi4hOTx6bb2dQmNhLcldbHTJYt46tKSRL1AXAWERG
Fswf+sKNywUnoxejhAWl5BHuQE0/qb8tGM9mPF9foVQOaHHQqYpEvyHGX43W2UtLcIJJi5bRxa/7
49jdMRUeT6aTBrYQ83/Q9vLuaUp6QLObMWOn0nht5ztveSGpwlrIRQDj4FFwGKER4HLHxg3+qu5U
7LRoL8x5SYELm8vH67slMRWu4SGARLcBR1kJaphWi5vmdv22DAtlxL76l+M4EyBY8LrRl87OW3bq
vDsgvLcNDaDdnbIaIjt1XsHCnQIIBWPUL/eqSUjDcrNhp5bcAbNrOiEitFhliGRSkEOgKFoBNwAw
2qUUpq9TB55TdiLTLQZK+rT4MSVfs/rr9UORikGaFzl4ZJWBFbsUo62G3rXjyE5AD++rqAfDaWsM
gdcqLLjYOsfL2a71R9CbsTh7KFanKDqtnqBho+eb7hBB4K4sskc4jf10y+OebG790vqUl+DK3BL7
5PbecQOh5vRb9z799bIB53lzj4FjgiN2uWxrI806pKicMfZCp2+x/aTZD5n194/JhRThsU+aca4J
QyG79OajF1kFWEobVcOszMx6CDfRMQ/MKnpzhXcEnWVG5lBUr4C4qFcHgySxl60ORtLyaIG+JMOw
QpMpCCEkBgNCXZdbPqCiREKIvGpIm4NJ6JTp+xT0eLn2QAbFwyXRTU4fhywFsTAXVpyGg3ItprSO
K1q86BpOMwhV63pXoOEqRq/zdX3gai5EMReihNvmdYCnty5ErfqdnU+3GSYLdvoNcl6Bxn6nPTsk
JLoukqvYNZF89WcXIjaZ3i8DsP/u8tyGrL51HNvvwTtIVtWEZtXqBG1Puw0MrQ5ENVYUf17b+iG3
b9n40tkPbfEt9hrFbspShR4SzKh0QjPAjCc8wLgUcbcSAOK3/jHXDb/TUnDxttFGzXBNU59m/lwH
hoOAoWrdvy8RXAgX7gNi1IoYDc7SYK+zQXxiPtrjr+uHJ/OpLoTQy9NzhtRKXZevEPmzPLS/ayRw
wMym+27qe7q/aiA73LeWo7Cj/HdFrTnfWUFRESQn68ywODLV4dSMYWK3iv3jVumaCEEx12GLEz0G
XqJPg3kPAKINVrL+RlXgV61EUEqH2MCJJaQ4zcfdonBn5L/N5yVicCJSnMKrhg7Kvo497BJytMZJ
9XjI3jIc/n9/XmSoqnt7IjGvtJc36zPdV7+roxeUH4Fg+dBFx1oL1si74UTx15VOsSpPcDzyauyb
mSKTqA1df98ncR/FRFMSTPJMx/vz/7M64fJWXl92ZYXVAScOymg+K7YOKAbYqqadycwSx+9aBLUo
pCkEDQCJxUCSwkJm9A4FH+02BalyH6L8j+yLYutUooSXGGUak3UjRM0YQWx6c5Ckbkg6pJ2Nr/1w
U4xPbFVlxlQyBSXU9LXr+hYya9Syu3kHUJvf5bt+HQ/Mux3135528w8K8mdDxRxWYqQajDLFKsm+
GPZo1L3++7J0K2DQcDQQiHACWWEb06buYxajO8cxA+/01NwWRy1yftT73v9pglbrST9QTLO9LlXm
apwLFfbRZbM2Tg6EdmESPan4OGXPMKbyInVJgTZEH/SlITcyRM4a9QA2NL6R+k7X9YNdPSP4KfO/
r3ogvvojSdi82EkJSXNgXZw2rLPF/9HCttJqd323pFp3JkXYLQRYE56GmD9MGBY9N8Fi3W79bVI8
GwxTtDqOs1Altd4bJuQyuX+P+A6xqCWsjBlJ5oL+HZVBAB52hMyPc6er1EDiVHApyM3qxhvORjB/
9lqC360sS5THFtsvtV0+Ba1p7Y2J+H3ycwWtGluy2+lzbCnu1XtHFJKRRn9LpgLCLuwp/Gt7dBmw
NxPBmDUDFRMzD1MF4EYhRORPsfsmgz8NZAM17uay5KFrbz7HVCFG0gN7sRix+FcumV5uBoA9Zasf
6uRrPjYILouoAKy0G74Y7TNB1sRbTuunvNpPzAH+gTSHVWsU7V9SrUFGDzV5Hb1W7/rgtM60uwoL
tqt7E8VHa3u+fhUUAsTGN7PyuqYta+A4QPkUs5dc1fcpCb2wl5wchEM8eVn80ngUrjlWnYO9NFLw
PPXWrukfmH43sYd8xTR4diwX3U9WFU8av0+XLzTEctw50u54OUUzvFoe90AWiC0jhGDdL0N7qLIq
GnQ3VGIXpbtoI+EByAi/fsK1W3LCimnhwlLHd7QHBNMKn/a9gcdyePEFjWoIKd+4y84ioTy2jHRL
IaFIbXjQmFSBPsi6VqUgVGL4Qs/EIIEGmCcXUwFixQkTena3WuM/LYYjV10QnSEFeSkl79AfPcYb
akhVz1u60U6pJQr3VtJkDYo8qJzFs5uAfgghTl6i7En1Aku5p5WPpgevR9h4n497arxYvRkk8RCk
awF+EnA2q9KeUhNyLl7YyQLA4yyucLFcTE9znPvK/mhkWeDqd1qJQX9TqDWgSxlf3NyKBqM9OCCL
rMAh5ttKSo/3zzd2giBjjwyWzQmKLrcbk1nduKK4gXTfdj+TrEM7+e8cneXqTX/vF1+KEl65JSkt
LW+x6rxj+xgE5Mn9mhW7el6DKgtrt/LJHLCff2/DztcnWJgmtodpXauSJ2Yd+lxPqreb/4BoS4CL
QJcDvB+84cKq2k6vdX0DOlDXcYJO1GZPSfKc0IO9X541TXE7ZJbLNAzYezBqgodFWE656Q2jK6Rl
yZTuSAP2jXjVVgjuixt7dEqQtaJB33HK8Po+KgSL2BqnM5kFinHcGF7vOCRzWJKfi7W3io8pUKDX
hXH9f7enf1Ypmky3M5rcLiBszn651V28Kn5f5iqc7aIIJ89LAEn7ivsjtetb9DmxEh/D4XzCFM6k
3NAYAOrxVJ8NINTl9XLAXuPoy1SeVmQR5+G1Sob7Jr3rf9ba0TB/aubeMONIBwPhZB7BSH99H6WH
ZnJvD6ljiqzRpXSO2qvGERbbRC9rcoNkCnnqwyFo59/XBUmtyJkgYZlTrtGmsID47JbfEw3sU86i
HkNI0IL+vwniKz57g/JqXcZtwIryb+kuXTFHIUMTiiJMkz10AGMgbYpCJijbuHqeCTFaJ2/MBqtZ
qhe0sWf9HUtfr69DqoEoWnJIPR4gkabBrdOl8SoDHj+molUBCVQujvREzgQIa5gAlikWAwKaGwIK
8CTIAl3hf761x7y7pmcyhKda051yqU3IqI+2/0z94gig9vHBi5rD784vgxgjs/qoC34xRLdB4AZf
zV0bvdKDpvgS6YGdfYig5/qWl7m54kNM6yYf7vV5p7cfrx+YyIoKZcDrdSZDUHFQX3V5X0NGdzLQ
v3zb3hbf05/ma49RoREIp3dTYHV+86R9dA9tOCroCMThju/EC4o/Fm5akQ3ix8jZQe+Dza+OICWo
mmC7pb7mO0G9A2Iu8fPPTdRhim4WdiEGu+3Inn3fPhs/qh8kIjcG/nJ9Z6RGBhAcTgMACIPIBTBW
hZmPmglj/d0MLUAeT+Rg3zjZ4X8TI2yAneuJAVZaOLnlscL0vPm1A1UMO5jtL6Bq/8UCnK1JeGa3
pXO3mAPLrSXxhxgjjpDKNRXlGanWYhgoOOypBT4lQWtp7JWaO0KIkz6jbc+3tc99N+2ub5sk0Q69
PZMi6C2p0LadG0CrOzibbAzH+GDS02x9m5wXlF7bwQ1Ai1cAtpqqikJSI+fpLhoWAbAG1cClHTXr
mGVajCPLyLjsk82k/up2JCRV1zK/dU0VAFjSfIvFogSPaPjtvRWsHnWTYc6Yi9icbuGIsecTBmGB
O9Uy7+YGA0/bOujg7FuPRYLiTQEUBVVojvQ2nH2BYBMJSNISbcQX6MFsfekK3Ee2L48Abzi5yhmU
7++f1QoK5NnpjEgihknawFGS/l6Kj1oMDpD883Udkrm4IPrAgCh08yJiEm+DYwHbN+TVyfqaYlqR
E/bOF5atD1bywRiGyGi13XWBkoZ8zGTEqwjoOHA96Gy71JzFsMCTVKYAoHgdPfazWfmDOeRRNk0z
6MSKCvxQ9rZDiJ/djGudRmje0w7e0I8f5qIxA1Jj0s88xNqn2ou/M6caUS5HxtpqV/A0oK/UZyB2
iKZqRH8RG91jkXYUGKXFu3NJ5t0CxprcXF+T7LA4dTdKzOD/f8cUWSa11gNCWp40t98hG+s3QxYM
ehF17t8zmWD3qIV8A2ISRLnG5e5NGCRZ2GB7PVl4nIwuSljra7rijKS5G46M5F0+JhghBa3gTYFx
n8KwLD/HF/TW13sUKBd4mOCU7RWmUrp5f2SJvFL1kFPQMONWITHP2qNVHy1yo1uq1J4sQgVEFj4Z
4jk0rQtL0ulmOwnH1W+JEQfbvCZh407fKNuywKvn73kxljvSlQGlFQgppzW6riPSFO3ZB7xbZzMN
6AsByrwJkcZB/8snI/C+TD+SydfmcPqXjA6ojVwMHUWd+d3cN8NtaZ3oWG+F2ZJ1sO4sT7Ui6ZYC
Qw0+FrTVouh3qYsZtZu+nTXYqC4Eo9t2O1S7kt6l5qP7pcBQhW/Xd1Dm9nLI9v+JE167fCkz4Llh
ElGk/9WVzySe9onRRHaVh8OgcMq4Ooj+L7rc0NMDRhb7HcnBMgxN5zk4LVMLNrbTfpb9cp+7N5ab
fwBK9ctSW4pLJ10e2mRRbwO2Cd7o5W6usdNOfTpVp6IawqS9tUe0l6EFBNW/tFC8ZDL3hAJwhFYj
0HPob0mssyioGwtjJQUw8HXb7VqtifTaO9YYlPIPJ3YmRlAQDG2kbpWPXAw6hOp0P4HnBMii0Ii3
Y7a5g0Ke9I5xxBJvGgQTtzjBUU9jcH066BIy6s/LcMhBYNmx7kAT4NUxUYLVexSv0vbr0FOFaJlv
cC5Z8A2MMkUJ1a6r05SEvVViDltoJct+6LUj1C7w5sfrWys7QXCYGagOwyEy3pITZydISi03WorW
CdI/MjsLWHaX1SoKZJlKngsRXC570TGrIoaalM4hrYmf53U4g3K+2I+VCtMnXRCeT4pePXQaiN0q
xO5qOqYWEL92RYOJrCzYNNBfOpauWpZUlG2/cUNgBSL9m7P1xBmnGWppThhmQLY1rHX3xgBgX3Gn
uYKLVgRtDLwDEZEACrWXd7o2V3tbmxgoX7fxtXEJx/SzDgqyoon+Xh2g9FgLdAFWy7wUhPkBoN83
0TSxFscahLr6TfYvSzmTIOjCMLLBXU0ApdP+ri6iqQuq+Iapsveya3S+Dn50Z2qdFzqGqRGsI7N2
2laE8/SkU799dmMWueP06fquSY/nbE3872fSUjDCjw4HtCMUXKItM9EoOTrB0jjpjjoIqK6LkywO
ekAMxNNoowGI/lKcnc8WyynelD5d/HU7zvYPkFwaw5G191WhMBCStSHpD/wmsHtIXYskTF491s08
coPUHtb+hH7w1I6DSTVFQ3KXUMnB6w985Zs1ulxTgfaHhAFVdtLRDW25QTseLU11YSV26EKIsHEo
LiyWybsBChaNXbBOd6DaZi0oVxRWXCYIdTYMYeT0feAkuVyNuVrb6hW4r6gcpgmNtOXF1kp/tF+A
NlZog+yAALIF4BvFPQCmBVU3jLXScsxu4X5vXER5fQTB4zYp/F6VFGHrnMYqSL9BSkWOFsZW677R
PuYqZ1MCfuF1EjR1YkgYNk+slIxaC66UrmCnykBR1/zkushYjRSvvlOfvJ6ezP5VA+BMRy07oe5r
odM9xmuhpJGSW5OpigCyzAi4ZIC3ALkQJ10wLg9yYOvAKBoYUY+K0iX1XRcwUq27I3WCoWkPtAxM
Lxynr4mHSdol+X39or/RyQh2H+KBywUOGP3YlmAsqTasS9ID0M2KbN/Ex3m+abXbLtVQ8pse8ers
kn5FfqYPumXUA4s9z3qL6QF3iw1ShVtL+x07u7HYz+M9A6Z3JsfJ/M2Q1NCM28zYV8ONq+L5kVDk
gM6Bgw3QGakDUyxsWVfp2phuPaD7TlhmqJ3YyaHEmDk0+KQBxiZZfpOskUa2wNEmH1816X6d3Rfz
HVkwGW1z9ghXP8y9KuLle/VuLzEBF5wB1AJVFLeqZ0ZaX+wJMS9A2ppRJ9ECJ3nf0HZQlI0lN9/V
ka9HK7vJGz3438+kJAvtUq/JAEgrjzqIjc3viJc850FVApf0l6OhAIkzHsdw/m1B0Ejinlod2Ba8
j+l8nNKfDvvGQIxTm3lQ6mE3b7dLn3zwvufd76H6nWbTx9HofLx9jl4c0JquCAUkBoIXQtCSDPAQ
2rqE75mhCg6g5JyPvwiGcnwdN2O/5c7T3KjMuEwUGB7RD4uSGSacCdZ1irMtbvksgyorQje9MTDK
E+PBA4+pUBNySQhs0LCDI31HWkW3zKUNYP9fB28/t/eN/XVVAZ9kVQMwdv4RIjh3KOFqbB5bwPwN
NyxjL9DKH5rLAiux7p3lV7/PLWQT1mnnmsPHNO7DND4M5rRLkA/GcQIJpp2GvwfSYdI672pFaYu3
rQjHmWuu3TUbAIFb95XEu2w+2s23RdW+JrmTF1KEO8n0xhrQI4iWgH1zUCgk/0LhvrtoB4cPy+dN
gybg8iZaZOq3IQbEduiPaAStjpZ327m3r9dNtMRvgZlD9zeCRHTnivnrFfRKqO2DgA51QHdrfGC5
/PjpH2TgOfRQW3KBtBaccrsD0h/zapAjNz5Z26lK0AWsaieQaTrvLv0/GcJLs+plFbcdZCC5C8Ak
DfJih7sO9ksvvL4a2ZnzyVIg68PjgPEdl+cCQzE1dgowaFbf0wz844mKfUfiH2Me7B8JglbFHvD7
VQUJ63bQFwCqvB1YoNA2gMYIy1IsR7pxaMsGXQuaWtFHc7kcc+mwcRNgQtmTlUUrRTIVM7evb5lM
lcEygN/n2W4Q/F7KAKqnM9YYMshXx/3RPjnjc5ug41PhtUr37UyMkNp0GEJPZ+RIuxcNaE/fjsEG
r3/Snade5SVI0mLwETD4iONugPkU1K02WOJuDLhtVvYfHNp/9BL9vrRRf3Fz+xPR9D1699HAUi2K
+yo5rgvBgresgRmkzBpYHCNZwp4ayO/3Pjhofap3CgMkWyOfdctnEADKLWaKE7o5iTaB33SDz7iR
G2/+1XzAUAnybOp9UNrG7rqWyFwCVA3+K1CMOpBLGYtygEsQ1y15sJwh2eUmK+6TZaiiqhvzXVca
gz8WBN0TMWZAmUCdBN7SrUEGIjB/nrJptyJh/6may8xGg6LF6p0Bksgdho4tioK8LMl28bnizQH5
qukmIGB1K/OUes9pmz3kMVh349vM83vUbvIqCcdl9V3r74Naj5seKDRAWe/GQxToTCyMFDtlIRIc
yOpP5Iero7xqawrbbXDjLDxDfHoQXCIXbKzo/r28uzFjrdMYcFbMHhTDbeTmg79Ybgiy1IPZ35rV
bYJZdKgJBr3L9nnqE2fH2p8sOwyxF+rN3sMMxAXpY5CUr4Ofe81Xc1TdfFmcc/aV79g5h7VPyrge
0Y9SRVP/DRkzf10/TOa400CSCyD4lxSTJFl300/35lg8XNdcieEBph2TBwE/Aoe3CBwztkZr0wJu
VsmZwx7tmAVaE5Bp9ZMYc5Id8j/KEzSvbOZC22acyZCd0GPkmzO9SbybZsAAVBT/tH8SBzQeGNJR
w38Les9igkxL3aVwsLmgKPU191kze992Zl/D0A/N+DQmveJNesOXv1O6N+IT3p6Pd/1S6RoYM2at
GC5jzaj6TgVaEvPMT83h2Gk2poRipiaGerLnLu8O5azvstgJ3HZ7rtb4JiZP1XZqTBOkyPmHod7V
3i4x3c/Xj1xmhzHnlj/TKFJgttblF7p2mzhdhjYaY5qAz9DQ2G84w64x1sjezFXRbiczxdh6vv1w
tYFBuZSWNs5o1BiXcCrqOqKYD8+Aw7HRU2YmDy0G4Pa98Xtj9uH6GiW+IT9zAJSROOO1hEupw8DA
xgSEMIiTPmkO87fl4Gxfr8uQ7iPadnl/F7DxYsKk1lv047fwP538+zDYvKOBU5VmqgkNMjkIBEAJ
x3EiAAteriWuku4/JLJGfmy81cfw8oCNOztRpbP4D4mqey5IsJea0ZssseGI9um4q9rk0+I+YoLJ
RIf90sWR2Sf76zsoca7AaQXwFHrVOQBf0A2AW+ppeEP/xs9LQu8YvdOnoHGdY2Wo6O6kssDCioo4
iJZAXna5i7U+T8lA0I7hZhQc7/MY1aArbbz7ocgOmNyl4iuWvrFIQvxXoKCCXTyUa2UDT51VvzZt
V6b0meg/MLEhrMdgSR63nIYxrjnYiP9hV22UIDkdBYaYCDELK72pX0a0SFEWlj41gzUNK1UoIYPO
eoi+kMxBzx34SoWzAxWz1ecUUM/O8ZLDpHFYfN9uobONFOUlV9szOy5vWdEmt7bdLlHuTo8pSbyP
WWtYdwTcCArTK7vzmJ3L07GAVKFx5PKEe2dKvbacgZXv0WPhvbrd45KoPEvpsaJcx5NZ+AcNb5dS
2sGxp9EkQBDR+X7GQMJ6cUJrqo4ksfHvsDcyL+w1erTGx2LYdtfPVr7tYNPh/RewpmJTKdtM5iyz
g0AhKTH5LTamsF2zMtKbFMHj3E4BTN8Q0ILFYT4uLnqeFhYMNgLXaWy0k75htPD1b5LuOzBsyDHZ
yIGLUaVeLXWZWRxHNpZ+kTv+tr4Uo4rlWnZ//x9p19XcuLGsfxGrQBDxdQaJWRQpraQX1O5qhZwz
fv39oONjkSOYU8fX9sNuuYqNnuk0Hb7GzWpLAA5Oy/4Y/dX0tGqybgIdrQpjRPOHKYS5TtygCe2i
SQ5VcrrP1hxBJLkgRxOMKzz57UXrCsCK2xbzeFWo7JPudSlg9HkvjeVGCaL1fVrTx7OW95oWI1Sj
rrj9OA1aVf60GFZ0F6Y3SCrHKc7KLvZCopcR73+8midPcxUNZZIWd54OnQ31IrcAWBOavq+5FjDh
sMl16HpHFprBXPXL1FTiUV+SNHXL3aAlin2f4TlXM41EYX8Aqk64z9svWWXloLSYw95JYw4c3hYN
hx6Asa3Wi3oar/waKwz0SxfULcdIzDlThIEAwMIsrIpXyC3h1Ct8KXRx0u3qo0TCXpf2VRMa2r/o
eUb+SwcZ5CaUb5sgcjGqeskFg2gZQpCjSZGDOkFh1IPHe9DPsoRMm4JWQwEokYy9H1o4gSqHZ5NX
aO8t6320wurf6APPf471mdN0JEvRijStp4LVvz08KZfcrpoGFpLyEUP6JMCWLzEZ/oU9weKmFZB/
IRnINd9SwUg5gGJb1FgzROl7PBee6pWvOqPuueS+FM6dHGJE5LLFz5Y8RsXFzNc9WUOBNZzMeUHU
7NDHv2Wf89yePbYrMox2D2PaBrEGiEdUcMXgw+tkovOq7rOsTFUAFH+waICdPEKjf1R/9i/q5cl3
cwOweyr2yvnJz/tHNsvLFx32vYhiXVpqKdxfUJXTImsfyz/yiGMd5swhnuwo404tkjKLUgfDlEdw
JDCHyxWgkhLDhbDd52P+vL5ITP//yhR2wyJd1CmaMHPXTl3NkMQHDBIK/6KJHA+DLzKMLGuI/0qx
BCcxOi2WT42+Lt0/9znhHRZjSvuybDIPE2W7pa+RRVFQT1A5RnP+0r+4YPTeRWfKQiomaOylCizH
0jc0DJsBN/7fGBgdwQ1croKRR3bHB7rPdU91QaiRImsl/lxFmI/RPu4f2NzVozwIfDMgOiLtMR3o
1dVnip96UYeWKKijrr5V8oJg3Mfow5ojxtOxsF59Qh3D41dHpzRrLgMlH9xRB0CggsgwPgXtT8zX
Z9g04i9+lL1nLvv/OWRBHzhQ79E4h/++9SMUEbo81A7KGfUY8RgeRq0igodefjFad+Xr/3qMGFzD
zM0nZCWSR4zcRX0BwJEU/QJVikWXH0O2y7s3D1hZ98l8jxQA6YxUxYQvvMRtMcZzEYvjKJZIUIl2
YEK4zdxc0pijQ99vCkQQzmMMAjtsJBZZRMjURNdLdIx0wPdQBEMTEqtsczi4AbBHCoUHwZblwbnP
2kw8NsFVA8kRsKwqsseMXsmrbugSH6l4QNeGgS2vPladGxI0t9EFIHAiKSJ9kNFoHHaC+z/rNGgj
8QitxtFiavtWC4JYQBYoRqUGznWdrwAT3fUYHeXpwHdluyXD2FkpC2pJy6fHaFGRMLFq5PyV5aOi
WffPcjKkt7p2S4cxtIpcLNMRQ9g7rUvMqED7bbfvVjXth0sn8NaEfreHE7Fp2yEEBrEDE3EtizEM
F52PiCs9xvFxWdVAQeAg0LEvPW0Cn5Mn9IMVppaxvYkJTuSq0TI9dLvLVqCFR5qDb2GfruVRrBQ7
9fbH/fP7XItxdYDfyDF6VgujkCoFyHU0w+AN2WNpcVLS0sS4xrOwM8XXQ4n0bEnoTqXmU2B9dCSx
ImPDS1+wtZRvX8KcbpZl6AAeFt1lr6nGm/YnOulW75JHNd/Sp4/657CjPkYX7/PPpcp4BT1u6jbJ
QdXwHq2EVI6MKT7R9NEE/0HQ2CG2JLX9vcq5ZrZI8Y1bRg/bWC4LQcO5D08I2+vFWsHSHOyxoX1L
FOEle+gLGrzWz/VHMXgUOwsCS7+M0o/woGCBNS3DX/cPgjGF376HUVg/VP2oqnAOCRLVxBYszclp
Tjkh8edz/Z64MfpaoWpTtSXItEY00nQtbNSGeIfnkPxsTXJuiHzsUIN4FGm/HjE9qb4FdrIXXw6C
Zb/qP0tS2i6htP0QrM44vArWip549WV2huavs8AKl6lEgmw+I4lYxRNFqeD1l4jAPlL0vZnA5Fl7
9H8FJftGiZG+wO2SLB9AabSM/hIibxc91DSyOMfOepxvdBhpU6VeC1CP6C9NSd7adY7Z1Cogm8hw
eBsZuIfHCNJqqJpcjsGSso8OzaHZjwfdzisS2zzdZfvevnHFCFOpKIkeluAqNxaot6gClu60pBfX
S5WkH+fedzBilW+ShKIKVGikUNZhQEsskUZ3AscRsQWgvz4G1QcZaNRTY8KtY9VTZANEFZKd7/ba
SFHOf1z6JNo/qAPJrA/NoaNZrcNtue8cjk//B5/xRZuJyZSxwaO6wEH0paH97Jtt+VBKtChpbSqX
7CRbNbqikTK8bzLmyWIPEMII1CmQfL1luY+UVQtA6u4SRdhYelLrc/ieeCt7BUz7FjtIAN36e4VG
Kjlf84YomPDwP6d9RZrhWMvToJSGyW3ph0VDtZD0g6HL2yHHli4On/O0lAlqHNkjRPa3bMoewM/6
FjdbW81mxKZIUqwT4/3+YfKIMG5f0t0aawnBkLhxbX0bk9flc8JhZF43MRr4X04YZx81WaaMk/UV
uwt8W4+2waM02HWyGYadmj1pHse9Tsr+zdxfEWQs6aiX/iprwFVh5u+rzZLy0Oa5LEm3l1OPulhi
d2d3kYlRPCLWhA3tzd6OOPrNogP9JXFfZ8eYUDdfVShjgpBmyxjXNzHl0qT0VSSbEOPbPzqimRq9
LxPs4PRfNNEIgvVJmK/RmPtKMGuDhD5odlRtqPuBWXH/NTIf4p9pvk2M2DzfJzgp7Pfr+qLHXNfg
C5Hb+qBXy+8olz/lb9gk2z7pdcEh9A+m44sSc20+hlejtPX7y8svD4Vo+iAZr7HTOZXD28rE44m5
Nz0NQl8LdQR48o8gQ6egSytOB/I/COEXN6zPE6RMqqeAQfiInvyapEQwmq1nLDhGYt6PI0nyX4Fg
LG4SlmI9Dji24OMFRtZaY7HPYIhk+68sBVpnsPpwEjwWBWEQBMAEuNnkWtHN5BxV+iO5hMS5L2/z
TvOKDMNPu/KkOtRAppGBMEzl2FqQzFYuP6L32kxeqgVRdoAbIq292HxgpLLY8jYvzsa9V1/AOJJ2
LEWvlPEFIZ4/tCcVkDk08tPjHehkv7+p1hUd5s0fhl5ea0U+HahPQ8t9QO5x/RqfOofXasPhiHVX
Sy0KV24FSpnpHXz66DrRGuDiHNvEo8L4qzGLw7ApQWV19i8KDY3CEKzx4+O+gMxbwK9jYy0gxkLD
fIxAxv2zOmYETcV/dFMzXGtxis18v+HBN88bpiuCjAnMkrzylAQEW0slx2xfO5692hwGoq+3y/V9
7nhnyBhBIRK6ZeOBlu4AtQbCJ5s76YW3NIlHhTGAcgAILHVSZXG/aIhOPCKc1b1GMo6IT7/DSjjG
1rD8BegGU4bk1hN3y7paSUM0XGqhXQF30y2NNggyu807nRNWzL7aUfHHeA7q4cAMm3i+yuWm8tjG
AlZvXFTibduH/Aiw99CQiGovzcwlLlEsn2w1LHx++1cPnCva7LQ3lipKkhSDthUf/aPrP7Rm80PQ
Dc10M/O+gMyK/zUtRstkZQgqPQetJttK41vskjgwhmYdm5prRMKDgq7WaF0ZIrRPsv+fxJnoo3ZR
mQZqNgzJh7vfGgpg0z08yaf4Cp1Bpn7i0JsLFq+ZZVRvEMK4lRLQKw1kyV8Cc0GFtXxKt7GLfNSr
Rz8yl/LA2GbjumnUBPMmwOvEG+pWlAptaiWIJxf0uLcC7MCkjwoJWioa5/MHb4XPbKRwTY2JFAKs
lEfaENSwG+mQR7SyPSQ0NuPAC0mmw/qmjVdsMZ61zLwwUpS0vxir0ShNkYjEcT5cUznwnuFsJ+tn
lHrNE6P4uQB00KACTy/pTiXRQfq5SgyNtCZPQHg8MVofKYEPKwNCW8un7Q91G6zrN8dwKXrY6X1h
nDOaVzyxILvYOY99FQNIec9eQardwjC458ajwSj3UPlxEHeg8dzRl210eFsZlm8ET7KZ5ISekQx7
vs/UZ+74jlBIjEaPnqbETQtzsj1WNDJ//SrIem+9rXzzIhnhYDY7wNGdPcOh/Z46KVJr63fe3m6e
wkmMmrtoAl+5y+kW97kVedRbo9+cOo5nvTstDzRwNmK+vkjGx5ZFuSqbESwP9EUl8VExFDLh+qkG
rzWOd52MIZHduBaKApQiYgQHyfDWGnlfcTwfO5/6H2VTFWAgTlUriUVu0bo8jotyCb2WftbHWDSb
1/YXRtF3eIA+rohiOsa5Op5pt0XyCZB0HcG58tKJs67+6iMY41L35TID7jsk19iXO/9haVnNz4K0
68cfSLZ5vA6/2aBMuaLHWJgoa8tKDUEvN55f0PlGi98HSk88vqaf+aYeGG9EIVoH9ht7tskwVKs8
kXG2CCzMbu0Tyiupz0v/FQ3m6PIoDIYMU/EXI/mZqGbr6KZi7JZPm4Zs9xlyMpxO+NmMO9ps/2aK
OTu91steCEBQeHtTibiJPMsjj4+PI0FVdZPYx/XFNwpAKm2K84dzyn6dHN+kT9TsP1rTo08OPZ9g
+3iCPPF576wZWx5HGhoLCglOA4i822F939LN+6Qvrj/98FWAGPuZrCY5fh4DuJ4tnTcb53Q6cSLe
WY2/IsIY8KRVl1h3CCJGUlDJAIYdhVTe52SyT+w5qQJg+gEEDcgWNtIVyiVmT5QRou8/rqKlkUci
x9XNhV3YmI0OcEy6IXZnQhIvi3Ip7JPhknahhd1eVC6wSERBczTP47HQpJ/GS8VC9wlCAwti2Xo7
EN6aSkGR77L/tVLsgKg1Sf48ojHC0k3pwbapeRZ+fJRv0W9a2qH5gaWK2MhuvnPu7XMk/NuhXn0H
c3FN7bdN0aJG/GLsM1KQY7RBgU0i+JSFQIlNS3LGaif8+xHvO9K35pZzrcvvp65geBWr9jAbj9iT
9YIddoS3klt3F+yQQlfvpt0BPS8k+TbY1aaO8BodxQ7msDiX/V1kb8ky7tBVynbsZJCViYsL0NY7
jBqZPFf4ucPs9oBBBpoBo40kvczOSCyBJbBym6G7KDbWcbobLzV1kp5HA+UAnei/QmzoMiSa71Ld
UIDl+dP7nXqkrIhU7NvnkLc4acYc3H4PY20W9VhjPUSIp0yky62RqYW+XjZy95ELuQTI/KXaZ6Rc
FsVFH1oNULUrNSBC14gBcaUMgySdlKQ8E8guXII6TF+loJ0eqj2tgoPuXxmpRA1FF8gGyMWTjCx0
IPWWmJg9iMfKOHyk9Kndn8N99uO+Qfnu5G6JMuGXsAKGhasuUQOwi6fKco9nhELOfRpzUva5Nhsr
dSalZyomuqh1C4zITFI2mJHpG7KNNXeEJ2YzwZ3yn/Xcf9Fh9DhO6qAqctBpaG0Fz6NV/lgeknVO
aspLDEnfY55bWsxlLaNBDfUMtLpNurtgLfSxQMeEagBDdLV+gfnYbD0iA1+5we7Z2lA2YmIMZva4
tj3fCH+OpmSN1Ax2uhm6hnrqdgNB87WBzbh7g5uj+O41bj+WueSmj6R4gHxDsuJ1Ye4vmqGa4loh
m9x2KceczknU9W0zNqUURjlG3/B02y/Q8P3PlHIZmk6XNSjXNJjg2g2bUV9IOP3pngE2ipJ87ah0
sV9scvq/5zZvT4/xiIU6FH7XfZ5eRo711rVMQMNxgug5B3DNERMIuoWSoVURRIr90kZnAa+LYV4H
0UCEUSD00bGNXrHX1R1wiqaGjqP3x/z5UW2f/42Wf1Fgjqmp+sUQ9aCgQstDI3c0khiewTWTk7B+
v/svOsxJDY2iloupVUa2ji8xfcmIpb22z4nFDc4ne3GPEhMre64vl338ydExsEMjoSnBM7hzuI/g
eQX94olxSJUghCsdq8wvlRleCoJgvCPSWSFouQltzyi2PLSJmczTJNR/U2TTlkOR5HKo4xSfq1NB
/4z0kBw9gxNezDraayqMRQ59KWp1BZUwmYzWL98QXt3dkqJtTDUijiPjcsRY5EBJfcGdbishjWmh
Ivt+WBiN8+9OblqGhHBtwm1kjKkiLLxKFj/bTN68E/xzTtBxjfQr4XWFzbwOcUlXpBhT2qW9WkTL
T1LIVlgZ9X9gnstaHLw1Te2kogXHU8+70CuKjGGtFOC35ykqiuG6N35F+34zos3Os0684H/WHl0R
YqyF6lZpJUXI7hbmCxBCSGQAyWt93yJNluCb/l7RYC3Foi2DUI961MtfYmhTvOEcF48JxkDIGZr6
3RxZ1W28Hp2WRGtUhnjAfJ+TvffYYIzDcjXKzaLBUaUvpTXQN/+8ryga5hBtoKtmI9DlGjsXjYzk
6JET36VXlSpEsjTLfFUa/KEyhodovZHXHa+fY+Lvzpexz+pmqfhZUUBa9tJmxMN6WvTBW2r5+aS9
R4SxIXpfN3Uigchzm5L9m0tjxCwy9ibstQdXMnoqEN88bB6Jbga2cDHSP7HNVXrOTX8auqvYvFQD
N470T0OmE2G/R90ME3rOa7I+PNEMGJ3KIy8ynyE5bRzAWO2EPPcd9zHuK6xTaLrLy2ghwV07lZGd
OVHHnIWZamb4ByuuJwQs3PAVXypAjQJ3amPBXicL6QSr3cIX0IUdmz75cOn7fY1kobamNw6w30AM
jfbYJfdt1jtKpcWQQpa3lUITPDn3VoauSgSkHgAvrCVNjNTWHpOaCI/3SX/izjJydEOaYXUhpoGc
SjCmxQeGlJHu6nfAgpm+4MXf58YbGmzJ4lAQ/ME3VNpZ4oN07unP6NwfpC2l2W6jryfJ86zYVh84
0dNMDfP2ZBi3IsptCVBznAz6vOkSTwdgBB5kswtJY521g3lwD/KaV3Ke6biYqAKEBWODGIj8rDhe
3X8qV9jyEMCCrUARW0tQr7FibCBFO5hKUUDdnLFvcrMwgBmIFxtPGmbCnhvqjLeREzy0Sxc5csEW
7b1oLh1E8Wa/yYn6ltrZj4wn7tMdszKgYDwOC5PRpYfe/Vtxj9y8bVwJ7MqkxMqdxsa7gcibxWby
cbx3gzj5sG/UAKcyYXPDkcuM4S7jpm8jFaUNPLnUrWWtLHGjkvBYbgMaHhZ2bprOCe3kxKSvA8F+
EXJf5Ge1e8Jz+esDWHYRVGZ+PdVWarw9l4gcEhvbbPdZRw6AqgXqCkH971/EfJjYQ7s0klnYpchO
TPejkvj5SkMaVNxgitiykNg7PKCq6f2+z95M8UO5ocRodIWRmjBYuSixOD16QWK4wNEqsKlp5ZGA
epcU7dMjfQhMc/EWUs8QPZKQkDrqZfnArc1PosNe9jXbjP7KgzCkUlsOF93t+00KhKs3KSokkhet
vy1DNaCulmB4Q0hKW8pzyXE7tLxzToT3EUzAiAn2oPUKnP3qHOrrGCP/LcGqr9ZqZCOWLfdVxRY6
0sQ0RzepjvZyC0BIAoxau77/JbOG/vo4GNVuxJUaN42KyklhLHZST7OVrWaOFFHFEPrNPvTpMBxU
bx3U25iKtkCHX+rK4HzFTAR4IyFMlFnWIiAIljoCFEiioRgYKti52LTVUmWLCOLEK6/M+exrrpmI
M01KKdQAzQCFyxAR/Xht7YHwmJqJum6YYqLOFPlavArA1EokQNIRlzmAw8xgXakUSzKTJCLS+LDU
fzT6e9haSvAY1BdBMIr6lMgNZ7vCTO78VgcZGxdhFF2O00nbx4zsEzI29C04hOt9ug7X5btnqmau
GsFatRsjJa9YZGyYWkINXn5jpvsfH4IdJwDlAPir/G1C0K0FVw684fLcv7xp+zfUzvWfsX0wCKLh
KSIODF4ScC5je0OT0fncDdVWCEFTOMkwLMvzPnAkE3twHnyjdjpcD6alXMpLF8yFxDd0GTVfdMNf
Yq0CeFWtnIXuqGc1fQNGqgRo+tJC52SLJkkriWgRb7XUWmmkFJ9Wy80iJKvkBwaI/MrSOyKMWzWv
SFHv62idl9Q739fAWQWcYEowwqZPMLm3DrcSFFRWimC4rCyJLqi+OfCyNDwKjDaMedUu+s4fLokT
GjqND1R/v8/DnBtHcepvHhgRXwIMQxfKiQey+kV7mydGs0bj799H19HtGbmhkIn1AA6MEYeUH2vy
St1f93n4DOQY9wRYiKl0CNgPYD4y9jguUJvBQ2C4VBvRlkwZlB4BXUz/KGiPa0/c0GPmWm7oMZZ3
lGpZEhegp5+nbDyy4xW6QpW1Z3eWbgNi2hLQDnG5z+WMZQQMFzY3ocUDTw126CZaAve9HFDIa8RT
usCQkX6QyiVpaif1kF/POQuPZi7uhhwjekXlZXodgtwKarjQVCKlp0bTaLjMiJ78cPWG5sHzfRbn
Umo3RBlp9JaF4qPlY0DzQ/bc2M0+wdPwd7VbPQXoObxPbLIjrNBcneenzb16HQyLOtHjCAVa3ysv
UeYb5eA7/z8SzOteagYROyFBImmw+6T8Fcbrf0EAeyExugfZh2zcapeuZpXXTDKhRQhE1Qzra4z7
FCbV+XZKVxQYL6AtAjUI3GG4eGhW942Oo7q8n58u6eoS4pXWrPoVGAiACitGhg5HG6g8hZ3T1+UV
E4x9qBZN7qnTPcgxcHCalIguxoFSneqAQqk4UcPMmDGQlK6oMdYhXsZqMCbL4bLd7j9L7sh5X+Lf
l4ySNfm9a81dtCOvGOmkqbk5l/uUpvt35IzJ/+/mGO/kLsQ+CwN8hjC2pFr97rB4ui5478BZLbpi
ljETVSxjpDoWhgu6pVER9DqrV0SOkHyui7snhIxZCPUAK/bwBkEb3d7qHgOsVPSIfuhJeH58XFV4
D+1SsiHnICXJ8fyhPX5s9cv7drDvn+hcFv7qZr/hmKqLOmr7BNIqnPyHfp08tselk7x7SJLzMFNn
zxWrDqbeNyBKfh7JlWJIQdIIoojbc8uUaKt3v+EGWrMO5YoEo9pyqAVKMoAEQioU5ffHcX1JrUu/
Re7Pts1dZ+TopK3xhD/r6493jq2f1fwr6ozm+4AnkUMVd6qXL3LxI03NpOLc1yyDOD0kANHxg3WK
t8alH0K5D9pgvGCLyW8xDIxG76nXV+9NIdTmMsI+CBer3+8LySxf2HWtIDehTABct0SlAo1eYxCN
l7LYu9GhrB+WANf9/9FgGGuyehlkVTxeQu1X1rREFzcLj7e/mccIo3SSHruxoIcwXWVLV6t1my/N
AuH/fVZmYzesswCYC7D+gOwl3p7XqOZjsxyz8bOKttXsBVmSBXWtlCzszADKIYfgXOJqWnX7iQ+H
lxSLm4rExKBqfT4i4t23SONgXemuvIjPv47ZySKFsVNL8lo+Jg8lGdbnlDqn+xzPZXZuPoDxD5Lc
10USV+Nl+9IHxEMk9zCY+1+5ZSX0MaCFYTZGXtD0p7kRjRIVquCIoiwvp/NZFP9mVK/OgRHUSho9
ZQU4y8vz8z7fvVXk15BRj9gLamOoz3s4iBhFiwwfbbUhngUc9Z/VzSvqjAhr42KBnTLleGnzk+Sd
O+xJEvInV85NsUVQ6y5NzqlPp3qPXUace0F3B6EGu1u0bgzm21G3flX7nqz/BNQ2Q+SgS5qdz6eF
ceJ54tWsKn0xyyKKyU3UJKI+0d6+aPZb+P4mPY2Ip9bENluzM143P8+bzvnYCIS+tqb5FBJeMWTW
n3wCRGNpIwAfGXNbS53nJ0OK8xb/ZIvHUrrcP1/e709HcOWvvKCTFnkLNQ6Tt0h7Unhgg3O/LwrA
m56WwAAyjQmly1Csln2tjBdVyV5WfvmiZ/2/sNzAsJqQ5dDMB9TGWxa6qB3HwhfGi1sERB/Wjfyc
Dcb9Y5rLquD8v4hMfF6d0yjpVRjKI7ROthQqxBjELM+XH4loeA+12VnoxmwSol44ZCcrykr/BIiN
sr6kA4eJUXZBDRMxa+Dru7BfhLTT0f9NPU+vMyCqSoVLxqQKXJqsYIy3yqDr+yBcqjGpe3RukibI
Y6uIMyx5vv9d4sx3AagS27KnpVwY8Wa+K1C6MkULxRLWfyFSHy1cVrFP9pcRlYTFE0quIdnoG0Ch
bByncZ6d++Tn3ptoAsayO2Dp4g8sfNlKC5LEC8flxXjZSzTYYJWCufk4cWzdXOPBNRl2pVChRaUm
j+CyMBOCnp7kDSuRX/mdNpMNY275hg6jJK4c+0PSgc7CQTy3P/7qASlER9uEcSPnk8PzIXPOG60i
aOOYHBo2HTAqs/K8YmgLeXlB22hG/OPahjHdCZa54ejmd3ehQjowA4m+cOxKExi10bDPoggaDFwa
VkWG1x0deeHOTHB/S4KxYK42pH1XxgjuN+OWmLvN4TxwxH1GEG5pMK7fK4JxATh1zI2iMlzQNdkN
hsk5qhmhviXC6JQYILzwgcx92S6I9HpACwE10OLC82rcA2Nc+EJAkyKiUCSl9yvMqaSPvMl83qUz
Ltsd6ixvyunSq9PwclYeOcaY8/ufDF7ZYh0728Yxw+9XeEqmhNb2mWNfJvm/Vcibq/iUhysKwapF
R0ALCjKZJuED6juO8867CR4fk5G9ouLlY1K0Mi4i+qn/BGoZb/ZjptR6y8bE5hUBP8SajhFdwXh/
y05m46g2kKqBnHjoPjPN9LeUGD2Xwwz5aAmUxuP+paEvL28+dY4Z/XXcWzmGeXpMWx4RpXFicp7O
sBlkIffKSp6Uf/ny9tASsjPNkDxxNPO7eZ6YwxQEAF+npXqMwqShUgdumWEkBM0YMMx4YJDx9b7I
zYCt3RJhlGbUC3FRLdNPS/n0eATQVu88Pnr7pjYed6doNPSceGhdRVaXQ5nDnsSk+v12moMXQdnf
NY/oedlVBfGtwK4dDUe6fNyRH2a2xnjuE/pM1dcPb8SslUZXXH2YKZfdnMFnt8yVvOYL4DiVAg76
WXt63sNjWGvyoNJdaf4wD5QntP9gCP++V3bUtNIq3fNTkCsKVDdQituejH9lqr5IMBrYSwom26bE
uFGQKKM/AIsX8tbKzpS1b4+NUT69xjLgDktJL3vDsqw/4oP9sDOnMa+QPiecbhXuHTHutld9VR1y
HBpyeqN1tJa4JLt0UmeHmk2ODlA+xtD3Z9gtf4z3bYW47HLUUC7jtrGofrkv//9gJb/uiPG7cpti
RWxSgaOX6LDH1PEFpVniO/nB4PahfH/N3rLCmJIIvXWhmOH0jH0PNIjQwtADJeY5QIeZbvAcwEwh
/JYcY1SyUKpcQYJkbLcJMfa4rvX6oaX2n9p5RHS5wYCxjgEPnmP7h3jp7yNlh2sGocIs0gJsJh6V
3zYQRQ2NYpXDEcZ5B/pFhombM+xclTGmjUxoRoS1cjScjtfYIE6/8T0U+KLBOOkhGYJS9yd5N16s
iqKbFbkWxSCmSc+5jYlN3qODxxRjMuTB76KhKIaL8iTjlWmtE/pHMmwMwb1i5JV3hNyrYozHSlnW
aiZDRNIMwGTevnrZYLr+dOJc1Uwr4Y0ostsNlv4q97yJDsQQNgN1AHTG2iY1HX2NZcm8PBXPn8qM
0QjVYtSFOIcvSdCg++lLLn/Ib+TH8aaijmcY7xw78r3P6ZZDxo7oviQFigeKEdkb3b6y4FOOBocI
x1mzG7JCF6nYJod0vBjoYbuQNXL+GOnF7PBWM3l6PJNzvWWJsR9VVIndUgNLW5B7Az3feiR/XMs2
U/QHQq8/Tu/vAmct16y5F0UNC8oE7Mz5fLxeRQEYoqoQ30NS1IZkL4BSvX+E8xp99fuMB8u7IXWx
n3VqnXjGBMPb23GNhJ5E0Ayk4Sgdh6fRk8Z+MyFXBBlR7IEasETiHyqG8hdQyqaHPbU0s329z9mk
qvfoMAIYy1jL0zY4ONmRjO7H/R+fyYBBFq64YFxXrpSJikWZ07EBwBOj0LvlZkU3jv7QEW4oOGsE
r4gxgteoQ6VgcRPK1zHSBigS8hIT8/boiwLbRuA13iJTQ7CTI4d0hFn/M5kjJA8AKcKzfbOW4YoW
46fa1YAmSBcXo1vhMXdQ7fTJ6Z0XXHD05jNnd6U3dfzf61+dAdhu37/+merHzfV/2turX/cqoW3i
KVh+3v6no/UtcqxLYa9tJOJ3I+0M83BIjMRy8MrjsTaTb7ylzngpVRvqWtRxgls0LY/reIkp9BLD
71ZNafULcInOu3N+ErbckaBJZ+7oFDuimMQltpZPj6OwobH7WpMSCzBFy19xjB5H4D8t8dXx6uki
jTzgLF/Uo7aWkTXlyOB83H4lg4xxKJfjIqqz6QQN1DIQ5R7xtqpRyOgMuhkcXt2CZy4+5emKobIF
OjUgqqeUmYpxBus/RtYwZbox/lUW4Io3xlrIeiqpqTbBQ2BKQKVL+5VuTqeaY17n34tfZNjxxBKb
EvJoOsKgJwJEoQNiIWbgRZXzIp/BkrmRdhZfv9OLv4Ruawim7LibY/Hy1L5hjInr4WfD2yuemPC2
D5bZMikmsUjIc0HqnSXvEFWoSAcD4MmMXjbcZ/f0k3dUik0+D4DCBXwobgtZKWJUpN+WZx3bFafl
0veN1vzL+Io7xmxUhdgkcgitwutnevz8AZoZgheTOh/bEw9RYD4JdkWNCSwELRxF2QVjBmoFeysx
0Tq0fqwM+3VjbgZydvA82b7fZ3E+zkVWCmAlkoad9oxvEdteqfMlXq8r4CYe8/NljfeJuCYmrs/B
WPDHR/eZ8eOQnXc2X2QZucn91SLXxE+yLy9HLCPGFgITQT2VD1NQTz/Qx5ujz1xwUJbhFRVn6heT
gnxRZ95IAZr4Y7GsURaj9S68vO3XpKegfzkceOhc/xAuftFiZCjE9ipPHkFr+7ytjakzLCDWo12j
1ADbaSLwvn+0/yC0XwQZMSo8qRDK6fE8vThhNgHDqhg28l8n5cChxZUeJjRdJXqFBTKTVxfsF8z0
7adg2LV+2Obhp4lo2DQcDnfTL37X/i/uGD/Uam0Y9lP0DU9OEogMWjfsn6XNRfn/h5jhixITsBaJ
gNVzC5i25/q3SlbQjrWdOiMi/R/YEzJSyQJsFIe9f3CzX0QZV6T61V/J1Mqsja2PDhVtR2zMujaU
vsvrk2e8P/M6wjjqgDo7zvzK19a1L7X6FMuWhvEi0L3qHNFHXRm93XD4+we3/l/+VHa3quirSZJM
b5k3/egaayIh504/X9S8RrPVdFT/LCmqwJiYOugAdeBPj0/DMo5TiP6Y2FawfUOSExkY8Lfbmc6S
0rNjAGfNCYxT/MRLoc1nB/82NSo7WQ+TrialOjlI6L51CQjyMWTcIH/APdt5X/x1toylaRfqYqWW
k8ACmQCDlqmDB7Z24HgMhUeGsS/aylt1ZQcyWkR0H9NnLwNd/U5IbcQB/jaNvmJgrSLrVMNnrH/b
9u51s8G76GyaZO1brvH7/0i7rt7WkaT7iwgwh9dmECVKsmU5yH4hrq9tikEMEvOv/05rd8d0X476
w8wOFvMwgEvVrD5d8dTvFwywHNAPa+2Ktf0RImherVyEz9hBzwnX5xNUkw/AQJSgh5ckpNltB7R6
5RJTzgLchh0HluZDtO+zZ2ApxhRmH9KkQ4GRW1t4Ez175/NIvSji3LJoBpEMKS/MiIbQ47JyQkK5
Tm+rMZ+wmRwWAz9tJNfypYcaKUHycHdArwrlznvAlBmpcVW3rh3fg1pyvwu4LLXzaY6/jpAtyyal
FloijRA3kHqxLVf8ba+imuPTcWAdG7p/gl1qXtIEWxhxS5BJhI8Fb3XRkjUSsmd7D1IIXgmHA+lY
DftTYDH0iHwTpNyCt4qOYsPBerjXweAkk68Vdivsk8Xtr8gz+Wt8MMHzpuzRznStBeqrsCPSDjig
dYg3nH8piEGc+iiWQ03D6mIRvuK5x3YDf881jNu+osEWaROxT02lh2E8ByU4UKyt+BrvM3t39Q1v
a3SNx29csSun3eToWkGOYk2g1vG82Uh48rFYhyxSO/dRG97bvvJq8AyE805dn8yJyFQzO8nKcYjB
ES299sWJHnc8eLrtNWHJy08bjMBkX6cnqLVxYh+pj7vT4at6wXINhBRc+tvrUpxbh8igyLFWulzK
YfG957wFmJvc3D0uH+LN52N294DepEEhn5+E2Be0mINJzFoH+3Q/+D7vZDmusMEm6ZILotOcXr2z
Exze7rzHe+zswaO/3xnLzOY4w7xrd40EJh9yUOIxq6jagu+VRxL6imtTblrOx+S8AmyeTosT7JOm
VW5Q4baOujFLMmaOyLvbPDFMjJQ04X8LLp6n+SikW/YDsX+tUMPH3eO5oJw7cA2NJ0c3Rv8DkmCD
Snd4D8K42xeb53iyibi2RpbnouOWDQsHCaW7ZeLVwW+gPh104PV6cxCLzcb1WamNZg9LiFefGBX/
4OjC+zSMs6GVJyWqaA3dQfs2fU7QPr5w6ZdB5e2ZI4z+sRuXmU3EHfusw2sJXcBE8PaIvGm4Xl/L
HMHpnZdO+pvM1V8+AEsFO5RWrJTUtpuTI2ok1/1E87N+nVl7pYKtV+oirx8GDLzxVo1zzpRNzuVt
KomtBDWD7kt+PW+/OLd2Zr55mnP4Y+ll08RZklO3+fRrg+7z1F4svY268GCKD9EC5WeydTHI1JEv
NFhxrJ8rnPFBSgG9z+cLtCvcA8oVj2+eE6gbqXI6eyzdsNmZd/bw4uz8r322SQrAVvAv0ZFN29VN
oo8mOiVo/QekzPCS0e6R4R+Orn+TZv3Lhq5zehMsOeeK1F9U+iXjX2gjM2z5gK41jhSeuTBBEKK6
pMACW/T+FHbp66R4HHg94xxMVJjAZTgaZiymaFtBVB6vjIXPQyle3M8ut5NyK9GiCyQcNqetaL+R
EjkpEIIvhCUHRDiAyLbANYpaNzolEulsbL5YRyRdPCzut+cHVO45oqj/fgOvrmmByeeP0ibtOjwn
j47T6WREDzn5hUzmkeNkcwxAZXImmVA1dTxCIwSTBWhtEayonJoOJ7sGEuWfXpsiiKWZDUiSdjaI
bZw7bGyNyCfiaYIp0m1ybUO4YC0bjyR+PmRRsJHN0jBEZ14NZ3KGciSFRkRh2PKfvdR91J1PJGpc
VO1ptoTfUzzrnk7kMbcp7IXjJcnxzTQS9L71lL7fNor5oG8igLlLNUYjMkyYw9IxBeS9vSPoQ9Ux
I+R1i1rZLvhnVjgRyDzRuWKkZhPSEyTL5SL00DVFQnd4uK3X7LWaSKFGOvlOZnnK+yKmbv3ogCeO
B9mzSY3Jn2f9+CjLjlZFr5K+ixcZuZYEOEDKszXWR8dGif8GC4cALF20Of4T4fjaPtv+Hpkhnk6z
WYZvnVgnvRsV89jR7Phx/Y5PY2APdKCDy8VypNcLrxI3C+ETYcyzq4lWLsv/EeZsMk/87Ts8fWbh
biKCcdMzPbWs+JrlVG3p4QVZfgSoPPf8Gvb+AaoTKepPQ2uy9nKKFZxa5rxhnc9nD/orAnoetPBE
pXvbqLnCGDSoom4YFBPCnMPhvD6RoLNVdIZ66qto3lVL/9J4HIn0599Sj4WHKpdBoweJKZjyiwVB
dpigYOJrS5618z4XgwvY9wVXmjb0ooiOQR20RC00lJzXKJYgLLWWHQZfn29rxzNCBiQENI/kRU1v
sXomQorZE27JiXd+DFAosVW2FjXCfBlv+sCye/QPf1HnLsH/OSY/n6P5NkbWVW/GXq8sC9KeN8jr
4wjBIes8gAAL/6DyRBkWsFagISJK0rePcr5EOxHNvMipnArJYMFQzqAppUSlBvKknW3ty7uIDPe/
O69djStlE6VwoX3/tvT5aYWJdBZO0qpoT7RfNXg7fV48DRa6M91nHm3GfCJjIofBFHUcIrkYccAK
CUFpvz11WL6z8vcxLxk7n6CZSGJwJZZrq0tUapsb2h4IJvkUd2GFuprP432Z79iayGJgRT0pJ008
wgc4O4fGRZkLD3NNsIoCY3IoAXG+FefW/eG9FxEWwFLod9D6+B7BcVs+oBCC1gFsnOfiM+elZj15
TddCoR4grbE3FYlcaYEFN5x7N1/KmhwgAyQGFGoqmjlvVtkaaw++lEA7kQgL+7bYofPF9aF4SjGo
0jehKMYG5F2npzPHehPub38lnl/IevFjqlClIMK7O7lIcrXkN1p8TbJFqnfnK4+3xXFsgvXnwSOb
m0pIFdpkjrTNif7AzaBwXEJ2KKWJu0Gu6aGhy448fNJRBBfdyu7uzHk0eYIYkCh062IYJQRtsMF2
GXPYdHh/nQGGMlFkxaQJ60AHn+lleftD8JD0uglj4jhnslXmFxl/vrG7ldPThee/x1W1tAOei04v
xZ+uhY5ISrXogmsGs2MNHVJVghjO/Gwcu3Cwy4G3cXE2Q6d8i2C+RCjocmHmEOFJgXyfEZkLLzwl
mK9xGTHvewrhtaDlebNp3hJHAWHDy0DyBTaxoRsK+SLOF5p3lL6VYtDaNNPurAwQKb9lWCO8vndf
VzbnQZ2PPVQshQKbLIhz2TkTaTSPUls21O87kcHewB9Dv0xNMP+EOUA8Qxz/YRYAJvIY90HqlFNN
Rx0fx98ZBneUFXCTc248EYy9Kec2rlqrpZ8KfAJoI7vDrMQS2Ubk2/CwprxqxLw3hv0+iqVYIFtm
uci0y6AWI6UHbewTiS9k9CmdCPXK3o6OGQfh79UeMxqxl2+UJNjxGthmTXMinjH+QQ/ztjlC/F20
g4vyFXEe8vkkzEQAY/vCUTdbKaTMpOS43hztOy9xmqcleRA/0AnYL/YYvsqeeCmY+SzmRCxj/zhs
IxpGvX/snZGcnuIF+mwvNbxajn6z9jKRo/+M7HKrF8STid15z88GvprpDHfVC8cmZx/yiQwm6KEt
hrVRQZfACcFYhPYXlL211w+OGPol/oDaiRhqKhNQx37W81GlewerhxjLWh6uPYwoWe0HnkL0Et2S
RA91Ignlqi4zTlAoacFJVl9s4qWf0SLSlrzQ6loq+ntRMtubJWvmsdJHmF+AplD9M5XBd63Gi3OE
7HlxJNjcQlm+j564/XB2RoLZ7EDjmMi84/fXwcps01Ye15fLIOFgHScrCUGDX07yh/2eu26HY/Uy
27NVgosltUKsGwzKNkDl7ATs8I3ljmMps97FRCEGNLok64QUrGCPSeZFeUQubUYS0Pi2S1UkkrSK
HUUPwvrwJIz3teJ15pLzA26b6p+8Fkp9HPOEftWNaJevl3ibgX9kMJAjDF2j5MWt89XPicIMmowo
GJ4lC+eqxktTzImU2s1C/n1+bhRbVElckX6xkj/6YHS140HnxXmzHspEPAMyVmeEeqeCUPn0Fack
vl9FvKd8PpKciGAwJsKeaOOSwEYxVwyapzTAU06wxMZY/VLcvcMdyuKpxIBNquWRaGT0CzrdL+wY
punxzundM/FtDrDJPFkM3LQRluaYMWQ9O3TPQ+Fi94tTbDdvzWibe1Is1+vSbTz9TjuDvCB1eIkH
jny2Mys+6yDZvsB6cqd+37p4hm5fB56CbE9Wc6rKzkrpI3Q4hKtl7AK/PXmJwh1NcTiFH/gr3fNt
h5vqoJZ3A17Z5qweZNdxQS+Gsyk/lj15bD4j4pV+qNqg1va1x9uazgce32bKtmaZaYIOo/4qryCd
e8RejHSteznSZBxJtx92ma3hlLGGva0U46hfNthYQbsu/d8ZoR23218FFmA7HO92Pm80UY5BmaLQ
i1KNcc0L91n9qldlRlbcWa7bDp98zR5P3t7Mii+NOsLhwwS88Fu1+9WpxV7o26fHeSCueDoR0rfm
WCb0dnsPX7f/8nyLw+SQGOAomy6rSrrO4Ow0hjPEdvpgqItz6LYVKZ+tDZqiGr/g8eBxDY/BELMS
irytcWzHI5w8sgBcofcLiT3e0AznRrH1nEY5931Kv0/6K9mPv/zbx8eBIrZ8o+R6rIgDPswmXHiG
d+JALce42N4q00irWKWnhL6/FIX9V5Cy3VaAY1nXcGNiWdogSFFZQIFwiemPy+r2X+dEYyBA/emZ
Sm3TDkZHb8dh061oN3a9zmPvktkglESr6W5v2+7r9mFRajzAmY3Yvw2b7bDCGiLZ0moKOKuDuUOk
VHbOB28Wdj5kn0ih5jc5P7VsMf51goJgWZa8N0pwsACpMson2HdjczsI6XndeB+uL9dEHKhD4i5O
6XlmzrkmtkxwjsgWozDJdbN5B8gggyREmMMSgAzNmRwOxWlf+snzGO6PvJiPB9Rsm1Uq6PW5ofB2
9i6bEMmO84JPRHE76sN2759fSpaKMFLotpQBi5Zeqk3VEnvHF8O5suywY95fZLOREYt1q41um/ep
3aJ+h3muwcHJBco9t7+VFw+x3LViqojZSYVIw0fG2CWYZvDtyPvgtW3x3gq2Z8rSxES60CvVaU6B
Nbrb/Yf2gYIarRP+y5iIbZvSOkUcqxrWl6KgFT+32MrXOi1WiQ3geDsTs165oncbra4+yI3bdSVQ
ndyuNE6LKMwgU2lAHvKQkd81qJpAPcR5NTigyxZjikaRVSHBUiWrJnFILjxQ/5v4Cl0k2NRiWio7
5VPFbZvLFpamgC3EyT3hId282tj7ttrHnsPlX5wvW4DU83/iGJRvjMJssOGdFhLoROEuDR7Npfo7
xqpCy/FXCfH3/o7zNP7Nx/oWynh3TSlK1okuJRnvAm/pCfb4gGX2X1yEp8H3n0bxLYdB+MtwapVW
oGcZgJzzbhk6aBmnjFRnbGsDjx5X4Hw251sg9TkmVliDyrI8hhB4RjsknX/DgCYl0KSeMt4VPCsY
p3c4pj/vyHwLZcBexExSo5gwyecAIr1N12HX5n24lx0RdPr2rgp4m0P/BvW/RTIuYCVW9bET8QFB
MHMh5v2aUt2B5Iuj2fyT+ZcYNlo8glFvPNPA4zlbbwZ79JAvKjZDTNcMc8dBOcZy1Xny7ayLoGhy
ItDlYJ73lj+qv9KUhN6vonE5evEuHRsqRqlY5ypdUYW5oSjQPA+j5/6SrNBrsH/aNksFngGvvWfe
mf4+S6r+RD2hlELVLGAlJ8MJsX76GHO04iEXGyYaIVZPGy2FEuxalclBXaCy+9yZC91DOt3hvDI8
22AwpLDSqEPxDUAcYNQvfrltete3/gZ0sLFhGypRnmpXiHIO8gpbtLFk9J1SbvWYOIntGuPl69MS
vT0Z6LecbIG5z9s/gXueDJiUtVrGaQ8Ny/Vp+547wJDLev2yxnPg89pqZ0N8wzCx5dLEolPW2a+w
ZlUuywT9oRfwl2GTggdKE2SAb6s062BNpDDfLOs79dTJ4MgUajvT3KpwNSwBS5ZJGZxqjjnONqpr
umLQbUfYssay9IOJoDrqA52Wd4BR7Xthg74M+G9tP3XnHu3JkdcEkadvPyIQnpou5/PN3bepeObt
ybXKRJ0L4rFDtUBn1vHz9lnOVpOmAhjzkMJ4ANk4KoDBxnv3PvVl7dOGXpQ2cxjjx7Pg3RY4m1Gf
CmTeGck45Xp3Qj0QPEWB6pZ+fO8Hz7eFzFnIVAbzsPR9rVpiDBmHg+f04KdKKk7UPJu+mIhgqfTT
+twlCv0wwabcJy/Vb/RnRBf7g7sUee5dngqiQdoEcdtGas2Y0jVgTCFchc49GoQysqY+qa+7nIOj
5sTi1VQY9Uwmwsy+6ZW4h7CLi3Ftl/d6zAYqhqJpIP6XUN9msyVS1EignRZpm4OBiWypJiaI187Q
ZSeUBKMXHH3mDGEqj9GnldHG3cWQp8QkecnIcZeDF/W2sc1eoakQ5k2MpHPXtzKEnL1DAG+tcd/y
19iVXy8WiZe1hqR/B92+/FC0k0XFJYa4viLsV5v+APrITb5aF9WxrgkjQCJFfmXzXi0IwkBpQUbX
9yVOixL3GzLwe+kEDYUNqAth7sYBt7v+SJN3A7TkoN+si2+oMmrLkm4ossmE7IosCWPV0e8HxQ7S
f0Ew2ZLhhYcZ1/D/j1OcyGIu2oABg1N4gaznwCDeW3lv+Mldj1qccwZdm7MPXTQB7m3dA08gHjVu
Hnn+YCc/gDHWNMUEXSfhBziHtxA8iIgwfHjDBs/nmbvk00Nl7FWPToVyKiEnAPdL+RLtb9+H2Ts3
UYOxxiIV+rA/489niJPEZeO4/pnL8TyXy5nqwBhhcywKkGlIOCt0e70tSbxobdVZv+SYprUbIi07
jqM4m/qYSqSnOrlkY1QUVVhAIk1HHDxPcC8e2e+5M1A8zZgHuY/VTsaGGErxhHlvC1Lslfpw+xPN
vl5TZZhHWDWGXsqQt6ZeDUY2sZBeJfILBxhnXc+pFOYZ7kppjNBAACklupNHmMPJzoOF+7TyI48H
FfR2/HF94aOhaco0MSbECNOLHHNWmgJhNV2i4UoofPoARM7JUcO6IYZNIlqhlaiipEIM7Wc69I6x
VQm6y1Gb+0fH960Rm0i89JkWmqNBNfI2uYNa+Nm+t8kRLvVH///oy59H24lABoCio5zKWiTT8S6M
kB3eFUd1MnSefvFUm21bNyaSGAg6ZWJipSlOEVcJ2Ybj/QWsBiNaSIJ7EZVr4Gu8FwPI/dBd3kXm
GAqbVyzM8mKGlQ6KfSe8Hxfr/cr/0pamzft89L24ZSkMRIGB3krHFnKCbmV5GAl4GXeSvdPQsnjb
JucdkMlpMtAUx3J6qSyc5nOKPD0a7Lwe84yWvVgstrhrXzvftG+L5JoKg1KlXhd9lcJUnLOjXRv7
ek9x5GX+LDsr3knOQuJEPwatlKMcmccaF8FpKY+Bsi0OggaU5zZ48y43gyHqqFd5YgLjRSQd2qWw
zYLL7+1Xh9xlxd2Sw/tsKuPctIJUJqceZ1i9KS+Y+1IVUrvkyV2UcPBrUGH4prrYIdEOqKm4GeLZ
Z/r7UNne77JP1Fg6Q/rzxcVK8WjrbZqFciLYOTXuXsWX3TOv83j+1ZmIZPAlBCVoLmJ9MG0dA2g+
vAI1v7AG4pn7ITl3XGXwJTthVrS6aDhal9K7ljURXPXF/7h9C+ZCswmKqepPlwAtkUIRdrh3lbKI
64WAecql+GLVm9tiZv019Gtj4Rg2OWoic73hGJvmKJvoPF6MW58/Gjp/WN9/n7nLaS3Keqvj71eu
A/5ouiyj8QYHc6i39Zh3cCeKMPc4BglFG1oQhCZ320kfolW0GUVbb8h5s0Plf6s99py2/b8Bqm/l
mCtttOcskRTI1EC+TUQXi5xRhP5tktWxIh8fXFaBWZvQFZixKOHcTOYwVSxybkNqeWd4pu/53elJ
w1xFjVRs/VTaEWis+SOXVIc/XhrdMk109CP3diVIm7imMsYSaivEflGQKYD/WyCaf5RsedmfsSBn
IKnn7zJbFv/RGzARy1zn43lsrVhORniquGNSYr882X4T+AoXmDV6X29pyNxnpcYuHjmBKEd/K4ji
5Q6Wj3gPGJJ4+USB9d59eR08yQ7J02q1QsfpgYY2cGFQ/fr4AJebvX1FLLUD0HDe3nn7mhwCgwER
Ev6pWeCXbRRfA6JtsUARdBnSknN36N+5dQKMN9GIoFkT6TeGaptiIyskWtql/aXcF4HucoTNvoMT
pRjE6dRWr+QMSsHzPGDrEZIJWwkHmNm89PQsKSJWtv1lu8x9Ccdja+oDFQUWHHNxULCTIkrdcO1T
Zh/ft0FuWxO9w6A/Rv2pX4jFUhjvaALE49z81CzUTn4Ni1DGMdIyEUtzD87bGCiNZ9nX5//4pEaE
O7F0dTVvfVQGnGrBqCVZgThapR2do7d8WB7vzNxGVixOHB+gGNqm7JdgpYAZ71d049TumecRz7oC
31qzuUyxU45SGsO28Ak69+2CDWHhWllguh71TbrH6+OfhVETkdR5nkDWeEnMIRugeZgSr1qJCRHg
gyzcGNs6fO214XYTcL6swYBVFB4xbiNAYKAu4HxIJ9RcVmIQYwMV+Co+eNmk+XTBREEGsdQEm0LH
lspDm3yyH+58H2SeHPThAL/BgE9axn2hGRCCAuoJFKIo03LzzxzoNRjgQapeTpo6omuKA8/yNNF2
8ZCB95XHicGDUoNBnUbA2ylcoM0z/FHsVOlJBB5+OvTOObZrmvnGvWN3Y586o0V3b0g7Bzo7WRuY
SwLqIGMrbUVQd1+WXzuUckJbd7meKQfHDQZhtLC5iMIZx5liWYcT75QHOneJ8RM7F8i/g3GDgZdE
1SNcbCrrTILDRs5t8aNEiR0rTInm/LOY8Nvk2WRtmee1kaf0kX67LNKnaAMCxj3omzoirHnZnnk3
669nw2TwI86Pp7IrAFkbYJb3niPizQNwnMZ7P/iHHvJEMwY8MJM7pALYdWgT4/FuREiNE+QNjvHs
32Qgo+8t2SwiCsNOuusN1EXQIOkgX8DbPsGVxOBG08mm3Jxh/xixuqYZwX+0RrEg4OI8PZkbN81k
0MNIo1RJ1OOIghJ6Z0BNRUm44bfwemZ4eGsy4CHnZSYkCmw9OFw2Lcn9koCPSObOM892XUwcFtbB
D9Uiz08tzm5YHAsCZyx2Bdew7HCd16QcnPJMdHJZw1v6CI7x1mrt27f62sx360gZBBEMqwiTAWaC
ZA9GRHVbCbBJOXNiFzRqy7CyQ5Adex0aQ+XYjWzTx4sawZeg8Q6fKYlrSwzINJJ8SvUKt35YeV5l
WwNWxYNbWViiQoKtireVn08pf99EdoNxOkpjoYiwJyQoN1gYtQTD8+bhxSTYXWYtPzjSqNGwR22q
WIOhKyb2cF8D2omXUjWy1o5GBndQcYqNgkHBhR/f5fZHsvlAmMORNndXptIYEx6RxCtaC9IwVUNy
J7ZfBngn3Ah1Li85FcN43GNWtOhKOV2dBoGk4IP0h3dejWnWLKZSGCvNj3mcd9rV/0GDfwwON5DT
o5rFLZDPNmBPJTEGOFSJlLYh9DmjPFiPWPmGuXabNjoifvhCzGJh3SjvW81FSBOh1x81sYxMy8Ph
qNFvdXBaEfqtj5QnEQHSB88IeaKYp04zxxwUKxBFk7sHx0L6oiOXg3qCtOeP7PDvrJCdODAkZC/O
9MOFi+NeGYl+Ql2XVhsSHn/HbHfU9BCZB+8MFvTIvECzYVFhhCzwMFlsYvMFeh0jollOhS56Wwyo
eGNpoMU4vCZ9ufwys/7g9Icw72F6lNtjTW+es3HqmkA61pTjf1/IGSAB+/HMcUBnm2BM1bQQ3Wk6
uumY23E8CVoslBc41ZighrX+j2mJ8y3p7/4Tv77FMFcjsupGMNsc+IXZLgzcgy7viZZzeN4YRw57
G1RplGqTXkHEIdEuwrqiGGSHBAd3W6HZx3dybtcPObl2xhENAZEChfDuepRpqfd78MAjm0ffHKQF
Al6Od3aOcyqSovZEZKlhj5WZQSQam0Fl87ZRvNNK2zRLEZW4GO+qc1vH2a7YqUDmVihtK5hdR3XM
7irQKPu7YcERwfte9L9PdOoGdcyapoROh3GdVsTaJfCWaN+o88HbIiTNP6J/GSE7hpOpeiqKLWz9
+QDIcnR0BIDeyAfzAkcras03rP06uT7RSjPFSJfjisaPjmjfHe2iImdffTRWX3vjle6F/X9shuVp
x7ymgibr4HGC0PHuGfscaIo5ccogXaeP4FXhtT7OckZNjYMBjqgu4jyTqDUevHafhA7cPKzsQk34
5ePri0vcP++SfH87BkDES4QKtApxlI/k4MDX9A27e+QCyKxPYioyGNEt+FsiY5DD5dTrZ9VEKhns
Zd1Oc7WVnchetuDG37MaTSQxAUkjp2pkQikcoPaSYIAKw1PCEjwFHKiaK3Zp6ICVVCx6kUysqvx5
x+TjKa/DWsU1VheP5bv10L2eK7QNBdH7bbufqyP+kMQ4CP1ZF4Tc1CApONx574/1y4Plfv4miPRB
Yp/ZHdG4nvHMXcPMmyRKpqXT4grzwULxWFRFZI2POnI1zwIp7KqzTZDpupXztC835eK/s5wfPPCa
8/dQAwM5gGwoqohGwp8HGw/DSUrVQgQge+Hqka63Jq+Ds/2FLSBcbr/rRBMDKj+kMfAflfk5G/pG
vKZoC6wkww3/ZXkX8h6RxHsAj0123Tn4+uu8NT2M/JU2+Ff8AKHW7c88F/roMhSXwUIhGfrVDCbw
Frda2eTdUUT1LNjIbqWiEA6vWoRE/8ta0kVMHIkUTBjdf0hkPnItDnHfY3XHY3aPwrBhgG8V6WD0
PA0vO/jVz/xEy4yv+0MiczuHVkiiMUxEWorcKE74SJnPkG7hLjee8yR+SKK4PjnNPDuNIPlNYUUt
8rN34+jIHy++3fjW4wfeQZkSDNroFuW9UurMg6HLkmyhOgyKJ5jwT8HnQlYQ5mUwKI30XgsjHteg
03Gx6t4geCETm1ZHkZXBpEC1MF9NdAW8Zy/Wwk56uwt8LLsBJbZ9fC4f7NPd3ml5acO5lvcfv5D5
CO3x1J2xEgu/sFmhMIFVFRvY23he1C64AnE0NrHN9UklGt21ab6DkbHl9b3PweePH8F8nypV09NR
xDGBzlojGN5FTcIzScJ1t+h5/2Hkk+/BPOBJElnF2cqhLaLudi+/nh7dp6/qnRfez1W6fmjEPN3d
OMK1O0KjZuU4vlWDeBzV2nC3CTSikCMGG0sv3ViYKoBHu8AK5w32lMAghGcj9W1u1Xgu6Pnxe5i3
XU7xEust/cyO866+ju+6Ax4WsF3WpMXII80ZBaHFSeDMxXxTqWzTi3AJ5UsmUanBZtjGO7kCLeDR
uVeXi2jdI02AzVxHdyBYHIH2vUvwETlD0LzzoG0WaL6/Otv9khjRsbdM/IwBRURkQRZnP/R6bFm1
sHqNA6PUYb9hYSzjXhcVmaVnlYj3Gdc9TJz2wUdigjvoNo9pE6WYyEFujupZaK6CPKTFM4VIEdLi
vS1gnAMDHTaUi3LurrHrYd1SkIG0FGRMYtGWULAgg5uuCnv0I/J+5x1LoqH1ZptlpHDgpJaL/apf
2FtwNtlNDDosirA0qEfJ3rTTl39SvPphbQyUlZditI467hzw9IDqFWa8sFuP/25xQOQK+pPXxEjS
CCwTOPlwN0glOYURMcOvkxMl3rH41YUkGh0hIVinYa0G9Y1jYDM+7Q8tGQgrSkttxRDnj2SUaAux
p36oMbpEx8Lj3RvO66UyIIaBwyyXDPqpHbo41I0wrb+m4VzjHxc8yKS/+w+7UhRdtExJ1gy28Ulo
hObSGTjVbPAsknVbPfwlBobh/pPzm8hhzs/opRCnBznPnhMmBFkSEb3D1C45gmaRYCKIOb1O6Tvr
eDnT06MPfLpqvNcjXoPbYua6a+Eefp8bg+zIGNZaGEJMY9eON2yVIAS545r8XuJlyYlfb66Zi2zD
TZbMWuK3ZHbUNlHNqG0bSO6xFu3lM/Sij4SMvZ0BgLhr2GYv3UQYEwg0OrgwJIvCnexe7BjvVgiY
wfKkPbeaPxOfTk/06q1M7ndWtkesV4FeCtkEEhrZNff1vOAlMHinx+C3ZoSappaQItzBu3rFNDT6
XdB+Yd+2j7mU1g9tWLy2zmCApfauG7Yjf4YO+LTVElPKzVJw/A/a6hLf7XYcqbNP7uRzMVhsynmV
dTE9w9bO7sx148mHeuuUT1+C83FccNdXz5UgfqjJuJAn8ySdSwMCQUogOZdN05D9V/MOrOKuHZdm
cXGiHAMhl0sumieNysJSqreKeMuIZOB623Pzg3MEjD/UYkBEHBMMIZwgqnRqj245jSsbg8UW0e3U
FR5OcTDa593X+OTv88WXQVuHOK8AlXADl6/2NbkN2DJ0tCxqPzQOLWz99zOvA20uyJ8qef3vExEm
WDhOVQ0RjX3dAIxoWxgx2v7lgz/T/uBR3cy7Tsg7mYisRUkymStxSjXh0mFW5VFfnUvSbYrPdHN6
+n30V3Xq7Js7xLwBLWhyTnKuJVaXJ3KZS9EbTSKVNeQe18Hh/IiElLJCIsPeo4mQcwFnUjY/RDHX
QYz6c3wRICol2aO0Rbl//8G54rOIPNGGuQVpGJ1L04SI0tnctS+Gi1G5vZ8tePnC+RB1Ioi5A2Yl
ZlqjDvAMzj4SkyeSfqEqhLk92kMou2eTSA9nt3HSR9ctMYPuCbsOYT554vU0z10FRdJFrE9DAQmp
GVyViZ3GxlEMNX2kyagytZWKODwnaDbvo8gyojEJ/1JZKv1LmkYXsTbpbfMewtYN0dR7Xthfuw5N
KBgB5nzDOadrKo45WkUrkmEoIC4lztvbSO4WYJ/OyPbJ53YMzYagU1mMoyIMAh7xC1UNMfDmcPfo
ge56EfoqGE6QPOf6X7Nf6/so2eAzQ+LX1LL/HKVu9yc4Q4i0H6NF74Ji9WN35OVSrrEdC5UTDdk4
M1PCEbGBgfsdE+U9HVeC5MbY1b4yg5W7wHjfJ1mHZLsilGVI11c7B6m8D/0BtGi/IrCTOJyvOwcC
099DXZCJvcrmWagkeuLiyT1fgsXi4Qj+3t+v9oBWyC+7lr1/NMSrT2Uybo0wKImWXXAGweFwRJKY
vGxXsh9uOe4TTzUGwk1FOJ2rDGJw+xsJq63iflfLvyLBFs8Ly1jfPkme7bKM/YaiRxE67HDzHyNC
F6G5VmIvFwuCFnCEermdfALDKy5Pz5ynochoSJEkmgzWmdNsUYvE3pAQwYoAZmVyAOkcph2LnvSV
jdIMz2DmfNKpOOZUTy1ep8sF4uBEtes+sRPf3oUYY1vePs/5q/mtFvMQhkZRtBdqmMbDHg2KmBi9
/fdnX9qpIszzJ4dZDMItAYo4vWwf99JCP6zUd+y996M77nDXrI89Fcc8hVEt64lJoQZLcTPHKVV/
8CLbHbzXarmq33zu+Pgc0yKu2fcJMsB9SjoTIxJQEIXq3MH6H+wgopSRi3u6O8Cm1fGOmG5DdJd3
tnPh0VQ0g+ODnEaymR2lx+dhgecYyxvTjug80+eYCNumfi7Mi1KUONJ63zkgp0CDAQdCZiPniSIG
VXQCj9WlK4cRa17gwFCqShCc23SY8sFcgzwCu/l+7bGq+YP77eZq/tNvx3anK2089IUZ4QCdxhXw
5ZC1W/Dc9rni8Q8pDHTko6yd2xwW8uy8ZQnBnuboXiRPIkHvROTQ7Vg895b+xT+fv79ski0T9mZf
KmcL59mciUTC5XiivRqoIKDm+sX5eLMlAwV7M1BXUdFZw1L1JONZr3rtJD02g+2ITxKtV22Le9v0
ePR9c92m+lQUAyZtXcutbmUSfdIcMVrGGJp0m7vVILncVrNZBJ6oxSCJKWc19mfksI2Dk7pnX7Ed
8JZxgoNZr28ihAEPves7+dJAiGNWRPyt+/vTCweA6Uvxhy1MRDAg0arlmKVnfJ4OtuBH7uOFVLa5
NN4ke1XrXOqXeWv/lsfCRVWK8rkz8Y1QT1MCyS/vy5NdVqUrWM7xFPSj23bk7FmpA2J9ucTkppK4
RXN/W+2re35DbRZS8hw7MxQkTR+Di4tR97IFqtCJ6SYiz+ECMw4kf394QDHZSTwN9FL6Y3zADNly
5VZLvSDNEl4+tydnFrAnZ8O4gfopLxttSKTH0iRp54+jjVTTQL70E+dZ590Ug8Ecq9JwVQR8hVx2
jhbGSv3jzl89rary/1j7juXIkZ7bJ2IETdJtk6YcS7aklrRhtNrQe8+nv4eaf6apbH6VMT13oZUi
CgQSCSBhDigXe2/RoGuiZmIVNe30LJog6iUvcj4fYoCd9XTnea/HIxelcauHb20D2MGYSJgzpHJB
7TxGFLsuY4u8+F94EHKbmQlF1RXkJoBtobHrzrUuaJUuLnBtrOBGsaudf1Ae8v34QJaluzUetaiX
oX6ifE+o9nRdebf94Yo4c2ejuNd8klcSohjAG59vNesW0e5Di9xW7YzWUp3f2+Thj9zGL7IsyEaZ
SlWLbVjSRS33+f7GGgOLnNBWsSwX+aMC8ErAHxXLlc8ffalVfAkCRiPLuXcLivVbZm8j/3/igp9t
aqhGkGQCPh6adhh5qgrAJ/ypXvyGKzuahQfvwzeKdWLHx58ASr1+etsO8Rc1VoyR7JddNjUSkktL
US44ju/LiGpS2ugj4NDadCArWkzkZGZmOasKODuf48DWBofIaKKt3Kf27THBWpgdz2Nt50VWFBkb
Ftd+rs41uFNo7+ay5R0Bb+uMjmyieGN/nx+vc8g5OoUxZHFd+sWsDNLFHXb5nriPIme7Nve4GPMV
ZckspAMo1II93bXAl02wQedw4k0NbtvkleSYt1YexkTpckjORpouclAkxhgkuuX54OibIfuKEhMn
tQ2wC9RmlJBMerGXl+pFopfqqbAOhrf7alnJ7f4xdR4RffL6bLbt5oo0GzZ16pDIQwsmT2/nN/cy
VRSbFKmV7kMqLr3693ue2eLdASaImpOs9EkLbiFXVbLEikZP+WmZ/n+cWvoYH7v34v26Vm4WHoAK
8bdFYbfLh5IeKqUJmuIOL3S0pw1OdDZrS9hZTXlMLX4SbTMe/UWRTaJ1ypDroQo1fQZ4T2ihX37e
VYfm3eA9Kz+u1G/+fEWJsSlx/bc81QKoFKhwuIt1fu5f0ZV0zl3zQX348XDBVsnuadwLIRqEioM2
oHrFe98uanrtQxhTIxctqUdp0SWgOtS3qZsD0u/l41AXiFP0cnBOlXNvWPwSPajrIo1xQ1t07rtv
7cGkDdL2pwGRhnvU3lGl41DcfKmtZM0Yn7TuIlMZu+WmSrdYcD19tKCRy1xzX9kKT5yM/ZGb0BSN
GbQqp3aXpRAvuTdZBrCZC4ohOmkHELfX0XG+7AgghTBbg4W4KP2Ytn3iCZqnzIyBUmWiaWGA65N7
i469N5Z2W+PCcl+MC0/XVIgxRxJa4DPfBM8Asic7wCYCdS3+UsJH5o71X/WVMUStL0m5ooNYnFrn
k/teqVZZ7owbG12psRX9CcK2tjJChAlrigW7UROhridEh3jXRdS04CH3PrJN1/X0I9y9Ikd2Q2bZ
TEQtosWjPNvFMbxtYkx9HQ63uV1ZgkrbnYUg8ZRa4RmIm+n5O7cr9mPDxrUvYKxSkPmxpnUT3LR7
PmHry/m2sd4jmhwPCyi8k+6PJZXd16dH7tQZJwRRGTMUZKOR9wHM0NlGP27zhefAtmBW1uf48f9V
KOz3Ela3Sj3OsXfP6FVT3NItngbTMR10TuHV9ji855bV745oAd196627h7ts16Ej9SkEhg8QOnbz
Try96R1sPE+t/fM47EbOg3ozs4o1rNryGkIjP9sVFDWtLlSTuFgqYY8B5vQw2k1iq5ErpHQ4mM/H
GuvWT/e8/NJmTXpNmLnCYx+arRR8EBbvVZpHFAMfL2dxAvjCsXsVqzNG63kpyc2ocE2VuctVkJpS
BbChCzKDL7fn7CEJLClDNx3hXK3NsHBNibnFWdRqQEpaKJnocydW3lo9ZHlUHOmsv16/x5t9oCti
bKcQcLU7UiQgdsIIUlC5yVt4q12y0O4OVqHD51TOHivBMvvGuVGsY+7scbE1nfL83lKgZW/z+juY
2yyGeHgX9cJ0HdrCQzpRqzwuKEbX+d18Sa/pMHdXCvJqzMwZ/GKM7Pa2sh6w9WqnWw49wrct89mx
xSsdb9mLNU3mydK1RR9WM3gbO+vdjVEMQMP2kYuRzlPRj0acldmoSPJ/KnpqH5XdKyAH7w2L56mX
AOTaQTFBQxbPgYbDggDN2/M5wSw2OnZDc2lr/c6vWS7HcY0aExfEfVFpoQ9qfk0xXX889ruv5fGe
o31bYd76gBiLYkZ9m7eBJF3k5CA8oB49h5Yv8Ca+twaEtDUZxoSonSn3ubHo3jNak27RmnR4oHdf
HEArAVHoxAek5p0VY0nmUYqbOF3O6tTatgrghyf0V99Wbqii/5abVdmKXVf8sU0Y45CmmAAHOaAo
mW5+wogE9s2gOeL6Hd4sIWoapp40lciSysYe0qyGkgIEw0sx7/UljRtb8/sQ2k9HlPBjxB7cDM5W
pLymyFinViqEsJAURI2nGk3EAhoW8JhEJuz+XuAUtDd1ccUca6DKcO66YVESSJHklgohPl8X4KY9
WpFg7FGt9QK2DcjSRehodVa/AHGnsyIsvP0jT7YitOjnyiDls5jGUQ9eBstO7wqrrukyR3viorJt
RfXr82GMUhuEeu9HOJ9T71NE2ccbbHdObu8fF/QgbiVoU89XbDFGSVCENh4FAl+lfytfJSyEyCQ7
EW0kT7i4iTzNY0xTGPYt0T/U4eS+3c60gjqgggx4A+7rgccWY54qsTABcAAhljZQima72OlPwhFm
glcgXG7Lb0Z9JT/GLIkAiC6MVl0yhuf+Ij0cZftp8bzXtXwz87RSCo3pCSvKqDaiHGSQUCa7l/Pb
2+0BYxhYdeo5qEg+Wadwd50kzzKxCJB9IuS9mEAzgAB5rvGUlZ2wduObUxlTPIb+oyA1xlYMRt0p
pghyzy8CJQd0F6Bj4zpLHHPEtrmEejW2UgwSYUyHHyK6Jqxe5mnEtmdExVhfZqp11WQsUjBhkUwC
xF+8qPwdfOPBPfy4i6wdHCPAlywsJOXnzzYjzhVNxjhhgyNpw0DDLcb411vvTTcCIP55sd9H0PW7
sv9ijTFNYzvKYdUsZDC6CVi/mZYulmsjV+VbvOaaxRhco8UYpqweeiPD6+ECMH7pwadH7qNvWx1+
ccOYo0iuVSms9MX04W3ycq6c8xgC1Fc5k5fsttz93POjmG3j/osmY5ew46gGfj24QrrxpZZpG1Ld
Sb8GJX1EvprjG7ft7S9ijG2a5VYL2xQMLsTO0eH6bdpME2v/KJ0mMjZp7IY4ThTworvvaKV+eDjk
+yUbjr6/AvvdLA65zfB5RY6JW0qDDP6sgpyAaOJlcMrH9FQ/A8vF5hDaMuk6iqMLODJB8yajF+IQ
5umEbgyM8dr+611mI7GPuUUOlS0PtabCaMKIKYIk60AFpQQTSX1CHcXBPjwON5s9hWs6jBLEaTUo
UwU6H3tkADZyOaAfFvO+X79ikTqvGXSzOXVFjnVUiTwDhj8DOWDv2G6AeOLi3uq0Qw/LebpHs4JO
b5dRBvrQvE53pUrvnMmrsTQVI8H7/HxffQHe0XVRbyZZ1t/EaE6GldBV2CwHOtrnCybsKdbBomkI
FhlgpN9Nj3PvyJbtWhNkfJk66omCGruM6EPeJRMlb4gOsp+oMAzO+ZZG54fCSt3L4eEBcPqjFT8j
x6daQGjPTDSyOpLj5PTGQu2Mh9K3ZRHWH8b4plIdBbku8GHPNdpATD7e4JZ9WxNgHNGUd0U3louo
3XNjpSJVdn8hG0qvPG+0mf5Y02K8UW+OeSMu9xRNqxgcRAYktw8XAN6Kr9/iLxotDiXG7Z8rn9eC
xpPi8v/VU4C0w6j2i44r2Dlv3qTOdX3dzEauGWMMkJylYTN9nNLp5S3E8ucH3fGgrTE2zXPTElte
UNdNUzaxjQ7oAYwU9VYSpxEhy6XujsBzkt12OTQj8QydE8RuRpRrUozcerFrpxwjMZcTMAbf3nIb
qDaOuctsTC5zzCuPK0aEgB4ORzUHKXH3fH4nl8Tl2NXNVp01M4z9ntUWY+cpKJSPvYPJggVQgqMH
2y7i19EwpttcAPr1ACTsxW5gYesBDTr8HtjNx8WKFbarbZxLosRmv+iz607nS3j7g35bOpwws/pz
2u/jHe94/odJ/oc1toNtBgbQKM4dvNLL2QXmImzh7g4h8jK4x8t4bNZ31vwx5tiXjV4bJfAHYIxL
cR/Q4JiGaK6nqAXusG7Reiwr+hPA58Ld0s38naOLm7nMNX3G6i5TPvEsg/60Q8cCjCKaVfEK4Pne
RR3YiHlNhrG9utrq/txCXTD30tDg3C71Eo5O/g+j++vgGHORGkCbiCvwgjQItmbTpAOoZEwz1y53
rXX8iTG6+58RtgNw7sJW9LdmjrEdJWL1uitAF+oCG2+89nvxvXnnkeHJkLEb0/i36T3Zxv2LSc/d
13ZPWnSlxTg1IA/vlu4ZDm9br7c1b4wpyaQxTOUIvGHpwRnL/goafuUxxpMfY0s0zU/KcnGWBU3v
CCogH4NrPO3YDnz+0Q4Wrlmt66QzFKgg9Fx1D+/JEVMDs4dwz7RwvcOHm6PVnchJPmFGgiNFDocs
fLOWqwIsPkzKyZVOwdG0KjdyT4Ba5NDZ9v6/eGSsCUrFcifNkOQJlcyxpYOwNFHYyGUBQvM9a1EN
5+9j3JzEWOkIC+Q8m6Momh24W1DT0Hv0AVSI3WcYx/h2t/NendD5GMZouA8VzpVgx1jFUp1Qml7k
Os62e0BrIVA3HoW7pb8fiNXcajzvHBkLkwzzpBcK5IvWDOyPVfbYw95Y6PJ/XXY1BC46u7CD+vqh
8vwRC/WcynqJ7AaYxGwwYCDhay8/doDM8RyM5PNEuknNkERDVYiEF61GmADSjDPBTxYWz7OLFBG6
DWhlf1F3R3CItlvK4W5LpGt6v4m0NUi6PICAhHdE8rChF7SG25NCVetGdI8WBhVNNMLwcjhbURim
n3VZVZbgUpU+8ymnZdhP2OkMpXW7Nx0N6iXv2m9p55oEcxvVuIokpZGgnbZ9+z64jxzjvBkcrQmw
zns2A1lNQQA5r+WRgbYMvJ8x/+Rg5gT7jDj0tizomhyjGkLRV60QQWRGTfsAveY/OAQ2e1zXFBhl
6NRwxPgHKKBqjMrdO82WCAgggteVjkuH8diAI+v9rgcdvOxfgJwZWpedfo/QB/gFHFLLJ7ORz5ol
xmuH0ZQizfXBkg3DmLrSDqh5uEq8jNrm02xNiXHVXV2F2Cs7L8YJ3YJSA4h20i6WP6RHIPvafLT7
reBgTZFx3IbeFzWSKjiuipILAjq+R+NcUzZnU7RlmKgDSHRLgx5iR0TjyFh/QY/E/c/n62fF0W+2
qpCXlRLr0QgBTk4YuYbEXwi9be3+sTpsJaEQsqbIfJyR2jpi/ZzEO32koWDVkVVJQJPUU1u2y/Fy
nTGOIWKLC0U9mfmwCBFoHTFgqY57i7fNYTOXt9IF1m+kOaaRca+WjMfLi2YRwFTCFHlOdLnBVmau
tm+WMtb0GFNBuiQx+sUY2S/Si/izoPXhFp2q2Y4M1ozxov2xkOhTFdL7x+/cq8Y7RsZ+qM1M5mFa
iNsDdjctiI08u7EVyq35Y+3GWE2pLEJTMDrRPDTWslYtu7vZY5Usupw5ms8ziBpjO/rJn+Q0XDTk
5TwCmtG9GPbDjo67p++ccGYzObFmjDEaTZlja62CWwZ0d2XffFNfv1/X9s14dEWBzRnMPVYmYLc0
mDnD7yr7iGI4+PFhmTxB2wI693aPA5atnniVXY6pZxMHuTrOsxRDiNHuntsMyTPv7MyspPRJJXb4
9Wdb/XYKD8hXoxrZX4hqpSng7pDm4VbV/kc0+I+9YsfZwtQ3VCH48CnIi2GlCYBg3wPnFZgtXx2r
OfA8M8cEswO0CqDHRz1eIpr6Lrp75OFJ86wUO8SWSHqdolFn0fMC8UXiZPuGnmkUUCWgpAdefJcg
CODdZq4cGYNRJsmoABJiUUlsuZ73ob0s7v6KZcP7e3Tu/MfrzC58Evsx0+YSNwDxzdmV7EuFfcMq
NoUfYKq+80wVx0ezO558dVCrWP64b6p7fgu/B/fJXXIpDrBV/x8uAmNASk0OsmpcyNkIEl/Oz+Lu
xXRjyQoK6j+gIBZh6+R1k8K7fGzyQK/9GRCxH9YYmRf39mFHLjvnePwY0OMivXHcC5suqIxImXId
HA5oqnk5n32UmQtnb8bOPW//BSc0MJg3SpW17UyUj7Pz7woP6QFeXWezMr8yx2x6oDcKtBwszyCg
xeOxDET1V9S2HlEu4PmWzWzqmhTzQkmyqpxIjmuGni4Ak+FtjvRtgCWod4ZHqfeKPSnY1oNdPcti
IB6UEM+4sMuf0E0cBrIERgEI4aZ2vd/tLAcdUnjBLJ0VnEfMB3LylZcFmxfo1bhXkwnkOguJaqTG
sSF6pBixvNvRL17+FXHX4/TlMb0vF2R+7sTZJojDWthMhJJmujbqOugnNEcHDrH9iP7EI4DDJy9g
MJjYBKgzkSAoi+1EbT1zQvTa89LTXB1lbMqkCTq2LC06iifGvFd2T+gcsblOnBeasPucJKQ6I6kC
ndp9QfMI3p2XFJVo3344tJTYFMVVy7H2iWDxkhE8dTGZhEcPzNE5UUD6ZenDcd8PWIIGrzDul82y
u/Hed3caHbEzxbNuMPhAm5PgfU8Hysv4MBZHlyQAmZmA9xIJkbEdmTnOzE9HMQ7C1CPFjTxb2O8j
fI0Fp8is6UJ0et1wMyHZb8TYcxXruTSkIPXKWHxQKpMabXWWh4YT1HJ4Yl+pWW0UBinAk6/SYqaz
SCds70mtIKZ1YWFE7z9xxT5Uq17wM1EEV1qX0rQ5l9K9pnOiaOb98SE5TGwbBobkNCKyTr3DPMoQ
zlnqifFe/Nq8mR0aJqYf1xnhEWGOp22wejdVQCRTeiy9fZCyxNJIYk3mHxyQRnTJBHCdDlRRJlNW
gZ2yT4vUG7KGaslhNKja/xgk9agLqltmspVmGYfmFnOaqqvY2YDuQOQYP2cYpVrTx7kvU0+P0XLk
H0ojcKM+thuNszB9S8nXhBhDrGiDPMhZk3pYLmUl4rGIvouawuFmk4gGOD70gWGFExsomOos6upC
RA5DCOtHK+/M4HhdHTZoSIAWlLG6RlfQ5MSYqEYxulhsxMzTSezm1XEyUVGYVc7t2TgXSZaIBAoi
IMU+DOWqRaIeonRSTZJ5+SDca2NhG41h6eprPO6us0M+p/6WKwRCOsa2TJ0QwnZb+r3R5VhfmHlt
Ny7sVHrJobCc7CoE+IuCjGFKYhIDOxaY+2P4bR0PpZR5UnOfDKVlBLWVRufKDNxG5cBubx2O/Det
RXSf1XmctKSPRRxOnprOEDstIXY5/HtVxsIPCEs0QUtSlo9YnU0AUK3eL5XMazS99XKlSF2h7kWP
NH3gXj+dTX7ghbCQDNl/wgLaxbmYC3Kf5l4k7to2szvzEKFx/t8TURGbLJ5OUU1WaJGhGkqbx7kX
RPdtBSCgZd2apFh/QIXoBJLTZN1gsRpIkGkhHFvu2UKzf5eSwx/8PEZATEIkESg6zMn35lB3ZVHk
Xh06knrW8x0p/uDmwyz/Q4K5+a0ekymJwcEwO2R+ydOj0f38Ay40SUKrumpIishYyQRQcWKpgERU
zpYgwrIQzRJVjgJvGRdVAw4iAMklU2OD1TiXEOD0oNJImj1EChXke1V91ePoT87cxP4oZCtkDfuB
Pt8UgIGXehNIuTcVjkmWQ+nzr9cltmVd1F8kPpIaq8uo901F0kTOPTN4UMlTo6i7OdKoiAlQQSid
68S2BLdIzTQQF0oma5VT3aiRnDFzb4zyQ0xiC/dRKnI7nHvOxd8yy2tKjI3pJKGcg07LPYm+Dpz7
zuNi+f9KZJGWzSQs9dxTsSaXnJvQabLzWHNktXEw2LEFFcZaJAyafwAOrKjEUm6YYSmk3py+YVnT
Qcr3sxjts1SlscR5fm1w9IkWc23ESTOEUACt4UimyG5Fq/FSiafNW1TgW1RMmgH111QZudVyIxRC
n2eeiB2ZtBICrDatvmF2SrZ1MfM58mPTcYvfXFzZP+QYpuYpDhNdK0DurQkb2iDBntUuCXza1jtS
XdTxu1pTZaJZ7BqBR3aaYDeDZyqBBTNii9Ne4Elg0TrGlX/6JPZZFBRxFpuQQNifutybh9tQ21+/
YhuKDxI6Yjh0vqMlQ/6snHNaK+ZslJknT0CQDh6k+uk6gW0efhFgouwi7dUhXAjoekNj5ZDXd4Pp
/jcaC5Mr3a/0Wpkaoc68znjsg6fB8Cmu2HUabDrg//TjFyMLoysiUkd6LOZCGCKrWmfJUtQ+Go1p
2JoKaK6xqNpbpQwKN9Gk0AHKH7Ifgii5EWmTQzuaKYpssmp1eZ88XP8w3gky1yTIAkNPFgEbxmM+
fRf69//2+8y9iMR2IgA1zzwtnR1TbU5dmHDmLjd1xFg2HxrAyVTZlp1ZaBKtExERje2ufxSk4/0f
sGBo0gKWgCEJlTm6fkz0QEjw+1KIZsbwODa8m7p5CCsKzCH0SpTr/hQBQaWrrSzC2ADv4bApI0Tz
4l/PIDYKVuCeAg14e54Qf43Go5i/NTnHFiwf+Zu5WZFgmEABTsunGiQ6jMxlpdXJrvg4GQ3HH27J
ShEVbIrAOhtTYuGaiNj0cdXhgRJ1X8X2rVFGDoEtUa0IsOhMk98NkhjhMWeScicM3TnTRCCyJT+v
axWPDBOfNloSxIMGMqTXaaufJdTsdfs6DY6s2L1Z00AUYZxlsBJ0VDIusvH9OoGtM1ckANfglWAg
JcHc7rzvVLFfZIXm871kyj804abUgxlbxHndVZu8yHjBIy+h4aYzTwYpJ3qIcjLeceXz2GPeQeVN
By/+kFVgoKH8Q4E5EaFUzVEPwYw/Vz9zPUmwSPVQVM1FJy9jcp71kEeRx5P82SnUWT93urzwlCZU
TJ/Sjud2lm/+nSfFVGWVmAZWjX6m0GUxoE8GPfP6IO3tWgp/mHJtz0mjUAXbTpCLFQ07ntWXQpwO
om+41/VjOf/fyQOiDutbFR1v4s/k86mcp5EYGcLKEunLMDxWPTnq+fM8kF0tjjnnCbMt0F/0GFMd
zCXeTxq8bK8+xeWPvue4gk19x9bUv/lhxNnI3VxoAn7flX+Sl1fOr2+aBAgc2QqM0hofg1arGEHt
WqIgY5V5o+CqBvaPiae04Onc5pEs2Qlx2f0Kxfh8JEqAB1ehB7mXTfF7lSK1HIyO1uxTlFt4GV8W
Qfgj6lFU4K5iZhy5eRatU0q6YGgjZESGtA93PpkC2k/BvJ+NqbckVfAtMVG1R4yUo4tCKWI3bqr7
Mo5fe0PAesdyJlYfBIEtmbG5T/w2NayqjCLL7EbeG25T+BpiWUMGQhPGIT/LJdPKuqvaBO+sXqXN
j1jsIJl/n/aQ0RuKEQhsrYerZCLyMS2IXmc5IonAt6TZtArQGuPn65duU0lXVJh3PFbWK5lMQKUM
7BZDTuRmrp+Mb9eJbIvrL1YwDMumoWLJlCZsocw9vT22phsNj23MIXGNj4UEY49FLR6SYJFWkjtj
eczJuSwtbkqCxwh7H5AHFYIQVKrufSqf+vqmq3f/TVbMI0aNBUXHPnowIt+jlmNKx3l2/oCEYUK7
UBbAfBsjK5IXRWyEde75hn+jTGpEdUEMKfJf9nVCm4di4rGHJUQiQcz9+ZoEvlLNQo7n5EBqVwJu
cx5KFPMW2J/BCesXNWV9x/J0N3QDg3rI33+mJMatLEotbIfe5pYQuMZgG/53Yfo2GPE+zL5Ous/h
bct7rCky1zM1pmEumyz3DBELTc1nvyo4sSWPJ+ZqGn2JxcACKAjDuK/7O0Cs01Y7VoZMmxq9tU4S
v14/ry1z/2FtVN2U8IRhpJgGsZgnJu7pKOL9QieM4hp2/kb8y3U6W3qBJDsy7ID0ln5TQGUoZr2s
oICzsS/j2/TUzW6ScIhsHZAKpQO4JcEIJ+tOpiyLs24msGz6DyVGy3j8B9cICTDDkOHkNZOFCm86
SYv1Es5xDPPsVU+rGohpWejFfTdzVIFtQvjwjRpWwOsoGRHF1Bld0BUstxdmWAUVG1ZpcY8FeG4Q
R44oe6Uo3c9pS2v1R2bwHptbBg/MYfoVuXds3lr+v4oyqrjQyyYccK+qySnj0DKjH/H877PvCgry
qLxh5ZuhsdG6HsYD0DPGxNPVVHusy2B0lVEZj2Xb+7wYdyNuR4CriWTJWxOUeD4zBLCYbgiMKfGK
yHerMLpVQqwFl1t7rnajfvSLEaGGONBWeZJHzdLN/l7rO5qfDbOibSJlVDbRrlf43e2/vhOfPmxR
55WktaFvxcTsE0+SzNfQ7GmEyUstivexzrGVLPLgokyfSDGHikljIAp3XeIl3eTmIq3CYzQ/dYZJ
FeVWUvZ+6WljamuRMyYx3E9k/wmrJsHTzMQF+oD8XLFaqL2Y+siUwFc3dAp+yomIF9pB5jWXbSgv
+PxFhzHRqBdOZqOpiZcNk3/bDll2UKPp0vRAvb3O0SYlTcYaFBE3VBcZSoY6C+pQzomnBLmtqm9h
WNNi1NzrVFhYkb8ObkWGsQJ9pflpKcuJp82WopuRhWwDnXPfnaX+PekJbEDlJG197gNyIxaDq5vt
jsgjViSLs2MEnSUO+uH6R22yjqsLM27CZbBgtLWmzZU+4EIBXY/KB99PaMwp/W64JZg8YOoBhlRV
ELd8vhpzKhToM5NwZ0Uj2td5bafq+KTV1X0mds/YeiNyFHSToKEswdFSqTOZuzj6QxXi5ZZ4gfAl
LFRbnGnxCjgrOxl/XpfepjlaUWKuoqIiNtYqUJqmiwz8lhh40FhnphlI9mON4nC5Tm4rs6wgsYc/
JEV0WN3PoowTMw6rWEi8IRZnQKZnsaOWwNRLFTGw2jH1sdcsaW0p9EfML6f9AQi41Z6UObqGw+Td
L9vRDrF18k/uj6lAEIZCVJPNyhqDPPaqiM9q8iPqzLSaayp3j9eZ39TUFRFW1lPXhdLsgwhFNEi8
QbKuE9gIawgCXR2FMcQEvwEW5kbal7GkJ1481aZNpvtuyaQF5X2ImqVzndZyUEzAC1oElhwNHgiw
mVAtx+5icSxh29Rceavrdh92zd11EuxUxmJuQENHMIgoCk6TeSfERd+Leg6BtXN1yI2M+j0e3Ro1
m8TKZfT6VM9F8jxngPLW0ld5iK1gHG0dBYhBKqx8Qtmq5X3TxiF++ib5swJXsopCnQEMDjNRXuZo
3qdomiAZ5pcUOoyPmQykYKm3+/amrhsos/g1los3AluZkIgTTGyYiU/fwtil1kfXuRigDw7thOSg
9alOxWQqj3pX+jSdhcwds3nYXT+VzYOXCdDTkBQAQDBzKHkUlkM74FAqNW6sMmzw+pDE+d9bdYK2
kX+oMGLG9trS6AITIVm4M+NbrTnk/vN1RrZi2k80GPENUWOmRgnxZcNThJhKRuwl1j+N4KcvGlY9
NVaoK3sBIDXXCW9eU9mQTHXZeSOz8zlJJ9d5hy4sj4g7LTuG/df2SWw4RLYsLbj7RYU5p7IAFjDG
tFJPiFQZbRhj66RplOzrspVSO+ql+aRrZv0lHuL6UHajcIPsFjZKCxUApwU/toy46WgR+z4n/NtW
oF8fxhxt2hRhPhRx6jVOfydw/Nnm9VxxzZyp1jWTDyOItk0xp41a2dP4I+Kh5fAOkHFiA0mUpjag
OF0QOEEACK3pZwOsW9MIOX6JR4lxGWLemmEuoLF2Ht1APs/7ft7Xyr9//nzSlOUjVuFw2yRDFwfQ
x7E7VkFpa/7BSBOOPm7aKjzgFEklKE0aTOiYdBVy3UvPbhv7ltq5MJdx826mx7z4ev16berXL0ps
u5actTMOH75c0ofj3D3EkfYnxmlFgblaWoC8/STDONm5eCP1dwVvEdcijN+c64oAc0WCrI/jNoaw
pEGFdT1mmOPM9LtYvCyBSUBqigUz16W2fT6qqOkqMPYlNtOuFZIfhxP6W+c+a3Zz4wf3TebvAtOn
GYwVovgufrpOcvOuYok2QYnCRMDCiLGAGYRC4DVRkdfEPDVaTFWB14HIDsr+FUSsqDCynDUDGFqj
Bk8yhB4ZrSK2hzylIxFpKY85nUmDXfPNY4cAFEinIR2ShiY53iw98rhm1jiKCmwGFTvJ6tFW0JLV
qnbe+ci1dI+6hNGP61LZiMhR6ljK9wqWM6hscrQf+6UbCN8blSHVmskewm+KckzFl/as6byn8OYZ
aIgVVQW5CIDff777URuDlW6Jx436LMIt7dpOtioymJw+Kh6h5f8rI9Pro9hmBeImtA5Yqn6vt3hp
BBNHeJt3f8UOY8pCGcFZqoGdRNyjlb7jxD7szM9fyoRDwUPbQOn1Y75lxYXQoPMsrsFFlR+lKrek
/JDkndVmKMFc8kizg9Z51HPee3CbLZOgbQRNtKi3fRZekWZlg7gz8WT5nujBWe9NjlPe1Dok2f6m
wCQQUl0fMYsAH9CZBR0VncqR+BYFJ6GsUmqE3kh4gfRyu3+zcSuKjEOYcj8qp2U0JQ2FfamFGe17
R+9yRPYBxcqgvTYcYkm05zD90lS8DPB1iaq/VYSInIqJDn5rLT/IbbYvKo5X3XTd//CnsgWhOm4Q
+o3gDyCftJuDOyMity3RKIl5swk8ZhgT14XdaCaLKCPUa868Zyvv15mQqhNacU5HiKo6jrv9dWO3
faEwToFFxSieoEbyWbP7SCiGOcGnF1Vn1XG/6wvNDqf5kM/SS1QomAD128fa7B7DOvTCjtfVv8kc
Nggjp0qwY4bNaxuDoAvSMhjTTGlDZYyrPORVPb5fZ3Or4RL5a3RHyIAgAZeM9TPlMFPSOE89ZD6t
GdXyEVDus4pXYyBbRXlCC107xZQcyXCJ2tlJetH103DfJgpFQ5c7SdWhjiV3rCJvCLWv1z9vSwjr
r2OsZtnmWRyN+DqxSWnQGLRMnq9T2Apo8JoXl03NBgI9xoApna4kZYVZoCw9BHXjxFHl9sNExT2i
A7zn+31OYvs6za2IZk2TMWmJZuSFoC8yD77GPbGCBBgq5cWHOJPm53Vam3osYdYFDRGmDDfBXJKe
pHWsSwifdOU5QwNhVpmHIhhfk1615lw7k96R6sAZQ/UtSgpe8MbOZ3/4pTX55YRXfsko4jAzgin1
MEdGdCPZoXSPcbVq11fiuW0fAiG0Rw2Nu/WpQoUoH8Ke1kge2F1oh13toonTNRF7zf5skZy3a2LL
90vLYIZhLI3HbBFHCtshzFQIR5rcIrrJLknDiS423/JYjCHr4O7/kfZd220jTbdPhLWQw203wAhK
okTRsm6wnIScM57+bOj7z5hsYtjLHnvuZoaF6q7UFXaZ6BRhKr1xrCtVbuG1m5dYbO4FtKufJS2n
qS8+1yagZTzPMQEJJHSciGOpmIEy7G/KjAWTEmCNdrII49tPJKxHEvQPWfNrKH6Vwy9FmYiYocOs
3AsIKyVPdWqecfkX3jHdJxqYg0Ct+/ryRdk38w7ADm4rFtQoj7mZzQ25tBsnOsnoWbfSnd/sq7Dj
WO9FDUMGSMXCN/S5sXnxJtX6rvN7HLonu6mGuZhaoW1eEcOs12XIG2JcFKMLcoyQo4EjqYAdi4jB
f477ci0ER4s7V8LjibHUU1jpUq62SJso2GdbWodK+ialO+y73Upx6tw3G4vEMIOFkULknVUWmMjM
+xJTcpAdubJo2DsVVsxE4nuBRN4UcnwQjxZzegAvM7NqzgeFmRPVeM/V30eBtHj96GpZcLRiKfiR
LhhjTrGIB/iUmViQdivB2GH4eoV2X5pAF+4f4bLlvSDFOC8l7ERfFGQkFvTvaZXvY3nvaYLjRzkd
je8IXbsIvfKlWxQdJ8JblEcVCLEqujzlmwHXSdAr3cpgdCUTe1H7jyosaV9wiCx6TrzOZJSlVQv1
ymvlNhMrl5oWJykF5tr0d3WU2nEHY+6tmu6EVCJpJJGTq1m8vQuasyhdeBMD3WU6sB4T16q2qfye
qZiyVtI14Pif71/eIiEcHXoKDNTCPy3bBSEMvWHDYVPCRSfDuM7HrkMYVEx2LfoWadqc8+ZYvDAT
2cH/lZ9ZJI6g8auy6eGHEj8lkvzahRXRecnBz1iOfdhIaF5FTKsipr2ZTBOxTawpYBV7K7Ebs263
noFyrFZING1NUuvJaxWJOZl+RHWyLtBO0UmrII03k2/no8krbS2esQUHJWP0G2fMXGbViEnbWpDS
qn0o63QiZt4SVZ0cJUIQcP8+lw5YljBfY0q6iOcxI6y+5uWtJ6uIgtBxClJd99pxNX42VOz5XhJh
GFJlsanDQcP0f1DYVbZL0dN1n40lU3lJgYkcpT7q5SbQcYN5QuX2p9StsYuONKjzyhj+u09s6X5k
1RSxlAZ1R7TSXivbaOGl7SN8Q/NJTsss2hXDuK2DB6WFNtwntXg9mqQpimmgw/kTT/NC3Qq0kCAI
MBM31iNayXZWo7uKNwLII8JEwqnRjGmg4/A06zXrsBw2dJI0+Y+cMM5M9aTeCBUDuBbdzhQkqmcH
oeJpzqKgXRwXczNZjGGgosJxiT01N2XK4WGWohs5RqO7jmtH3KYxPExtFGnWhMnCTi9PSK/Saopf
21bdDbK4rvPihx9YHJKLgo1ebVHDU1tEh921rHVyJ8QK3qJuGJaupqO1RtmGBSqH6HRGkvO+tC0e
n472YclA0Rvu5JpYoaheWTcxhvPFBr5YNPq1GSkFx1ctihsQbA0Mg2LeiZXpLlWyQBhSzA3GVkYj
uVSpqrcS/HGfre8ztKipuon5dDgrTGszGatBiCytEjGiaPXqqlDPVeCvhjYmRvRwn9AyT/8QYhcP
NuhYNbwcY24F9oBU3eBY/Wvc6pz74bDDok2UTY0301SmrmZ4pE/N75X5FCSlk+q+c5+fJUlQxBnz
BvlF7WaAPh7zpFZ1P3X9ZkLHlQ7wyh+YTOAJ3JJ0q3DtCMmQahHZY0s6RW1bHd6nH7v9KMDFFn7x
K2ilZ7VCZTz1Xu6ztXSAsNiKNY+6o8uYEXCzT30f2+xSt6wqmpm/IhnZE6FeZf3xPqHFWu4lJcZU
pAbGEHqxTt0IQDtUHgN0TFu1dqxVU1/5oolVr2PVbFU/7jCHYf1qdc+nrSIKwN6x3EgodVqniv8X
+nD5VYw1EUIsXRwG6EOhnA3zpyR+QzkvSHkAakvaYGoIJhBhYzRDZZiX+ywN0JwIOxIXjt7sZm/S
NzxMoSVrDIgK9Omiz2vu4b62VnpimgDlxECgnNc+MVvbb/N3oyl3tSw4UYucdChx1GJJfqATmBbQ
TLRCfe5MvnDHleY3GeqIKQYpJ4UE3ZOsmFRqsYRiaHlmkkdLvmYPDWWNqc3jYui2ectCp00i20dC
wPMm+76wLmkh0nyYykfDjiyxTTuInHJRGLXUVeTBjTTJ9YBuJdXNOkn0VZHEnB6YpfcResmwGRxN
0OjoZoyyKlVqkTZogh5TQGnprf5QD29Ka+0Dba+gBQj/184adI6FZveGfCbc0Mcm65h/MgA7wui+
GiT6IAQYs9UCZJWC5uiF9WOGJEFqKmtFQ8Z2ymiaRwex7Pf65JGwr//C/FgWOrKRUpNEizV38hiF
o2xgDtcay11fGl/SSKFF3G2MklcdWpQeZK7RtIyrRcvXtfRAJuNc0jDdkE2jO1j9g4HmwG7UDiY3
9l4ghWoM8IJMNOfjWc/cZ9ZkQOUf0WhuZmcs5KNVO9hlZqBf4PW+nC4SwksQgRAgvjDFds2TLBVa
Vhq4wVI6aKb2lKUf2bgTdOPPH52aiEkDAIlIEvIcTHZOq80YaTFMUaiCuPXR1piKNVCvObZ4wUhe
UWGykKU6BLXZYXKiQNoqMo6hBgzo/C9C1isqjBVRpibA3mBcTtcJjx16MnXhRRaauUCYNaHtGQ29
f0lLegaKM6yP9ekDmFsqxr7XwmKe4DH0liR6Qq34qGvnUYdHL5wcu9JyvyOl+MUHzBwGdLb3P2Dp
XCEcSOkjbw19ZyQ/tzKh63MReq4OpEg/8ND4G/Af7ZIG89ysdVRG5BY0UrUgKI0rpkq0lFPjWWQE
NX4VWQD4HLa/I0wS1CILgNlE8oeRIRVRHSOL12yxpFOyCAATE6VxlMiZ02qnUuzKPMndKVTzdTvq
BfFS5Vchlo9A1Ko4nmaRmiRKQDlABRHkrjW4jdRBs2ITsyH+tK3khvhl+dIqgZ1lvM0n84czbzUN
0CEwteiOwYQoI/iiBtDGUPVzN7BesZl7SreRvjf6jRJxgvKla5Lhx5CtQQrJYkdRSlEuCt0TMlcv
cyfzmh3yw4e4U57/XKwvyTDmYoh0CwXZOHfrCS+lNdZ/WD1nnmTWzJsju+CEOTLZrAcgnUe523cJ
kbqPtiz/6qyAXmaiUwYvwFk+LuKntg7E3GjBhF6eQUC3XsXu4/45LUQX8yz4PyQYgTaGxpxCTMK6
EgaQSTh2FbGaCe0JThwOe2NQbaEs9kKqn+/TXYr4kfPFjJCE0oqG1NA1bwCJ95vG0ACykVfK2irS
Yl2ESktCrwEOvmjC9CLQWg+DrJ17xcAIcmHQOIsUx4wMdYvSZ0TFYgRo5f0PW9I5jGIb6PrGpCOa
zZnvqvqgt5C1deVyXGuWgcfItBqVQz7x8mJL3d/YTQMMvDmsg4ueVeXiegepq/EggCpIkbYdzXI1
xVulNB2jt6jZUBGl1D60NkD6of6T1Wgrz+jtMQ+fenOgcvWiq7xmqSWRBjCBgQkQwAMgm3r9RdUI
9Ag/zHM3K7WSmJXq00D1Oo7PWzIBl1QYxan6Xs47BTI3DHUF+1lpVA6ABGl6Y7G6f5uL7hX+FUOE
CjZiI1NzzZGS53IoTVmOZNCHgQ0cPdrMinAuUvYiEIz2hbQZ5D02Q9LCMrZ6OfyFCUdvnjlDnmHQ
5HMk/+KOCz+N9DSrcpQud6O8S9/roiAcHV46T7zrDDxFFOxzYvMcY58B5bstcWu1YIfJeqo8Oxg4
zxAeEebStCEFdIQBRnK0tyH+MrF/T+aB6y0SQbIBrgiwnXiDXN+WJXq1khgDiARH5ARoWR2yrv+L
K0E/DJpAUW3CeTGWx+rTKUfIU2Agv86JkRyKLvola5hITP4mXECHlK5ihlUxUTC45qeOAEPXNGXh
RlW9jjLh+yj/kNJwD+W9L+cL7hseQlWgVqiiYX/rNaExEkPgLjU5UHIaj1iFsBIaf2caeFpEva2l
X+6TW7inK3KzHbmQaqPxUuTB6tw125F4+TcpRp0pL//cTmAi97PQZCKwY9tnvSEtxcATIdfoCc6a
eu1vQi3mePGl9gbdxAzjfD8qJiZnXi948cQAEj0UhVsL5rq31KfAfy3a8KBjfHWqCzvPv6GVlmZR
RWoP22cygcZJw9GuBcOLchpQZD9RRNHgcf0RGKTIkrCtC9fMi21eVbuMB727ICEY8ENOHK2dszVi
VAtVizZpo6Rwq1ojpfcQqGvfz4iSBsQbeK5tgR0kqxFWoE6mGCY7AGLofmYayVggNSIpkw3pL9+1
IMCT7b4cLjGFqrqGuwORm57uXm29aRpl2AurwWqgUs62ep9Fqy5TJeIVmPMzp0DliOUCc4jFUWEC
dwDOZmH5U9T9+g4gba6WFE48tdiZEsl/MfqOo1NxVfN4pMI+yxoJa1mswSowgWGZ66YQ4l0YWMJO
zYeaowELhzjfki7PwzSGxuLkZpXYIqmLekmI/2CF7dLKTi3bkOiTrqyyLLSIkTcKJ2mwdIggiCya
geIQ8FSvBX5orFZIvax0E6/6JgRzi7rlre9Lx4KVQtM9Bt6RqcPkIwuHGHqaWA2BWrpBfTABvVFZ
WJSA8Y8/p4IcmfnZYIkuKUZ1Y82LstyIKlcBeq4xvaIkXAnOf6PBKG/kD3KtRHHlJrlC1yXm/6SY
04axdCHoHMCrFtGSpbMZsKYb5drswwpeMdqYU/Urjf5miBtQTZgJQ5sc7oR9ZCqNpFWtUlSYZNbX
viHYUuk7bett7p/WLDvXDzMwIc5ZbhVPCwAaX8tWllf1BCRPPNJ1363Ud12qSIXdqF3IA9zkUZpV
68J3NFGRwLsHOUYvXozoa+phxk5/jIWv9xm6vRswBDuAq8Fj7eZu6sjQm1Hp4N2/SyNpeE9y3s8z
aYYCuE5+i4jIFWLD1gw7i3WOjvAoMCGXWuqhH7RgoHdq7Ci6fzq3ao6nCvDuEV7B6QAt9/oS0LAw
NoWOz6+8tWFlpGnOZsCxkYs0kKtF1kCBYLFd3GKZITHsG7iB6miGZ0AXi/LrfTaWzgg25B8SbIAt
V7VfDjqk1hxJ1p0BQHefwK2wAoUKBndWCzhMVi2wNicYE1XK3bgeKhLoYutWUoGqfFFEdBD6ieMn
P0OKaz28JshoRzH0GEsCFI1bddQc10Vh169d6VT+StiF2UHqOILAY5CRYz/L1EFEvdLVc0+hplp6
2yEVvmYiGlOVKq04FnMW2lv2gAKBGW4DIf58oRfKn3pCkLXKBPYEpbezBqNWKuIAqa8cuftZKo09
SLlAvLHn2Ldbhz2fKxpcRIRXGsbHrwl33hQaiodXEtp20mKVZr6NnQBeHdAwPt6XmSUe5/rBjKmO
ASoW7RyjY1GbyQiwLKNyU6DfGfnOw+4GM13JXkRy0yA6L6i7VQRMFwJSCF4CTltnV8Tlca4gyBFr
V1F+NTPENqeVeuH4rn6fOb5Mjow+VvD7/RAi8fDgkch/zEMSm5zDW5BHODocGyIQ9IqxUBAzRKel
THKNoP5nnzxAFjTM5KXcRNIiQzMZgGsjzmF3n6RprRnT4NVuoGubwgAuyqkVcjqV3S7ROHXB+XAY
oYcLByEECngrsW3o+YjXsyyGDXxrSHLA2qgBXhNf70vdIhHsIZnznjPWCxNSVbkw+aYKIj7OK4/O
XbtK6vN9GguSbZoXNJiQSsDe+6z1kwaAMiI1k2hXorl1wJqIMRSdoPil9DEZGjnkvFgWhds0EPIi
1oJmMcJXdaqnj2PaAH3kOcuOfc/LGS8KHV6zCn4emTx2+1Ji5himy+vGFcunZPCQoxlsWKRBlp37
B7jACerDBsqyc6ZQueEkK0Vl7IfWDQHh4Ch92W3rJrR4TmT23ozAoa8Gb1ZUvtEBxXqtRmgCz2rV
1h2ziSZWcs4D89BJ0qqPG6Kn/fPYps/qlO20cK3HO8k86937fU5vRQVtV2jvmdFo8e5jDT38Iyqb
utIBO8XLnACdBatIkJEVlnuPVHKcOIGP0jxWm2y1YUy396nfXiioI3GoYakFckmsdjcFwsKmNDsX
A3e0syaSiGu4d1LonCfZrRm5JsT4M6kzM8/3jM6No02WrPpi1WO0xz8IOu9OZ/29vlNU2uG4UG0E
VjGC9GsHVodeZdZ617tNH5UxQLyTcicqmelkAM6l4QQES8tKPYru84oUgy+tBLHO1/fP9dbI4CMw
TYMHL14jqBtef0QopXrUQILddPLswQeCRDQQoVI5Cr9wfcjLorsHioKiIZuAHjwvG7UecIxm70RP
tT+PSrpBkXHI3Mro/HYHACi2RuDxo82fcRGM1KidJEZcAVVQK8V9obTTIRAw66R0ybfGACq3Por1
Rk3GFzSiK5yAhF2MiEQtYFoxnQOIOTSFGyyTxdRN5pAbkqsBuGhUsQxrOhXJIfnZR3a8t6bnUY6I
2FGvXWnxrnnGD61H79R9ZOpL7G1FPaQ8DLbbczfnMWagLGIuEZn/+cAuDiSVMw0TxYHshkNdOGMl
VsbRyqKupFqg5RjMK1DR4ZjEhUElgOsByGcemMBVs+XhrpWTrkkmrDMyOqJg9Cy1sIjSMAlATYla
WnaeGM44RU6l/7k5RtEWO0MweohEGKb0rvn1pSjJ60SSXCUVsAUv1jW3DpvydF9pFk4VzUDo5MLz
AdimbK6oTKoO/e8+TjULpa3Y6ZVAcozjkVbBQ7sHFAHHKN1qKXwY4kE0kc3Yo2werIymwTSw6NbF
dKUMyD4dWFrfk0qr0kM05KHJkeSFNwuqX9YnXhgq/Dflv7xCXSPKa8kVdTstqWpgmxspFBvw+Vjw
Zj2kGMMZ/tjCX9NkQhEx8rSqN3PpEwyj6J9aO9dKCgzy+3e3YCKAEgupRC8eUEpM+VpC4hKPCmT6
JNdI1a6ik9ZIKU3yKsO7JYnLnKJfF3tDzKKZbD+YMIKWCoBuvP8Rt04Gsff/hkeAAXGD64zFZaYw
CB0+QpDkNXJMpj0A82wlRZWx1aZw1bdqyFHLJZpzDA5QNuRPUI27ZhxA+dMAeD3JHUbTHfXgMKIC
SHLFqrDqQ3R9K+IwuXTS6NZAwc9A+xwg7q4JJoJSqw2wDN0s638EAYYVgTYpp2ixBOzkJotiKuQ1
KeOKI70LygIvAPWHd0UbDNuvK1WBXIUDbB66BAXHHPrmWy6nFm2iuhs5TnzBEgDAA04c8z/okWXR
0a00RaCJbQbAePKfmw5j7HHptDqwiBCb3JeZ20gTXg31U6RdMEdwA5ob90JRdQCEwyYANfhW6lW3
koVK5BzeMhUkitHUCb1n+/J8DeufJVggF33VIUnHot3ERc/rFF+6Irze8UMQCxQG52O9cEt93+R9
YkSKaybp5IpK+6EGfkNLdFJyrMoypXlUGK23KI3MWnFBqYCmxVGcKK6XaN+HXnsZteZB6Lxf9y9n
kQy8PoIPhOjATLsmg3I0yqdJqqDRRgaAz+Bb6zlbsilKceIk4WYXdh02Ys8icICB5YI1YjfiPQWi
JtS+LgMTPtmhMYoq5ZeyEmnaPSmCsMY/f8waKnKwGhKmlgyVZa00DDlo0YjvtsPXbEqIheE2mQcb
cyt2qEJD4tCBidylwe6UFtUk1AAQrgNEWcWIejF+jfQh5hikRSLouEKhZV5lYDIGKQ8ryPPgg4ha
t6JdljnKfr1ZmOHfEAI4OJRcQzWJHYmx2rjIM63UZ3DNkspZirjHn7Lm55/eDK4f9VKsOoFZx9zf
tdCJU6VGWPKpYyFqnYpObRlduelGhECkzUopev5zcpA7EbU4VEbwsL4m1zZeBUy3wHATo2pJZ3Qv
amBu9D+H6kDfzf+Cj3laVGHITG3ZA4Q6NNxAKN2ZCkDY/jh9Y6HXE5k1bOtBUwIL72MlqZ4ngm+4
XRO+4tHiocpn/CwTkzeJd+seZkJArf1MUsJoXx+ZGqH865mxgaLiex0LpxwrjlJ1FUq8BMESIQ31
bHgGFdum2A2pVd+KXhEAwlnPLer3QOj1MdYuAtmZdz33Kd2s+uzRoim2Iq4HsFmO3LwrZmH3LdAw
TZ5vvQ1YEKj8wxMWQF4fXtCUFh6koKR4BymvHoDFVAj1g+SXeKRysqHLXMEoYNUe4LrZt3hfQo2n
EucnR2FAM18OVlURPuVpnu0zs+Yo7oIhQnMZ+izQZYo2H5azFsDtbSr2iBoCVOaJIPlnA53OP+7r
6yKVuVKG3hFEYOzUdRjLmpfJpQxkoqgoSabI1VpC8PfHrg8w8Z9t2zg+xJaMjJeF1PhFCoD4xkgS
O7IwtpMIokJLXRqcv+AIIyCAXsEcCHrtryUiD2Up6+sGkZ0adhQYwR3wPwyTU9FYPLfP5c8wDzDg
87+/CBkAuzuZZtAB6iJKrWdMWEYrPQtM+z4vN9IN5F4YbQywGSISiGyHpdADiM8H6JHbpj6pPPUZ
C+PsWoE7N9QXJa85R8fi46GKMMsAnDWaLTFhxbYBoHIfV0knyaeY2IdDty3J9+1pS0qbFOTrg0bp
RrCPHB7ZTMAN0TmteXGUgiIVlpyDaLBtbDvcVR+7zf7n/YNkVPeGBnNdA7pTIiRj5JP9/oUTDLN9
kze/zYR1UmOEsZfgt1eHYfvobyOyoxvP4ZBhE0c3ZBgV6gTZqy002p/OB43k5HEg2/WPJ5fQh83L
xuac16efvgggb6gxIXHjTVVlzJeyt9+k1fuhf37cPv9YO8L6oaGA/qI8Mfj0p/coziHthRiMyMPE
5XyM9kFaVdvJfg/odrslxcYhGekchb5G5OXD2nJYZfMYN6wyBmNSxTEWq5kwoJq/TBDyfsPlbvZD
/87djSZ7+v/nbg/cK2KvTmTYbCP7+enHl3FFqfD1p31f4pdvEF2885J6ZMN1JkRCy307Vbogn94a
+7CqyeNzYD+vfxCnIBL1yO5on4UVh+Yilxc0GVVu0V/reZEnn7KtOK0fRverSR6c3K4fd7QnLy8i
edmc79NkW8P/d30XNBnVDpN+UCxk2k52sEV/Kp2I+lPa5T8hLBvfPh554x/L9uqCIKPvXt/i0CdL
PvXUV4ls2xuP/ow4OYP5R27k5YIIo+2Rr/Rz1Uo+qVR88p7/66Ex6m3kehbh0SCfChvSGE9Odxq+
j5G7SdabV1q9HhPKI8k8SW/uidFvpU+FsEFocBppniCz//aD0uxgbI+bHfoqVkeuNDLO84Ygo9ex
1SLJE/rKydZ/bj7OEidpwGK7sL/PdrMZ01ipYgjB2x8EUtMcf9dfZXsXkI3NE4fP+aU78nAzbhD7
otZN0GbsdqSHlBweHx9P22d9++vpiVDn2zeQ3fXE/slLhS77nd+SyHaiBUJQK4IEyvu3wT4EdLXd
PhHXJF99SulPjpSw4Ig3h8pYEKlu60ETcWmBu7ff32vqk4E86ad1MxK6Of70v3OPlmO02CaKqsLk
QyfqYHC/gl/tXhK7Xgc2yjDSx0j6/SZ+GYlvR2uuU+AoOdudUpm5kqDtXj41q/PhEDwd4s1q5ZPt
s2qvXWPtUonKdkU3P4/3bSZHM9hhKR8IeXmcQhW/n0LiE16HNvcSGeuCdoQqyWbXc7AHe7WayPP6
iTiOs3v54EYqy+HXhXwydsUw09DPekjM/r0+YjHhk+3bG06M8C9KgCgR+ScLk8+MzZ/CSIoUKVbA
0fsqsScI5fYJvnQXkYIeN8ejQu5fETv09X+K8Jsi4wAwJD9I40xxn2zfu62aUQRe3WEkmyMPVOFf
QoXftJj7qsLWHyTAi55ScrbfJfu0eoZl+bEmNHFeX47Hn5zj/OyQvbVmvwkyd+apUuaXegTTbH9v
nx8nwIrbWHVPy4FMZIvNPcQlg/MtfNttXvyAfAQkOc5Pj830FBP4KM7Dftk1/f4cxlNYfaFKcQ3+
7Xgz9iTdpi82b//Tv8jpP0TY2e+mzLy0a8BzHm+KL1q1IpvX3ebckv/GzKcoX8TRptwazZSDGe17
fKIebYnGCS3ZORBWNj/l6YJEoVbYvp4GyulsP+qR09u7nd2TTdcTjqAsx+YALvk/vWNRJdMkC6YC
k4wnhWj4+9Y7eGNJvW1z/A73dtTr10eXZU0UFCC0F16CF691PLLxX46hSPYcUv/iyn/zxNiSYgDM
fRjNwn94w8J0MlKwlZN30XlPX5O9fzoWCJYpTR6+0peIMz3zmZi4o3psJqZvzdQT63BWvbfV+2p7
+rRla0IcPFtf4e/wlycvy37uN8eMfekMv56MmWZLz/quVu2HHcIV4Wn/c8MNV5iGmRvZZExLPrZl
FBeQzf1+pIeVQFar7bojawcPyB0eyvfNNMdysHsd+7Ivx8gCNTvwiHRszpsPHkc80VRmji+0DY0s
QJwRZ46wemB3mPvCT8UeA3iZyrMdXFpzrHRJK0f9d5BmzT6sdGBwU9jflXDivaF4/pTN34+Npxf6
5y29jVRfH96/kxN5+vL1a29/wwOcc0tctpioEhgigKGLZ6GXEOKZeBvS0E6ozYmrPguFd5RLYaxI
awVJJn46krdDsX3/LhC88RHQEcNZE5N8i8hrgIBhJAgZOGZ/MaZDUl8DAsI84cWwqGE6TVHUXMED
oXamo73n/P7sA29Yu/h9hjUdSzBT4KIjMLfwAkEqvyHiz3HLu6lF9b0gwxhHFTbY02Y2zgiGjcOD
Mz+u7+vs8sPtggYTWnVm6NWxBVZS0qxgJA6rkHR7M7TjU3QI1oU9cDpzuBQZAzjEvudnaTZfjrxu
7DeLYIZ7oHjRbHjuZTlwvOCOMYBh2xjYrJcqp2pV2fNNDW6V2K8vm+MHL6v6OZR7TyiYwMmc/LRX
VZxkCzr2KrB114H6HnlMcYSPrVLIqqhOqg6eIgxGnF4+euJ/5wgFR/A+I5FLy1dkRl+kIHE+qLR8
7UiCmWpzxbXms57cObJPU3VBR45LbIH2QWdc79/09Xu6EwaSPWw2Je/QloOn35LA9rhYZpXmnobb
ORwiNME6iCp6UsLlcvN+vMNjjEPiCSXgbEGpdN7sx9VqIM/Z/kdCHES4dH/ON/cva9l9XHDGWAls
JMKS0QKHqJCUvCG9uX1+NuhTQ57cr5uEmpR7bXO29N61MTYjLqeh8dC7cQrPurAeqLPZHK1T+gXt
fJyXH5c5xljkie9HmO2fjQUiXoOAu+36WZ2rMA7dwWJwvNYnsMI93hiLUeZeOAo6CGIF3fv+8Lja
NmR6qH/Qzcfx+BcniWYHFMzQnzKXUdl3UOdZ6OFTG4QzM8zxyiDqMSjtTt5hoMD8cl9QPot916xd
E2PimR5DBJ0Ul9Dq/RvSV0jsbNdr64iaCf5wPORCJvqa2CxDF6ptCV0J0PGZGFKcZHKxPyqwt8R5
qNu5JMQjN4vcPd4Yj1/WatVNPchhAXtjj1TelQSowbZxcDGsc9IGvGEoxz/zaDKK7qvZGEdhpZzQ
sZdmTo7Z8V58Qbcu595uo5nro2QUPMjCNBkk8Ga/4WUEkJfQqcfVLnNeNptJ4Ia9t/brmhyj3VIk
WFLfgq3920HUSfZNdKFo93m69WHXNBi1zqou9HtMwZ3K3l69BVR9ErEsitL7VBbc/zUZRpnHashN
gI8oqE7sRaAAOblPUjo+qi1tJQQcPCmcpeyeFDIhgGFGjS7UoGcrj4fqFAtkOiAfxrVSHMljX0Hj
hBbZSv68ovRX9coTuPlY7rDBtkkVCDEmvcTtxCN5gxBAgRE5/XjrbNVJg2eDQ48j3+z7R7AseSrm
Uzucw2/Bqn/KeEadcy8KYx06P64xsQqGxuPbPjqpva0Lq+RcILGw50j2Qnh7JXPss0fQQiOdTNA6
H2yBHIi37SieWC894aXMF4pv16QYw2AEcqObHg4OnftRQ9qnAHR42aCF/OQ1FcYeBGmuNrkJKufD
W3t+Hx2LTMWutSt9fji+OFQnXxNCHoSv+8NeeDzsbVo+om6Mys9/9Zcs2oAe5oA3H2bBD3XSrn8B
+AqB1Ybfh8GTGMZyxGJittMIx9xT1AT7aGtQYHplOrGpzRF/ji1UGKPRSpFfN36HHCXZ20VH0Gv+
I37hmSaOkqmz1b/wx1MNAMS+n8VSIwfbXFvk/f3xRNZrrI0OyJljeGfJu2NBVCbUyCoviIFrqJze
Bt/RSOXaFvGBouFoxy448OseKoceE23Ucl7JAcDBUJJ4DMqdi2qqQW3pybJbXgJvoUBwpQ/sYJ1Y
yrWYzCcJp+K9I+TOyepxi7KOvw23LnqDuN6S58dYSFaj9Rq/7MGeDXP8eCDpod9SbujLExHGnPh1
aXrNBCot7XfpSJD0alJChFdtDUuJQgPPLHMiDbapvR5HC9jkkJLp8WweS5SqWm4qaOHhd31dTKhR
BXnj9X09B/Rv9oSM12B760McOPdFnnd4jMGYsJyx6a3ZSqZk2mecX+eZ+puxtCKoxK4DF+k514m5
Cwtam1sVs9Qr66vF82Gci2ERlLO6HoHo/3lmnS2erZX8s5WJvKk3vIIzT7RZELrITABjpICUfUBw
K9kr8VCvyq/wZLyk4EK2/0oSWKTXdqxCdNODlI6egTcdiJX4+4gqV022/k58qTJnWJdQ3w/uc4hn
NNgG9zLTa2Us4E8UlDkOK9lBP1eIF1F6MBxr3XaEyuSVtrSwswPHGHP8C7tOQ87iNk5nV5Y0jjrR
k0AT09Ym3muIe5OM+ZA8hKRtBTrjrGiBjedXskLOEiEWh6OFVNv1TTIhiVRPY6oMhYKOnfMBI9Tt
s/YwvSPZ5qP0xk24LZT4rskxJkTuMHlWzg8wNEUciu8mmYO5PbfKPX/1HafJjuBj+j9NRQ1kenp+
Mx5Xtuz0rYNi1OQ4m0aj9w3WQqbjmism7qjkfIz1+cl81iTE9/upIOK6p0AfcTBhRklENhvDNnlk
Z9d/h0sWyNdP1BSYUfNhYstS4VEqktj+8Fe86HjZIAMXD/OfqAOw7cJxPkRVH48IjluKzQHCUa0p
L6ha5uU3DSbM6SypHbHDcTZe++GLgxQH+eDVUf4lbfObCBPblGZaDZMHIm9zF2hNtylF09EDOo52
2Xrzl++X3+SYt5IR98A4GREF7A9vh/RAa5u+II3IObrZGNxKwW8qc0B3EY7qeqboExYAn86FSAB/
xbMQ86Hc+33GGHWNbMZShd+Pyfmg2NLDA95gG26H1rLK/maDMURl3g3eMHwKQP3NWk37wwp/0GTa
/LRo9lCGpHfpuIE3M1f0I3rlqPCyn/5NnjFMo5F6atWC/OpxhQ5oBxPAnFBgoRN5thK/STBxTZiV
eqBqM4dvcNBoRH48/T/SvmvHYWRZ8osI0JvXKhp5tdRUuxeiLb33/Pob7F3sSGxe8czZwcxgDKBk
VWVmZaWJsNH05loGmuDRVrr50fSfBeWYd7hAOhlxM34J/m61gwnFFiDPA55EHgl24SF6Zb/FY71O
DPABO4/BarF/cWYnMcQCEpURwg5gl5NldlKsuU4zsHbvlAN4uQT31Q0rEM0HGYsa3+Dzu1TV+pWv
8SCjwyjoATHSv5yyQrkenFAYkJfGoUgw3U8sHX1inMQwPGtn5SmIXCIkhpo+39eZmZfS2EICSBQM
UYz8pLdbq/hOz6ZlzttdaMucTHzgUN6X8Dv6M7E9iBgHg/7PsNhkGaqECQM+L3iE9SF5idbI2r+5
BT1GqDG6h+Oa254ZaiWr3bNMWj0jWClv1rtydzAujfW4oEyzCwbGMZjkRtirKRh+CCBnKakzNA97
SBkIuS6VS1gdc/GIxAKuBlAWYHECMMjtpkYx5p3dykV0V9EX4JZ6RFNIm5GwJUjUbtBD3wW6fHAW
dnrGiQL4bcTuFQQFcOiTG9xVeVesCx5iRYGkzarpgJK3GKGPGjE5TsAIAiga2E0g0Z22HWFmKHLz
VIMHOOZvzbOzYzabH+D7Sw/6fcWZM/sbSZNLIZRad8g8SCrMrUICWzNCTg/11bYmKi3M+9LmngOY
EJE0ECWMNCRThvM0ykUECPBsIQnJPk+MhieDi8SIgC6Zc0NFTFqUw4HZdzJprAtKXPqCas4VSdCx
wo4wFSP+1vQAe7frCtFhEDJv+MNHt6p84q8QoCusFa+pbyZUH45LMHAzDSAqpILghRuxNAH+cqut
gcRWQ8/Goi0U60Bb1a1MWYD70eCcWZq8q3taK4AdIPf3e+4hjr3G9Bd0FbOJ01k0tgUuhOJwmo3E
uNFs+XW+9gj/fFry5b99RhOFHcd8R3gpINpgjv12fTETyEmXCxCk9z3V83d27C8oniJylNcumioZ
Er83+Cdhz3n0GUzJuS5sWIJ2UuDScQ9Ld+hcpH3zQRP3EHBaUkUMr9ml4R72kelvSvrmrhiiHKKI
NIfASD1yWupMHH/13jZMvIPTeo7kYkrdjnyincMdDOlxdf9MZ2Lsq4UBJfp2p7kawIkRsKntvtET
Dxjy224rrn1pKZqbCbNu5Ew0Vq21suRcyNkG69roNdq0pnYQSWlTI0p0DPSTDWiN7y9u5t18I3Ry
jQWVGLs1RvxtyBwMAPI0rJ4671WHPlLJvi9rQUX+gJEmbiiJeSaPOstv2ndBb0sSmDGVZHLYCNSQ
X1J9MU17X0NkduJvvTZigiHGturFmjE6ekiou+DTZ4wR5EAYuAdmlgSk+ekUJVOWTJS2jmYLukAS
C1w+nT5YA3UvzLFaN8+SVV4CvDwlokh7NwRhqRmG1EWBbj2cs7eIFBUJI9uVrCUEir+rB6gpC9Ia
IB+xWPxEqdiqc2NM5zv2kOtyiWHceJ2KGhhZ0CYcRaayBGb7V58gD2wSQO8YoaXkyVuhS1gQk+Sh
Y7+whm17FJWLl6XLWh6P7Nbob4VMfJ+Mlk8tKyDk6eX4bZpblW6R6zI5nWtIvEqtvalv9xhDOK4x
0+quvOPD62ZjeIf3w+EgbOIHvMZPQD8nm41v0s3mkb4vJW9+y3n3PnE8l6unn+sPruxI+EQdHfYf
Hxqy542eop15nxPbOmzQNDVsNhwdjBVaBcAksnQRjYb75wOAZqEBxwAtgtNbd/BdiS8Kx0E1cDDB
JSythlX7mvUkWqVH5nWph2X2SP4RN014xAAZC4dCc2xRzWggv0j5AjjDTPiJQ7+SMNFkNxeADtNA
QmEma78kbzlhjXyTU416B/c1I91TQfkF3//bHD3dRuCbgNQasGUsNvP2HP08U7skTcRxKjYlORHp
0SfmmVjoO9pBnS7omFlSnplpGsQQiEVHQBJgn/xWX6+Vp4ycoPRb0cajgtPRUIr2nFx3jof3lqRG
bSiI5R7f7zvn35LtZKU3QieWi1l2hxMrCC10WE1JMJbkfzv62ty/bL80/esrXelts8pTmM0mofQk
gzYqI6d/fw3eLn5i3OBzbpgqx3eISASZ6SbS/ZN7ch7WpH9JDPlZ/GDs+0uf8ZE3K5/YKs+qUh/k
tWgnPnnLBCKvgcK8FAXP2OONkEmg4gZ8GaUShOja8U3+PgMyp7NQRDvdX8vfYOVm96a9Vl6ZKF3B
N6KtWt7x/CBsmK/7ApaUczpt0vuZ4rAaJAxH9q1CIkjQMVGwtoio77pN+xIRemkXvNnMBAWWJYPp
AcBhgEaYTuyFfQzY26jH7mFUHDMMrmGXe5sw47Dg9mwp1KISfWS3PfET8nMS1guLnt3WK/mTTBsj
duDNlrrROGI0II5VHDOnNoKX/TqkD8/jjPXh8uhtPANZ84UznUmO3q5+YpqI0BI/AB+53bz47/IG
ltmt0HAJp248PO/S9QFADd5SG8Kc67vZ84kh4q2P/z3u+TiAqptHaWWvZQZzcGfFMNBUsvnpP8Yd
d3V9sYo1ay1X+z0xSaEvZaQzIBvtGC5KgU/R45oMJ8OIH97FXYAUNNX+m36I232e2CiYTxtlAK0b
njBmottwfpaIFsxXZUmfZ97EkIQUHIhOkVEBTNbttSJrfpC4KocThfl8cNu1FZEdgAgM1CN8vSdL
3UczOB+3Asf8x9WVkvquUnEDBG71/RtKgdChs6qfZd1Ciyk/xqwUCYjFas+sa71a5xg2XItFuwKa
+yEW/SX7zOTEdXTgd1+KvT1Fb+PQ01JBZC7wutnZiaUqQ5wqWgeJNd3qZrjKrWbVPadUO3+je8iq
UGl6v1yKfYhd1tYn6aisVSMyxMOCw583n6ulT4yWrzyJ82J8SIiOl73ZrIE3jcEQy9/tdsImI5tU
R2cR+x/UYedCpZs9mFhuDlY1TgohOjee0M+GuYrUKnoEvOzqtDh/NRPx3wibmKroCE3XlOy4zuCh
Sew6pZJCCtYI5aMcLjxXZ7Jnt3o8MVGeEZg0y0ZpA20S+EH28XVTos3xNFZF9ftuf2kjp1jrAMNl
XHBkw2r2eF6opEGFDRM94zwPEEMW3PxMG/jN2qZAdGoBxmOhgNNT9/kGKC+EWJgmwjAbxo5pYvi6
snCtzTRc3EqcuKHUC0M/rCBRQgHpzbTC9WphB2cvzn+sQJ34nXKoYjVqISHTTWkFjt6DYRw2eO4g
8llKds7fk1fCJt7GF6RCkBIcV6Orm5LwVLd/44MHVbcYK1rFJqMz+hLH0XxwciV24nI8LQ54LoTY
mGz3ewyTIB4y16pOyCfZtTqeepuVa36tloZxllyMOnExEeijoj6F4KeXLUIS0+TgYdILYxDrc2fg
Vbl5ZPSERjSgS7o6ntuf18LVmicuJqiishVbiE6J9yBTjmBiAZfJDm2SxrtBH5HqO6n/xRPw2tVM
CTfiXg2Qy4ZQdhypwtnaMT2vLce0Djy6qhZUd2mJE1cTeGGkiTVczXYrt7RAgXisRP834xE3Rjhl
jaikQg09AOvb3qv3yH/JqKEyry3ZnpYU9bf98c6hTaF3O41jZDYUoC/eTjqGB8xW7+unYsfpH+uR
34Gcz7gfdwceo/gHmSCc3xmK9Qocf39E/gg//v92eJo2C9yWG+rRXnmDIzhOElJrh6ldzxDP90XN
tCbdbvLED1WJxMldjU2GhTKEfTfXHSHEp1DXS2dhRvP0s2Qif6uttyIn3qhBv1fEJhLeLJkZHYEv
y67Rz7CijK7p7fYRuDuurr0yu3KpCPHbKXnvnCcOKQhcqYgqLBbMkzqY0mnF6GcTycnayh2C/l70
LY/1IHTJwo62+vZx9UhfX58Rmgz09YAWo/u7P9MufrsVE0cFmrnCy1jcAvI+Nz4YvFzWnNUYFNmT
mnzdF7YUAU4rIyqblV5fYt/DHyCeGki4mcDCWvsWFxP+83UcV1R2SGboK/qOfDAc5f0PGHf33u5P
AiLZC+ukD0Rcqh+f4RKVwUyB6XYrJ16pFFKhdVucbQCzJcBnMw7vxv0FLDwWwJhwG7V3Q+V37ADP
J7lbMychaDUePIqxEgZlQ4a0tYVHWHUOiJFrK5YklwXTGXfozw4C/VBmUWAHQiV3K591atcPQHxi
b5Od9CF+AjVqQcJsWHIlYRL4FL1QoScAEkLvxMe7ptZ7hkoMebq/k/MB5JWcidsBorTiCQN0kaWo
PxrWw/MzR8fmS8SqSw/2edW4EjZxOHEFPufxuWVXGimyo/rTxBfQO5MuMUq739ZoqF1CHx8N995J
TTyNpvZNUnLYR//npQT9DLOpl4ii5t/KV8uaOI/CC0qHi1VUcsnLCIM14lecL5cRJGnhuJb0bhLU
sF3lymWPDdz6iT5sRX1QdX0xSl3SvYl/SPgwABuOMoaLL5g16lgSfXQG4DF8/addaQAzelrsR5yX
qSCjAipAUZ2iVrCBhqtI9CTMbOnREY4QF9FPu8UjZvW1WPAfjeevUvw/YdPBrUJqmLQNAwmvCn2v
RyD40FVCgV2xKGn2igWPwP9d1nSGK1d7jnddX8LrAoNIGklfFnEc51+cVzImrqIvQGEt8c5vCuOt
8QiaJyyebABOFFkL+jfTtADnfiVr4i7SAdS2vQNZ2mqvC+jLMvl1Z8Svh3ppVFyYt9x/tm7iLNAS
Ao4qnoEHxCGNpam34742srVeUtM+n8+WRjNjZ+1e690BKBabnx8gBC7Omcy/QK9WPHEgneZ4rlNA
MTUzGafInbVZr/ntUhPhTIff7c5OnEjoi3UdOC4MYNvoQIrGA21E6Ui2yAehdrShjwk9nfQloK35
yOdqfROXwrVN5Ag91vf0sn9RzHo/nA6XUX3o4utoznuNbT7gymZF4NlPTrSpm1xw2kiyyw3KoSlI
jZAeYZ78tfiCQAvB5tdWv3+9jb84NXQweIBCgUduVJwiG7hsnhVFLEi2KKfgUvNJt9TGM0YzUwmg
OUSXIOpvAJifqIeUuE6qsOOaSMaRgtB37nvpDpsNd66FTHSjqb2IUZtUwnw60d/K9/DA0pdt/LN/
Ab2zgFSP3u/+A/jbOTd5LXaiGqKYyk42jGL3le754+B/ialnx65IqVsAgzIquoFSft0/tNksybXc
yf0jpvXAtH08Ok0F6/0FSwKm5M64ANduKSiZU8prYZNwlU3VqiriTLKHmqr5IXY2w7sXWZq+hEgx
a2n/SPoTtFal1Dgg48R2vqAXWngOd5vmAvTBpRXNpumuBU2i0yYOJa8eBYWoBAFB2EQ+Hei+1gOm
GHhTWsYyGn/wfzcC9PHh/18l0QNRrcR6PLCQAIkQXd7052sZhWJxAyeXDwjAm6jEgxViCv1FtRSU
uxW0cWVb7+wGRNeXdvJ36PPewiYeawjcWhLARWYjV/+yl5CqfmFWbE4GTZc/qb56GrFq+w3+sk6Y
tL1cNsZAn5MITdkU8DZL3zN71V+f7MTbCELeNb2A70HVyYyN1OrOjbES2sVnwdyJghMXuE2oAIHi
ZHKiBfDg6i5uIYhJyF574QEna7qoDzwuGftc4HctaXKoYsOoWlBD0vCI8JmJqEI0s4GnQRso3OmY
yCZQpgUXM2f111InB6vxfax0eSfZgUb6UI8ttkLqbHhAvWdEw+KR/f1aqreMvzlVJvBcqGhMloDr
Pu10akCVXhW9JNkvLxzgllI0PBKOeKak6dkqL3SHGBIysSdar2IHeKG9tbDopQ+YHCrISxEm8qJk
ox/TeQf3MG83K9ajbvwushT9tSkmCfrcEvwFybMX2PXSJ4ccFB3DdBGWnpR6/oQKLfuq0d2uRuoZ
oQZRrGfKoi/SOw1L7OizD9xr0ZOTRkLWlSMPorNP3ugKW+TXMlrdawd9cK3Ov6qvmkZZZxuiWzza
pJgpW9j1OQVXxq5iHDoHcsXJ2lktwcIHT0EiGqBex/1TenZPXkQul/bZQ13z6768GcA3DW+zf+RN
FhzHmOeoFcjbBhnic4+jst4QB4OA2TPamZH/7s0dcJm1nQTk0tTwrB6jXyvhv5hs09ByyIsiDyrH
MQq7vRXclg0lgPcpdoS5JVYknnJqTWlTjbWVftV+nE7iQNC4s2RnM7Z9I3cSPsSF4jmYblPwHAcu
NUAzXnKMtNofA2ztLK5F+zMB8u9meNtU+xWz/lEWZ8WWvmASU+Rgj+sTHl/grqRnjCF/YKb19PQi
bl625ebLNfvVwqHPafk4GaCAkw/8TZjZud3rPgOuRow2MbsNH3yb11HQ6bexOaZxTuXWs6TX+1r2
i9UxcWY3AidL7KPEd6OGgZahtxtMhB49drq/YhuDucTr982jc3jcGMR7+q0voWkALQMVAKtDzBAs
fMp46U0+RQRdJ2aGMJsJmpDJp5RgsOy0tmRs1TXDLiaiYqsfBWMV/oOEOSUu27TCazooRGp/4tQM
61PQ6r7WEZ/NSMa/59leCgoSwAVGQAJdhcGuBYVccmxU2nRrJqopr9oFc/AGIwfs73e81C8696y+
XsJvXeQqgOqztK8ysHHa3GP5I1RrXvMA+Vtre4czshOzzh3a1Pb9fZsLE2+ETsLEfpC5Vo1zxmZY
vUDsZAZfDGdI2wHhjEmJeqTcnrUvLHpZTkvdmHPP6hvhk7so8mLFizSsOKnRbPwYRqzuPsjCuc/0
NAdtMHPmk4W090x3N0zkH0WZQkbkgpqLnZoxtsTTvDQdlXI8aOG+m+0HIIOF77xY158O+VQkMojw
iXnALV0GC7oqTpzzEDGYfOOx5wJPA55+n49jaTIzOsbAGCn4KFYLhzzu441xwCowl6SCMBQs9n+g
zdRaZRm26BzbVam5Tw/Zo2gEpqKQCPXCg0EbAx09ND4uGOWvxt6TO1GuIlMDyeMht+TW1XOxBZEc
QORLKqyQSNHtPYuCWmQSqzQtO9FNy7UChM+Bt36MDE1G82ZiRVR4uL8bfxPQv7uBaRtsBMCZpm5S
YtNOlh3esfMnzSdqGZLmA8WnjzzWC+2RYWsiZwuxz19Nn8icuCe1qZzEEwU0WiufwlY7SXRzWYK8
+ltSuhXyJ6OZAjsUk3eOjSRZvMKlp5CXbaY3niE/hBaGbdQHxTEkECcDFsjEDYwi3w9gJPjhX2v4
+CVorQejtCRw+Jfbm0jL+ybiExnLFRwU/I8fxxFQOij1xMGEzcbrFjTtb/Z9InCyv2wuFV7cSI7d
FauqQrN181Xvlf1gFIdDbMNlmz6yg/xqQe7fOOtW7pRrI2myxMGOO/Y2/Nm+hIeUxAbIYsM3x3wO
/bFZDl0G4+tFezg9RqfH04Iuz1r2PxutTCxMjdKIE0rVsVOJsCWpWFIZzCl+QFQDh31f2N/5kXGx
mFcFj6smg4R4koGq3VqrWNFj7K1oOafgIdk5Rk8CAz1NVNwAJhx9piDFcK0B80CvcTPW5zHL9fhz
/zv+xjmT75jElODOVdOUYxzACVhhDvJqg9/RUPd13/wJjConP1vZuC/z7yDtROZEo1WP4UAX7DK2
DoJK3ex2ZvRpm35I7PWetG+iQN5lc8VvN/3zabWKDOX9vdffL4hylyLbUZWnThWM92gvBvse3hOT
20Nzc7d0ekQ6mB15cpEEHOzm6L3EB5GGG9Vq9y1HNpFR4ikprrRN9RZsCrrJOaIvTbXNerXrT5lk
InqhKxinxqeU0UqqnjuWSsK2fXQ5EnSYtmfW9w+BG5c2WboGaE68Xca1Y9Dh1q1kaluBfghWjjil
PsCPGh2ILlCT8lAg+rov7M+LTQPNEG5LRZFBdwhSz1tZMavEqSZDyaSK9sCnS7aMilmog2bfl/M3
0fkrCBOSoLYTcKoTQZUf1EWuBAhIiB6f67cmRHpVPko/77weGc1lhZS/sggm8DeLdCt22jTYhEqK
lCdoPTOkzLCXYkB2uSmbCNqXKJbmHMdI240HGf7GIwC53cuwa7U0SCGrGXs7Ts3KFFbtJXyzR39B
0MwD6i/jUXxOj6hXoa3mA2bTbmu61F88d/XffIhw+yGpmit1muBDcpmIh0DbyI7B00491cpnReOa
ZO0Cr8Hf7OG4z1drn5hrmPVsN4QQ+bTdd3r2ZZpvb/vtdrvKgGZXHhNYsUyP/bdd5qS+GLHNjVmB
/BXXc7KcpJ21IJTTREkAJzImlW43gOPSEAUYibEj16gz4FdtWfeYVSA1N2vNUiMqdwf/Veto21il
Zi6o+ugk/9gvrhCkS9E0gfnjifRME726buFEFeLsE8wo+dQN9Nbkgen7lY6cIEsQ57MLxhHImELm
OeHXpVw9qpKACcO0VsBeyx0bbC2bJksxwJ/yLn5e0pDkwNMT1MzydE8zx+36uvYuvHpAkwGNg7UQ
njLmRRYBfpuYDI0NGXAAjvuUCK/qVhgoNrjPNhK/lQJj0JyFaHPW3jBPrgiYLAckwa/LuVo0aOuL
1EdPx2VgTl617vKT2F667rlEdi+jakr5/InvKyKULw2vB4NiNAMZnoL2XVFogxllxU11YSBZ9M20
1Nd8OqRmK+8VQQdLfOFXS/HiGDlMFWMkBQdFvAhS0WkrjatkDki0G/cimIoDLoToRVQQMFYJGWoi
plQVjKSwcpf2eKLFD5G7EFL8BqTTDwCgggSucx4AEdOeQ6Vq4zLKJe8SJ6jhPahA4NcRxyXr9r0S
9fZ9APK0Xj4N2Z7LX6sMQBkykOWVjzSlaF0J8kCXzBgoBaZa0VoYc5uikTLvwzm/xBrlXMLKZ1Ej
vtH0BisZsWKCZJaznJ2mUs3swrX8nA10OPjr2iGYQOc0Pd14sulgQv3LQSLCrvYOBeVQEBOBIbWv
e+8tuL+cr/smOuuuNEETVbQ0jVo9ia28snYk1pG9CxNQ75iT4IWn6sajkW4CEZ7CgHQD/YgJeTiK
erQKdSM7b0LzXXlfKWtJr0xt1bqL6Z2ZS1JBrQwoJuObDVgmE8cd856ouL0IGxv2XEb8gWYPtcIS
qXBXeb5v9n5MmYikj2qqJ8xKch6LjjTnSqa1uGRdf10KvoUHCyHCYGTxp2FwjypXMvSBf6kwmZyt
e06P3nHC+bcUmH3YkSy0C5fynM5ImzEOakkZNKRHScH1DT4ymbUm0SQ0uOa5ZZaiw7/OCAlm/AFb
QtyCavSti42zIA/TNvYv3pp58czUeSiDFftT4ul9cHKSYag6JSHzOXzH4VvA7rUAwwLsiv/XTdAa
vkOECmG8GrRkwiReTrtOLqq28C9R/6A9wnykXXxBmaHuT0ztA8XHLL5lZOAHnVWt/FFpFu7dmZcZ
gGZQYeHGaw7MaJON8Jl4KDiPCS45GgwaWg40VWj6XTrPqcH02zYHosiuIUV9QLjKFOcuNXPXaFWS
frjHUNo7DMI+swyOwbkqqLSQhBiDult/c/t1o45deeii88pBGL+uwriuRwMfFxNc8LDX0rPDkqbS
79v1zANZwY2AioAAJuUR2eVWYF4MdV8NXnwJ+F0GPox31jHqQM/Zbbp3HBMuxrfZYsUJxLukAR1y
4i51MPxNcIJpG5ThAOZhUQHjpmGgkxQB2whhcqmtBGw3D84rWrzgXfX2uV5HF9ZduFZmDPVG3kQF
Yhkk204AeQn7o+G6Q+fk/V39G8+MCxIRuyOSkkEgfrupXZxwiqslyQXolS4IgX/aj/9gOm2Miia6
ciNloiucg6lK2S2SS6Ou61O3Fcxqq22QrHaLVaqLW6ZesJ1RF6YCBU1VQIKAjhZ+mlRAv0fFCIKX
Xpzip/LMrnpq0t39nZt5OgJL9ErGuOgrA0j9kRs3h4xs/VLxhA22ss1Y7LboUZW6L2vulEQ8ruCu
FVFStMn+OVrs8lVTpRfEEnVvINuVAHe8NLgnZnGScO6srmVNzCxr8iCShjK9KJ9tAb9D2K3n7cLg
iamO8ktZ07Ixo9S4v8CZPCsCT8S3Mib/cSv9IlFcbWZQ50Ki+Up28cApPyCAUF7CZN0wJmiHPWHX
lHocGuyD8JNHA0E+uwptt14xJ1fbMdKbzwWE50jurlS0Y7VECnQ+plGyUpSXinmqy/VQGmq5bnxk
WzY9IhOM6PWIEwOa1o/OUq70r/YhR4nLazQrhNPT93CWCI3nt21+8Xxdkt7SZC/WCw+Rv94XIpBD
QAZB5vHiHsPRq/2KktJhHG3IL0D7Jl33WKDNwD+zrbTq18lJPt8/nr8lB00FwJsgA10KcQMyF7fi
0A0n9Cxb5hckQ5uaKBxt1l5hefVBXpd6cebOEgaztTBEvPkl5xazZGyjH7o1aHwArFlD9g7xyhT2
IgjiNub8Duvt0GwHSDQX6X90Drek2Tsl1R7qVSYu3Dh/Mb3GVV8JnaQmla5l0b0JofvO5i8f5kfw
GA16tOWAOLOpMNhhGlSxAHLyKK1p0Kzub/rcEWvjawJ2D96xqdFnZeMIXFvlF2nQM4e0nWqFHbqK
NU1P3v2KSiVL70v8RWL+s8syj0UDAIQDbuDtMUeaUDl53YOjSRc6M0VdMUk4wvGG+pM/1YAqyolm
JAx1WD1KDM4365S0Ih3O6LMh/raXaYLK23seIIfL9zoiswijRgVIgzxaRHRwafnQfScZ7dAyUq8z
oN/6tB72nbcq4pX8wZe0YVZ5ZmR4mywiZ/3lHsBDcgSdw8IUgLRNlYjreF8dGqm4eAJhq4hGxXMQ
Uzc3i7CnQvvmpxbrPGmeGb720rkTdbF9FL5RZJIkgPbTRAOCmymohhavApR3SjRcF+sGbVS8zuIp
ilKYstI63VO2Naenmon/KCGfff+QfofvJod0s4qJVnJ5lMmsJBcXjLT7mq6g4UjZC0DlGnblz/CB
bgmUgBwr+QYXuPs6qOsgMDnFcnqqqKsyoOGw4Vmr13tZD6pVm1ja8BCxO5Ex0swsHOqdJeGYPihv
/lnIDF94dlswSqKw3BvuUfysHENJd+BIdJ47ZltYgryRtZOCR913HlhFrDP+U6hZZXgMOXNgVk5o
8hItDine3NmhDzIjbHIqemSwMCjh4Ve8DSORQKYCxO/K3GALk2to3z54H7Wn5xqPVA7+fGjR++pJ
C9v5d7ZzohTjfXjlSf2qFORCFYsLvwnWe+blWFtxTiLk0ixWB3inR2SEtmT4zkDZi9erkViF5ZtL
5X9pPLbpscoYGkB0CSAU7vc1cPUdecN4ACZTi4twbH+Uz/SQH6q1Z3IAgXDteGcm4Jo59nQww4NL
lL1kBQcwqCI9f4nIMwXaJSiJWHCQYdaQpU/g8r2sJIs3/WOw8HqcSUGq3PWXTh5GfZEKYckoxYVV
SpqUP+O4tvyYnCULpxqa3pK8v9HPrbxJejnPOkEoXOwMdyzMEvWakbF2ACyIqnums3ZM7iAeI3AX
1wseeKZMcyN5Wo4UElaO4TOgG6fwyd020nl4FfetSsuSyPXr0K8Rd6R6EG5SCarBP943dX7m1rve
aWFi6m0oO1B/7LS24qnv0g5JZ3QDvbiwBOKbqMnpwjrdJlR6dWi5SY10K6zH5pT73/G/6KYMMFkM
gwGYb3ICEiqhbRyP37HN3+VTSbttoheDyct4fW5hLuzI9xits4TUP+xz9tDleo5Ey6H6YgOqfSqr
OI6JtMmttDGCkDiEKYmWUwbIRrU5ak14bG2Gs9ph59BKj/Xm4PKk/ghODZzIJtQdZWFNM+E7zlYR
0FOAbgpe+S1FX9kb1/aRFit+eelb3esQPP7IqUbVJFrV/I5lcxrkzKFQ/vWrGVIRQyGnoGpIvkxO
VGWbWPIlB7osGk5E6qeu84jy5m3d5lFeQnSdqTaN0hSkqVU8mpVf33e1xlzk0ZLDBOXFQ3an/PYq
3pSrfZE+ozFIzFZD8Ck1PqkEywdjQU2TiF+IKGZN9+oDJrm4wKu9lk3D8iKG6whNogi711W4Vstt
t+AlZtJ+t2udeCV5SApPULFWdrNnjoE9mOz7EdBBMo1X1TjKhoxfNY7t0+caUD7xGm81EtGEVsZ7
RnLzJ1qvwJyAq4q65tKrauZFcHMQEwPCxKDQx+L4ceGay1ZxIBK5O9+30r+AUbjJFKQX8SDAbMof
K5UTGWnPyv3V6KB8zSU7klbSMQ6Bv6pc5H6b1xaTmQqQhBh0TOzzCnlao+peO+Ai9hbrH+9/0EzG
ZvwgBW86fA4qNmOm71r9VDfqGxmnr+AKr71DZ7aI+xA1VeAAZXYDKHwklqoamngI4zxEVPqKNslS
A+ecDuJpCVRGGXYHZOXbr0C3spzlUgUdBGZ/nZuO9zSkn06JBgOnW3inzMnCHK2iKCNdsDjNXeZZ
GLat7FUX9GNXnwhkGGS4kSxE/QGZ74Xt5WciBnXsTEWTioKgdvIG9JSy6dIhry5Cu1W5F/WHAeaw
ogD8h4SuJUglVV0jL8MNHy6kV+beg9y16Ildc3IWZ36SVZfik/sIBYEKvS5KNK1UgEf5tCS1qKeP
smR1h1L0aYIug7TYqksP7ZkSMDrCrrZgYvRp0qYgNS6rC5iF13bwKMHNvSrWo4pk8VHR+QUTm3Wo
1/ImdtyImZuxHOQ57AZkgyG/z8ExmwWouJyqdq3WlAsJy1GlWSm21ix409nIS+OEse/+9wKZnLgm
DE7KVHV1qWMUVLJtJhpiTp1un1WSUWgBLTmMAeTEke0FXRt/eRqdXkueHHif1DJXYsToEpQtqRME
xUpM48FwWVQCv8NSH6r3JP+M+8ey3vLa2u2f44p2r/c/4y8CzFgK/B/OvqtHch1p9hcJkKHcq0xZ
Vdvqnp55Eca1vChLmV9/g70X31axhBJmcebsLjDYStElk5mREYiQNfgUWda+AqYLj5Ip8ajnJiZg
QhD8BBZ04qmlW5+m1LHfqh+f1sOzjhpOslHcN31fHC0/9Xun3el7de0I8BHfzAjKbASZYM5ayU/n
xafEWdJrNYVLZ9mP6cRqH2lGi2dGpgFimvNPiR4zsjdjN/lQHq3Bo9Xu/mR8RX83XwDWUSQILNzu
prAmKpddV9uifVM+qK8/DUgIdmruENmXkyPeKYA4tVvghdtxMx3BLbINc5Tk078dXluHpkEdLPmA
4O4pjlx9dM1kC/ggG57vf+WSR0RO7/8+UjihVVirdqpjmhrqTLWb4HYtjnWFMm3kImq8b+y2tYrv
D1uF8gGo7LEsQnilKwX0TdsGV6ALgizD2c/oF8BD05s+svO0j32k/lbqVYsn48KksA96s8zAXtW2
b12GbCIernH4UKZeaq48BhYKiNdj44+Fiw3X9CmF9vjX2GxQjVRBj7Y4zUPW3kdfxB7MpYEGorPc
L0EpfX9eFxeRI3q/WtpBDHltOi9zZlY9a9+sg/I4RLnbzLCS9o+5uXKB8sv4Zk9fWBIWUJmHys5j
WOpKEMkPpaRvorb+dn84C2UcPpX/HY+wZpGWKoyATO0NKbU36Zfxmda7EhgOLTBKR6b7+NSGK8nE
hQgQXPVEUQzF1lXoclxPYT8kETGZDnrqLvZT+Mas+q5rK3vk60EqTN+VFcEl9OFoJSDJat+Gw+QS
v/9bcy7syut3td95+VN01H6NSMoprrxhboL/1Nxhz3x5P6IPdnzIXtcQ8gtbB7sGhL68WmahB+96
3HajI3ObSu1bPnxLTEhts2eGttRko+ENPbDxf5nmC3PC/hmSOK9nKWzf6vJvTyGuYv2qsmTlOCyu
JUFDEF9OAzor12NCBJ7OHaR533rbzcLPQkM3RbYGCF4yolgWbhZZQYJfF5ayUsZemtK0f4tCPyJQ
zO1Adr7WVra4YQD7QTsXyi+qJd4hUmMQCZFi/9Z4+X70FI/8jcFBOqMttUGbpG/tE7fYW4/ZHk/G
+AUs46A3dLVHQCt8slO9xvm8fzYXkD+A+CPPLyPVgCqvmAezh9Cya0r7N6V06m39pvySey/ybbfd
dMhxmS6S0mg4JjJoPDw9OKLxytwQ98jQGDY69TFfu+iXdvDlBwmrbWaz3Zek7N9M5SUxXJofpeGQ
ZIlnpU5EIgdwNKQzNoXlqNpwmD/UrQGxjXdjWnGNSxcABIxstMWhAGLcPGRGZWwsxpr+7Vig0A7u
sD17nHfmy/Q4oRsayfXcLxwWeNVBOTUr1/iCX76yzXfrxeUTarXFMhmrMqKoPiunbqQrdzffz6Lr
gmQSB7pBvcQ0BZ88zaStirnv37QCQLPx1FXHsN/l7RMJNytbjDuBS1M2x+GghxE1DqD48D+uB5Mw
xTJ7Eg1v0eB1H4AzAZK1BbCiBPnjCY2cUxCBjcZyB2+HwuJ94zd5J9QfCPo2gEwCitQyRdTqPFIy
V3nNzjTdf8w4Yt2v8BFk30NAV24DceN+WTJQJYQoC3JAosony/uQ5qnan/vcUYfiUA3yKU6hJBZ3
z+m0B3J2ZWLFTfIfgyAr5LAZNO8JLstIZDXtGqs/SyrywegbZKRd8e+LJjhuHKV3YHJEUA6kxPMy
sxN2zgtUetUYzS//6Ny/BoHmQ8CPdBuFcOGJZ9ixVBZJw87KbGwk+6nWMieK6pVx3JQduBlASLA0
vM9RtrXrPdgbvcJmbqbxjG0TWFvrYB2Gd+sQ7RSv9CTf9BNo2tR7xbW3dF899Pt4pzoD/N3KhhQv
Gv4lQMsRmaAsBtZvYcDKbLUzgiV2RqEl2eFFZYGOwCkkyCUdY3knByrd97/osUX1499NWzbyMhCx
QGIG3yFMgpynVmNn49lAJSHxpxOFOnz60L9k5FVvz6TfM/VkqE966acPYNpbsS+6HIzcArYK6VEN
lzi0iwTzdhXXKa3Hc5LEbi0B92i9oRrVkn1rrrxcNb6e1z6H29LQ2AEcB/ChwnpbA5GGKOphy5Qd
XK12+kzYiaBYJ6GnGf4c1S+TFV6KF5xhbgsSu6z7E7a+oTXO1HyL20NWvQ/tMUevu3bMlC0t/TB1
qs41lANguK9KdzCor2RAO9Zk7e65dZnXny+slN6Eg9SYmKrO3KvogVUcVPyil8z+zDPH1pzcdvMf
/8vuUACqJQBTYIMKGzOJSZjFMRvPmeV17a71tf5YHdlBJX71jSqvE3iS7D3LHvTvPdCB/4t1qMzg
cY1IxBYDV/T6d6Y8d+O5b17I2LsN+o+n0MFxdkLAHjXFUatdaTXIw+yl1FeoS4d3xRpXvoNP7PW+
sdELjSsRXgLRJhH2qAHEDB6Wo3yWq0xyK5UUiDWncsUJ8NfHlRUgOAC0BuO/jD4RVCGvT0JNVWka
0ZJ9zq3M0fLTNG0G+UlJ/fuTetOri9MGO6jBf9mBF7+2g20UZgn++jw+2q+0cdrDuG9dlIPPYWBJ
ThM57FAEwfdhPx3jQ6Ks+PabG/HLvImLF0AqnjK9Ns9MBmU9CvN6EI2nZPCr5DtTUE5UOCB3Xhnt
Tfnwa7QEUSz8q06A4Lw2N/XGiNcIzCnVuVZ2Zr1rS7/QoMOUOklrut1c7WKIKLdFdUr7/mdStz+h
f+Wm07Zec/OLKwzcpGFgI+EhL8y8NmclVfi3jA3Ii8d8O6enRnrKtNVR80kU9xLgkZqhos8O7l2Y
5FmvCQqniXLWW59Mz+WZlK4lvRQvKq/vx3jDNJMX9Y+jpDgAMXlZVqyE7EvLjEYkYGdU5CpAJ3A9
74YVVuZQ5co5Hz5ne9vlz2oPkzLY5/OzXssrYc9NVpKvM+bVQlMIdAaMm2uMTmU2hqYMokHwoTjv
RyjY/Hh83J/3DNTUwbfeA9jbeY3RRLl7fr9/pJbW9dK2MNuF1qp2FPOTOz707XtzrAH67+btfSs3
+LyvIVo6YG0I7niN6XpK+7RIhs4slfMJYwM7JNninQN5O2dD3S3I/rfbDAzR+7PiZP7sgM3uTfPx
5yfvup+cz1UKoZuH638+CDEUWH2w1CI6iplhmtdGKJ89Bkpl6p5/nH58fJwyd3b7zbCtvfyh2R53
r68PD89g2/p2fz5uCg/cPHwYVEltC9KHN12zA8DIY9YqZ7P127cCdA250bga8u9pWUPuUHNURJDP
bP5emOXBfloxv3TGTCDycCmCrO2Gg6uYWITQslHOGlKaOeDdza6Jc+CVnm32YxwKNCq/jarudzrE
CjNPG851wZXQ7n8G9xniSefcsSq8m0YADLjeFCbakrKYjMpZNTY09+sBVe2f1buabdjwliCYuW/u
qyQv2gMUH04MLZSo5gk+rOl1q60yRTkb9CFToIK6nUcbt/ED9OG7AR0As77Tcm8MN3botdVb+k6g
eGdk29E4a4VjRIGhuyPEh9LZl5kLfbii+QVsV76n42luS2cq/GpN+O+mZsS3CoJLLBY8Et7v6vUs
TWMHZo8GRwexQvwxHxMUxchOAcPW6yeYEO/P0cLGMFEJBC6Zq//eEKgA95blEjRpz9oHkOngoP57
//cXlvzq94UlmI2oLrWkA4f6H6Q/dPTq7tnR0re7+2ZuInNeQ/3vMMR4xEZpJWUThvEDbxBv8vqV
87syTSKwpjCnqK4l/L7ihZ59Ur7f//ybQh3W/Or7hTXv9InJBsPvc35IE/8OD+TA9k6cuHTF1sIF
cGVKeFjY2lCZlQ1T4elX4uun9Pn+WNamigeoF5mfKgl1beK/r37GG9TqV/ts1gzwv78wkExZ3+t8
S2UO+tGcObDQbuT1AfruPznvwDor3Mom/qJsvbA4h3E5ALtGID/UQuXNdh4VBy8wgEN+A0vnT5vx
Yfe5BqJaCEqu1olv+QujaFHUmqLAMCFeYbjSz5318uf+Si1dSvAxSC8hPYgXk/jGzCSjzUYunnWS
T+Wr4tIDc/qnFCJyx2Gl6rVwQK9MCbsiTZLRJOUEKbfv2dH0SeKoxzWi1TUbwsawGbIVsQYbcu22
rhM/9GsTxi8o4UKx8LrCgwCdL3iTC2cnzk25k3KFbz0g6lyABragqJ2cNTs3r2feQnZhR5gtKEGo
RMI1eo5QtiY/99Fe22ZPgNA+rLE88F+6NyJhzqSsCpsywYjAxh+uPEUX1+NiFEIMiAeSTrMUv120
DrCxQ7CaD1qbJ+GMEKo3Vcv1lM7QdX0BdJxsNPQVlC9rh3HBA1wtCD+sF4fRAKy9mWMYOkYvm1+Z
q/mDtxIcLZz3KxP8Ey5MRDq6FVIJ3P7G4RQdQ4/5w15euSYXfP+lDRFglYId1UhBhXhOXvpt/m57
a7KciwYQYoNqCDG2KYa5ZhqpIYBVCCccxYsAfL7vsdZ+XnggQ7OooqTAz7ef6RPdzhOk0e9bWIq+
gD377wiEm9gKFbUL4QB4wz51sKteRufvwd6+7vKVBV8bjOBMzImWbESm8+zpyJ70Lj2vDGXxdEBg
FpVH9IPcJGnyrIhZr4DPHhyu1Emcv62nruq6LdzGPPn9f0aEJenKqWb5ACOxV/n2P6cRuSO8+HVh
NWSz1uupx69TvJRVdwO6HR0iVWtR8E2BH/HXlR1hLaI0YVlbgt/dgyrw83u51zfKThlWyZAX/cjF
eATHPszaAKeF8fDYpYAi/LnaeivLvuh2L2wILh3rIdMkxVje35GWB/ID8Qq0vLvIUYPn5+c1qOoN
tk+cO77PLxyXbSRdOOJ2Pye7/cl8cd9eoZF0/HjwgrfP+0NbdJEXIxPcPZ2rZkgyG6Hlc74h+2AG
h9vacNZmT/D0JM5oanUYTbpvnSQ4fD7fH8NSqH+11QQ/P6EtGTK6WJ7TMXoo9+fzSwe+B2fFzPJG
s0F+BmpIFTj860WZM6tsOl3nyqQluiP/ojHmja6x7C0ZUXSU1XDJg1VORNcxsIykFo1BrOta28lX
8DICC4DTrMQRS47y0ox4aCp0mE09FBGsbbLDW30brQCPl/bVpQHhxIRtZErdDANAwXzWb+rH7/Qw
rR3LJW98aUQ4JiEdummUYUTOocfYOtoz3RuPyiHy2h39H+75S1vCQUlrcB0ZI2ypWyUId3S/Fs4v
LwlqgCZqYUBeCF4fvEdgdR6h7zHb6CN1yD6dEROtnJSl7QXiCx0ZRGRw7K/2vAvH0hkszZpQ0/AC
+tC85lt5RDbGrVzkROHFjpBFff9fLCLnYgF7jvS7mO+f5WjqKGQVzolDT050oON2PLAHdwfk4bPu
/ZE2vTs+rq3WjQYG96Bg6vk/s8LWmGiYhlJqadCi8HTZSV9LtL6B3c77fAa/2+cnOg/xT7uzgE3V
wWm2Ft1+ZWPFV8DlBwj7RYYmKjMpPgAzPW9wBb6/d152Mn3n6enlRXl4/Yz92P/c/bk/3yq/vm/s
cogKumZ514lwsksWDoVcpfw6hGX0VhZvBjhzK1AzHx5cX8Fyh+cU9TpgiJ3VUS+95r5AKv/funDs
daYmaafC+vs7rB83SuaGe2Mfbb8f0Cb3Cs7bxCu3awC3xVjj0qyw2lC1UDqjhdkQtGDWn/IAwVKu
4HJ/bhcPz8XUCks6JhWRowZWZMN75Cyko4NnpBKvBLGLOYTL0Qj3pdl2vZQz2GkP4ESkzml46U96
7gFb9fxnxYeSpcv50phwq2Vd1kl6DmPkxBNlQ+5ou/DJfvkFhrEfg59+Cz2E67zje8SI2bEwnqjC
OZgrN6kg4tQ50lP5FxSgkff6eXj7+YZSw8rFq/NQ8WZPo/6KMjAKPLohuMYuHAw9s4b/hHgfH/ne
RJLKdKwt5wMdd3wpzvs9eZoUQNBlNyt85/fvDGTlkAFudpXfAW7ZeqlvYfsfdn8+eUIr2pTuZ7X9
/Pyz6vOWnQ+S/4A06EB0iCAcTY1yOhVIArW++lwFI8RwznQbb+JvzX7Tblsn2oe/y63mHpJH8Ct6
1EPL9v7+Zr3BYX95wIuPEHZROhY0m3N8hPaYBxqaWfPX4pS92aca1qJNfKyf1qgVuW+5WSeAFFBz
RLcbnkjXEVI9mI1W1TNSuhWrXE4M5SKQqlaO4WK4pymajBgMclSgA7w2Uw0WRRNfDeWoDzS/7uf9
QADP8ACu8ld23mIgfmlKcCzqIGlGYVJyBkRt3uvfyn3sKvXW/vFppgBhqg5odj6tTeQZK9RHS/HT
pWHB1zALhKzaXJFzEyQ+Tp9roGFgzaHdAuGgwIVLSgU4zZaBhRLeaE2bJsAemfO5amtHn76l3euU
bmuib7+NOaDJSuOQcq1ktTA0tAuh/g0AHv5bhO6WI5lS1jH5fLR1v92Gv0EbRB/XGLoXbqIrK4Jf
y0lXMRXvtnOqf0Y/pd5lUHmZN/n4Z/rTga7CjFerTLdXL04770UBa7Guq6Zw4rKC5aaG5+i5gtxI
mGsbe35vY9Ta0W4XlW7FmleArVvihvpbrG5WzvvtgK+tCwOuurofa6YMZ5l5M7of6k7bhDRxKrKv
OuIa5q7J1CMomVbs3l4gsGvpoDLTwMYoEyHgGPKptyaLApY0bXJ2kMzWmekM1Gblk+whnj4be5NG
oA8bj7oOzQ7bfAGUd9tRN2R/un7lPlsIBfA5IAHkHcXAsX7dJRcRLoki1czsZjybv1vyPDfP9byj
0g/2aTDQLrziDu13a/SQC27i2qgwBwlB3KsQQLMkufMtpfWb3mFjUJsQp0x30/QhdaAJ2lt0+EW9
KX0cFNASSokzlz8ncurKt5U14RfitSO+/h7BQ8o1GxLs/vE8195UHs0MFyP1jRLNns+R8jQ5akq9
VZzUV2x5axYkNaBPQIpJbL2c84HWChvGs3xQI9ckL2Y7biNV37bVj9T6rpmb2ige0hyc/K82+hFH
eqrafTbvNXbScreon0ZlcLr4rE1bgzxaSb0SWvFx3/tAYZ1YjJa2VgYCMB20j8qW4m3Sx0epVOeV
03jTCAxkLLbhf6dCWAEzm2IJdJ7jOWres/DVBN8zsqDow8+qjWScTTQPTp4G2BOmoDg0tauGJ6l9
SZXnJn9V1I0cfV/ZE0veyQSMDw0TKIajYe361tSTubK0SBnPdp5Yo18WVeZGJCM/7cmaN6Ve/+2A
DX9s9Dr0ZWU8SilQkihj/xxyq1hJQnJfdLEOaHMAbz7vqACRHKTuvlAGl4c0buO2oU0X5PlGr3c/
pmwb7lr0wRA/+cec8Jct9CsCNwMgEiDF4rghNDlOYdcHmSw5uWK7dmm7xYZE08rm4ptHGBT8HyAh
ICDlGRzhMg3HFk0pitoHXc/eI2sqNrYtaStG7IWpA+etgRnEzPG24+tl7DmdQNS3c9DoVGKuoU05
ug5KRn7lYV51np5KpfYwQuQvP6boXXmxtdiytxkzcvNEQ4o2FqvRrNkhNqTdcBuNxh+tq/TKD3Uz
+WHpqXKmoayAZmi0O/Tstz150IYh671aUuqXoinR3dpV1H6nY6x90onWv/VOnR8BJM7OZaY2z3k3
SX4ehVA3IaZWvTJ1ZJrTazSnXjX3w0s69cUjepLA6JiattT7TBvq32pJs1/FFCbnNIzz0tHLij6H
2Uxyt5p146RVch37EwPJgFs3SfwRZ6qMGhtDJRlt9MO0UeeW2Vsg4nIQqTKaJWdCy5gCTmlPp4Y0
EtnEiSodgMvRfhlhKoOzmHaaDD7WJH9mhTSXD2UiQYRmlqeo82MkFcFQUIBsOJKT7GM2Gf0xmK25
T+V6+oAfzECxkfYldbWysX6WaZ7XfltQBt5OIP8TP4dW12tUq0xGayp63rxCV+rU7boSV3Med23h
1L1qvIHIcez9tkwp8K1onPsZJ1TPdv04oVsg7EHBy+S0LsDZWnfUs1s8eP2sTu3QAZvS8D0pIzrv
e8yd4ehsgO7LNEbFGnZTfCzys4QuV667CbFqkC9yH3NxbhM1jVt1GIcARMnl6CoToy0yrcYQb+TZ
HnIvhNN46RsKdrAit5PXjnZmggnRoIjLeoqlUGqbQbtjUoqfYZUDO2RmIJNUIZACTKYCckfMik4M
T60Mi/k52HYztzKSAkC3zOxOVmYicZRMoBlwQ83kNEa4jE5gtSv8pprr3304N7VnK3P3V6qiMvNK
ZiXgkh3AJMiR2fER7Y1wyElRSDulz4t+gyb+Ztx2dgOEopbnY+kAv2m+jO0gy5406REI1Md5gia4
3kZz5YAoz0RDfdNY00rUzw+v4ELQWITsMu+NAa2c4ELSiVVxaUxDMBiV2w1bQ4s3rP4r5WtgYzHH
wFcSFChIyCmgTySa+ES1JBTKejkaAyuNlJdZMkbHtltjA3IoGXdDDTBuP3apU5cWHtngRfL60JQ2
1JxqtDPa4DgldbrWDLDgQcEloCPvDcY+BG9CCDtqY2Z0pBgDDdlpVzMh4Zcbxuf9i1CIVzFyvEwx
vWgBRfsRWLqu9/DY9y3tEzIHhqlvIIXqxmZ36FsD2Y/pLyR6Vxz2kjneV4Fo1LBNVcSwz7PBCJ0j
OaBABj/2IYFkToXNWzQTe6LFbLoaBOj9+2O83Ue4gniZAi8RNB+Jl0RutebQjtIcJFVq+3rfFzvc
t/0B1zn1KBpiVh4B/A693rfcHpYMb0gIe5jCvmXtSLGosRzEaWK6UUSqk80khiosk1YedsLr8Wv5
0MEhy3DR6JSRhRDOHJCga9RUDmQ9nPa6Uf5UO2vYjgmoF0g4zw+loXRurkj15v6cLhwZToOOblDc
8Dx7zh9gF85PlqBTRlVtDsaxdu1a9WWL7YbefkZXuDsR8F2OZ9YB/artE9pCE2yG9FYVroHBxMwy
nwFOvYtKE6r+yPMK34GYs7VZVyoB6Plll1GEV445GAxyGSUoEKAcCFL+xnDhKkEQPyfIxKQMzZFJ
n+H/MkZOMbC/dWISt1e68lj0snSS5Xl+64YWDdhx0XgoRuT7shntXVnH1SsK0p0zlVO4KYu0frAi
2r3en9zbk48xcQoozUZQg/ZDYW6rRK1atZcDbZweKrX+1lUa+fdNamCb2pg2PE9QaLm2UU1JA+mZ
eQzmqOtOKhSlPOzn5Jep9vbu/nBuzwOQX8gFKMB/Iqsi9lgUGktorFVqQLOaOLbeTbu2mAuXjN24
ch6WTCEPhmQa+LNwY4gzVxo0HRE9BEimGIPbhltAj++P5jbkxJTxago6gjnaWnDLkMuL+VtHCxo5
qY9q16Jdk+nGSwnk+xERAfC9vQEyzNGIXHueoBt/3774pseO5x+A1jj+B0xGQjKssfNG11C1CpRx
o2fD5IQ29B6yXxIhnj35LUhtyAz+F3nYsIi65bT/Xz4ANO1IaiK5CYnz661jFZZmFwafAVJ4/Rj5
kLR1c7k+mGR+V+S3Wqn3pakFqWQ9ykPrsKRd8egLy4zQC8832De5QPj1F9Q97E9MgdujBXtrFEIP
qZlbBFQXIbJ098e7sOA8OkCrHD8u2le648LTDZqZdinp5KCQtYYiRJ+h+sUI2ZhZO7wPUhL6rcqy
TWmivqTNSC3ct397faEtV9MQR3DJHKDMrwdrxaMUYjfJ4BxW7KM+JczHLm8R0xr5j7KU/rFLl+8v
9YvQR0GJ0gJ7w7W9UJHkubZ1OUjK1NiZSlkeotDKN1aksqc8C4sHKRyQj6BmvZZg5kO5vjkxv5hn
lSARyzlDr02reWgNFsNQczV2Q2o/T+n0TjnVZz+gR8l+jml8blP0lpO1zN3tTcpNWxaek/xCE29S
kGHEowX2r6CWSx4UIB/3naYBMTIHcGY3abf3V1XMNvNpvjLI9/jFttISaJaTHgbtenCk+ntmZZtW
Kx6ho+iAmO2QxMmhrEGpP5jKiu2F4wMmGgPri1gMDwL12vSc5VpsSLUaGIVVeGoWKagSsQK7Ws9W
TN1eZYSYxED3NS+zI+twbWpCIyug86UabCB9shJMimklPoWXPy7eYUmFfja8+NVgpBSPcKcc+4NV
Gqc5zP/ISfvQoS1Ryup9VScvwxz76q9hYN9SuwVLlOSHGXqBZMCs00+1BpXsYDzdX+KFg0sQuiMq
40EnrsDrsVuTYVbp2KmBrqF31qBuUv9Iy8HNQHV03xJ3+cK5ubIk7KV+joqwHGDJjP1KAtUPypBx
fny7b2VtPMLpBOjLgCjgoAZZxjyZnTqj24T6vrLXNKUWDSFnCA+PkgxI5q8nDux4djuGjRqUrf0w
ND/SrtpYg46uyBXQ+JIhXKBQ9gCrCfoDhXBBT8cR7dGWGuRp7pXGT1oZO00bfCkzV/bq0jnA0xJv
OVRugesWnKodmuDaIZEW6GlX7iKzeEMcsUbQvRAaQGoH4wEdARjJoAt2PXEKAPdKlGdKoLVh5A5W
P+zbXIlmpzHUHsLo+uwbkE3aNRYXWYG0sT8hDAV/rN292cRkK9N7O2iUtLgnR60a96YYx3axRFjc
ZHLQturssHZutyhCZd79bXnrzSBNDGEFvO5ABQ9ixetBZ5mJ2xMLGRQs3c9GeOq6fh8ZK5Hl7f2A
ABauUoN4A7ISIvtNNxVSJsezEmQqWM0gd1xXOrJ48xFaZD/BKfasrRGI3m5OlM0glweKewgswH9e
j6sg9mAz5K8DUpbzswL6dS8rQ+NgGf0cSIOxxu+zsFqozmsI7FADxSiFUych4WPRuUFY16nlMaYG
tFyMGD3R95fr1oyBshje4lxSB8gcIZxJGxSQE3kkAS0IxI1I1m4HGv37eQNwDGE6oK6orGJfXE9e
LjUZi1tYiUkBPNOIjA7tC2vlVN9uPVjhvJrwUZzWRDhvs1mU4dhpJLDGsA7wdAQ3EILW57pt18Bq
ty4e2xjWuKAW2mnEqKwtlDlJ81QPpKpLt3pV4MaSS3lX5Kq2RQl5eo+lfu32Xhof79zDPYssOwiz
rmcRLcRhUdJOD5KGoHsy7tMUSrfIMBOHtDTS/3lroAUejM7w+XCSeNxcm6Pl1FfzUOvBXNS6a7G5
3/Rtt0YKszQoLpSCpyjyBTeMLXaVsblGf0FgRqVD50c7A8NJqq54paX1wusd5Bo4SqoqttoXBAyY
alcYQWIlEBFgJN8buTbsrJDGO7tDMQAERpF//2wtDA2NBZyMExUlHZ3AwgQSY2R2T/QgMyrmWXGM
KnM2VM6k2N2KqYX4FSgJTjeJ0XEKEWGxtEnPGhLaelBbZr6lxSQdwYRj7Ayl6YPebKJ9mcf9bpIM
zSWDmh6LcVJWMRv8hF1HPlASlUEVRpDIBDuZcAKTkUUyC0sjsOUSr4Lx0JHIJ+V3IwdznuJQBQzL
BioXjla8mquPhqX5xn0O0iRQGCDvwP/+IoavGluOwlnWgzgz0cTbxqNHYqiSIfauVuZ70RTe2qgV
gmAWb5RrU9EomVLfW0ZgGWiuP+paOw5P6ZTkUFqX2Kit1CRvvTTkXJAQJ6BNMogpYmGKPI9rAiGC
QKJQYm5ys/1bjaG88jq4HRS3guhAR60QMYsQUbazIcG7ykagNlbzU2W2tsk1lLucJGvXsBCLI0Kc
p4I7BS5UJDqnJoB9uQR+SLuLB3CNau0AAUbo0ZKVS2HREEgtUMwFkxdYGK5XSqktvWwZVgqXdfme
h2axg1R8tUIpITKX4PHDbzdOTvaF7rAEGGCbouBDjSQM9MimH3ZV2A7IxqXHZmjYoR90+RiNs3Io
R2nyU/DOb7JULrZtUfQvtZLvSZrmrpyFkFVO63BrSYz8kAF//JZWU/VoxoPhsabL/pgoLa64+YVV
h4om2kKxFCA+E/UQzaHB0z9pw8AsotClEdKpRqG/6vkqJP42n4DD+aUnCLgk8gpC1N2bIyqwuhoG
Ha4v6MbIcfxh4K4GJWkpJb9ratRnyKfWUJcxWAylyWyg7yzTlbUhi/hDvloIUBEOY0egJC4Wc2iu
gj8vja0gtNLUq1J5PDdSbHeeFWWbOjXDHYP6tpcVCOsaMBv53RQ+JIXdPA7xkJ3yzHonTaodczj+
lWfqwnIgfEE8hh5dbFhRcU1WemZ3fWQFVm9MZyNCWZIWUfU8I9mycjRuL0W85qDyCPVeEBmhie/6
aHQ9z3KVVXYa7MI1it8aeoaaHr2u0FD8V9ErTLmNzmNQFIG6D+hIkUly0qK216lZnKj1YNiNo8zg
sfrxrxcuLzkgO4gsOvyUmAzGUFBdy0BnPpeozBaj8oeARc01IuSs7lu6eQ2gHRj1SbRC4NyAR0Fw
lVpml1oc0fwU4jJ9zLOEp15j081DPT3g6LDNfXv8+r66WDkQBQRLWDBUB+HLrpcq5lrdParrp7KQ
yeuENIvHSI9u+Hj4O4edDnRKN3tKrNkvqjyWK9ZvXluwjsAdiW74B1QnhNH2ddhpTcfoiWUROaUl
qJAqdRy3bdz9zaQ4eaSx3LixnSmv94d9s0O5YQS6HBmEu0Ks3Wl9oUVzYdMT0IP27GhaBBUvKQwj
8JiDdWTcFHPX/E2rcfrXUwjDcFDINOOth7qP4KoSiGKwUomrUz+XwJkgovSxnRLHyodu5da9Dd24
LbC4AqYIDwzY0fXapnoJUjcNHE96PYRe2VR20I0I0xSqKE9zLMefFgD3h7AbgU4zo0R9Uuyx3N2f
aREmiJgCX8HVGFBE5Ep7fCkugqfBimJAGarqNCuN8UokwFZkfeToBRNqvypUuNJhKjcySD5fC73X
BycB0djzRLvcme3MOACqb2660P6lRnO5mW3QJBgNtMCyrvp5/1tvXOTXp6LigMILEm2i964SpttV
0lSnLEyJn0OUukSUva1KS/t139JN8ABL8MOoZgI3iJq78DpG2SdTDAk4uNlWEq82GPht5bFY8cP8
+Fwfbn66eO8eoKq8DHg99YnVhnVi1BoqoGGXeTUrVWR/G6N47lo5HVyj7PRxf39kt3MIBgjwUfEA
lqc1BN+Pt/iU41QbQU3maH4t6wxCMyXwRfVjNVJoef2rOYKysIydhfN8S/ql99ow/z/Srmw3bhzY
fpEA7curtt5kt+10vORFsLNI1L5RovT198i5SLrZui1k7gySAcaASySLxVpOnepoZgbpQAG0MlC1
Ne/ACi1qNhHjqP1ntMYMP8ONmif04RXjc12V2rS1MJpGEMkpZp+Fopn0fgHyzmjFM7/eR5D2zCxL
YHSZMb3c5YXKTE1aEDNggPg5aLeIiQ2oWPplCGNtjVj6Wh0vhXGvADJ4sVaA2imgwPfYiKjAccoS
85+tPUI3gPiQEgL6BuDgS3U02zKe8l4wAlL38kaZGox2hhb1NlEBGB8GTHbQtQ49rI2ipysgo2uD
DzcUGS9UfuAswKW+lN2GydgMWmwFk8ncqg8PhBGgA9rT1EubWjjd1sqF/QQ3GOjRQLiOJl0+Vxl1
Yzkk8BADWmejYY+amAlOZ+qpteIuXGkJ2K8Q44BGFSDMOWV0uSzVrCXEIFUZiHq6JQbea5lKgmfJ
a3WzNUHcS63XphIWWokBfHqP0Re/yuHRqMjKW3G1bVgNIkRRA98kygKfPTBnT0UYjm1MQlYCNtQl
flKWp0Kk+UqGd1HIJ9wKiXM0Ns8/PxPSxEImhCZGCdKeAMioRZTci1FRFCvGd1EO+Gt/D4TH7PVL
OZqVIWVkmWXAIhLuhhyjeFBXXmMN5vUarzp0Gm4MQF3oQ+BrfHGXmzM9mXbQR6dC4yGliR0mXmOM
Gxb9o2mHLMD0QLwmz5ztwPZfrmjQR0OrtFA7ZOKD2TGndo2uc2/fnCt34VOIPhf8LCRAACO5FDJm
45ypsPSDmOgCMKxx8jypRvHcIyTa16MVvXaIVfcTMHqbSJmIYyqt+iJSPXrUWYNZfIJZ2I0atfui
yhqH5er3srQUzM1L1EhfcRh4/3X+WHRdIDj/pOPnQ1zEd2FiToV+iJ6NyvO1jeT1d/3b7S3hO+sA
AEFtCpkGTGRFQQL52cstqZRpbMw8Mw9wZHOnz63Iz+pa8gHJLjeoCDK3GBvMWWC16SYmSe/1Fi0I
QqcXEVKCNNyXsll7oVHG90bbhneGQMpTJ5bdk9WzfgvJ4m6a4jBxmzYS3a6TLGrrI515NA3gu+1Y
AqJ3xXLxvgkWBQZDA9AyYD6RN+UMCsDV+cQm3Tyo2YjAcCPJ7U6g31LkN25v35ogzv+sxBG4jtYw
D/10ALQB81YVOyfHtH/+D3LwjCJDiKw2ipqXpzTJRdcRFXIMbbSFSfesgnyr1Npjk+HfFrVw6REe
/hXFmZZRp6WYx6Z56Cz6EOb6s1H73XjXaaIty8OKvVwTxh2UYIAmTQaT4CHFsiL3Tmiett0aW8bS
IVl4EEE2gEgBaarLzZMzSpQeqG+wTE+FMyh5sWvLxtyaI71XjVFaOSveNs/KB/iHgX75uaOSJ0EX
eyUOpRLihsZidqoX1G1kUqxoHt8ahAgCo4DgwEkG+uJAbcGpRIqcV2IZdRwMMqkwg0iLQszMibv+
pY16A4NsjEF+b4d2tqVjFjOHtWifcUQmd6OTlhY9UVMsYreJQOFtI6+uRIo9lqmq2Eo0Th+9nmeP
eoEh2V6RqnII9ylSpO9i1WBehjjSZjBdFH0QzhI5qteqYlfGT5dQEkO3L0zSjAzlLlauqGzSEk04
AMJff+0NW99iApmQYPrTykZeRbLYSHi4IEqf+z8MpCsu1aNq9aQwTRoFoLLs/Pq+touPufk1P1Zr
78+VagDMi8KljFQZgu8rOLY0UhIaEosCKwEmpzcfgejfqg3GrIqFYHfSt77GdBclQWUsf5nwvxJc
d5X23iisYTevbt7lpxjcqnOka6SSDFHQCfsc80xlWm8ysN8OGPclFJt/tCmfwtAhhbHxgKDx9dqh
K0ct7sYoINkLUQSvH3/18SnD1JGevd4WxfuSOE1DnAtXBk5zbuq5PE2hSxXA0acokJLalcM9Q5/D
GK9wsVxZFHSkIuuB5wXx7+xSXgqxtLKXxdIgQZObdzR8DqV0M8QgEKYrkcUVPAnLgSSsBa23sF0m
ZyB7ywrDGCNyAlUSDppRDp6COKOrlfLLUKOpL2Ul8zJJi3w9ktIHFputP8bgOx9is9+gH0d+FAfA
1ksJrnUNz+UhhFt/pIXyVPZoHAVAeVhlmV/YHgxbh/+Lpq35COa84JkXrIboHSEDSYIYrTfqTooC
pu1Q780frL2Uutp7+yMMXT98LH7im2+f//y7z9MSEAjZiKBhf3E4fDZVL8K4lVCYCCiGdmN+cBlM
j6BXsJINGzBI57awK7DMpbQryuKRAMJeK5BWJz/iqN6RanTlSd3AzPiGhU6k8dCD6L94gS3NjGll
rYviURxGJ8A8gQv5mMuNrtH+04yilgRS3ttqXQKUFqJ8qfU2WpXsWmR4FrQHTXuLmhfaqm6cAKF3
ewsW7Ih1/gncVSilNNVSTcd+j+9R8myMHfjP3b4THWUNabXwJsxcUUBkoM43h/mXq42ZoYJbC6sN
x+1Q/2IhyE37bzm6HOXoq5bSlRjrWovBGoSdnSsA8Bw+W7fOtHgolC5rZBoHEgl6U3caE0wrwIRr
+cftLVx4gSBJRvgDaBeg+nxYYoYkkhN40EHvayCQq+8yu3ZiHSPO2hWFvbaOyJrNsxAAacHbymdt
B6ESzVJVYmS05LnjAhNRvuZrQng6CbgmkAIrPOdikKTjS7KJ1E6oIEYkGDwWhHvdedJVL3IFt3HX
5rYvHdK5KM5PSLKio30GUXX5UxCc6LGwDl2zEoldNarMCwKgGDRSMnwuha856cnYkrJoSSBv6ifl
VfTQjWc3hv9Yf2Rspmv5elsjlo7pXB7nsab1qMkJhbxSap2scrMYpadxLb15bSovV8Xdp1QbW8yw
gxQyecTzgXGSvObR+rk6Z+Xa7QG+HmEmLLKBBC7vgAtGpBihrhH0orwYSv4gRuWmNOIns0n9arIc
UrROo75aEbgEzK45TqPwq0YfqkC3t/d1wWAigkJgiNAasAQs/9KE1HCjKyPPk8A4Skf92fyhu99L
V9xigCf+vS1sSTXPZc2HfGY/JjZW1gy3CtpiX8loaDI+mpraA1vjiFrSFtxneAgIOBDsznbzTFBG
6rjOzCEJdCFxCoy0oxqYhZIVn+eq/DxfArRKIOGPqaxz5HEpZoYDREU7JQEKzo/Jg74HJjR/yp8w
EiDAvF63TME1v6UrFmtpF+epJmgnQNofKc9LqbFaCvGkqkkQidTGtCEb7c42cjS9uuJqLVqtGe83
Tz4ABw7vpBqI4yWoKQleNV8f7ekwYHh35rU7BEAr/vCiHp7L4l7NakqYlAmQNYD40rK/tfYLvASQ
EnbOsPJAL12+c1GcQ9w2IE5DdpgErad5/+mXAziFijIQOHi9Lk9HlHo5jkL0OLRJBxarfLBnx8z9
94sETO4fIdwKEB1K+sQauJOYhK1X3bFSSju1HqNmjZx7ca+QxTcshGnIvHHKJoNwxLJSmgSJkYNl
RkiOogA+rtvLWXzuAb6CU4GhWUjjc1JYXVZNk+G+jnLPNk0s4Zm0Js1tABBGecL8PgqKiJqplnld
wSwvHKy1gX3XXht8ZED8QBWBq4wY5vLcEM4zHfVD2EGixa5gmYcGbeheLCq/xrbSXKYitri97CUr
ZcF6oEMYPHpA0lyKDCe1YWE6X+TE2iBZM20R/KZOAlbblQ1eMBnwbgBzAJ4Pvdh8GVyvRFoPRZQG
kvarxP7BJVDSxpkbaf95SReCuIOMYkorNRGSQJMzDxj1fThoAQgxvNtiFt7pOdZE+wtYRuYWyMud
i9Cl3+ckTQMyWLVXhUU02ONkfegJhkqiGInx12CEtrvCHCJ0+Q+rEKiFo7v4AO7oJoE0CG7KNGgl
8VUWxA0VtWM2CttQ1Aebmep9oisvdVRvx3lmGUqcwE8mNfhnElC6sizHWFMgk93b27L0Vcixweyg
zI3eXe6rihJYPLA7pEHcYMQCS7xsejIqbSVDuaRMKLeh6oy0HpJEXCxbJ0pMgWGb197e1fV7rBwl
mWwtJGr+fTmYh4ZUFJCZMNjclSTIQxHRyrAcpfEkFe3Bxkdb/3NJB4T851J4g00VYwjbPA2opwMD
ERdfpfZniR7rr7dXM+vkZRg+D7PBTEAL2Frgp7jVDEpvJUMzZYEgW4XT9FWJkHTwbgtZ0oBzIdxi
Rq2r1KgUsyDOQOwqF/Z/uN8G0nVIhaEHHO7P5cXLowbznLUKz0H7KmfPibxtkl+3l7CkXqhEIcYE
hyxoFLj4RarzEIQSNURE93n4xNIdDV09392WsnQaAMHisQGoAFN7uI2qaag1TINFVEBP/RPNa62j
aehzXjG8S3ESgLF/5XAvddNWpTBIcRpUrxm8QSG2Qww8DvvQFqPOaWpxE+bZPqtqexqDzIjvC0ld
ua9Lr+vFN3CHVrYZrQwR34AkWPEDVSv9p/lWHRrTjUsvfry9sQvv6DxBYG5jBl4e+blLDUFUSFpt
SNKgFIKR5EeWYXJlux1SUNFWa61ZC+qOBCpSBZjOjUeUR+bThqiRkUgpRmZPdqf/ijDcKTO0lUu1
oJFo4QF6FjV/ZNAkTiN7oY6HsBlxhuaHiOmkQuSDhwaHuIZnXVwOksHoDgNi7WrwVRKZtG6ZjGea
NrZcRs407cdiDfO4oPpzEXXufpr7KBVuOUNdkDYxDJhVU4c2Ro7YNv9hx3D0qFkDu6MCXX+pBNnQ
JlHX6mlQN9/J9Nj3YCIDK2DafLmtbEsng8Y8tE1D1eC4cU8RhmJgcJxmYSnwg5UhBk9Q5CjZBlRd
Kxd56WhgKGbsJgI+0GNcrgiFHgwKpVEWaBhITNUXC0w9RvLvkd1sKmYc70x0wmPc077uw7xvIUQn
dmR6VnSU4rs6W0OXLLhPKCXNSK65mASELbcYdJWwNoecNg1tQlKvacgu1WuMXw36MtrH1NyjEWJz
+7CWQjzIQ2cL1AIv+lX3WE6bcRokPE6B/IiOAWqLm+Jogl3FpT/6FJC8lUO7To/O+Im/Ajn1qMQE
DVbpLPAke5krfJ28wlNWXpIlITM6DWg4BEloK7zczFSbxDzvxyyYpIeUYXC9XAHv5/9Qq5eV/Zs9
BM6D0PAqIn8InD/yvdytSkDaD+iikqFZxc49E+NyfEzlNZ6nnxhxN67VLJbu1rk0TuMLsaoF5E2h
jH0EVPmHGoFvUmyd9eTo/JturWs2WGfZmqmMpFgTVOwgPUxGtmXf8DQWg9fpTpk6fXogid9WLq33
qX97S2dTd0vyfOvPJFe6ouTMktHVdFfFAfPaHy21zY//nxDutvXRNJHIwLGxdvMteU/fJtCSPt2W
sWSe0AiN0BnOPyArvAyxiak1ZnnQdsmPEs037YRuJr11/39iuKdDaEUWj0KeB1WrbYsi3k3Z+M1Q
kzW3aWk5cAE/weqIMnhDCKhbqBRTmgcDuqBtivYaPx2iudCgrWXTll5DvB8AOc28inDNL1UAqBEA
oKQiDywl0R0pRKOujpnXt/dt4S4Bco+IDDhSJIZ4D4JFjWUNE2wEcstOrIFIoJUdlEaBiVuR9Bn6
ciqNTmAYPQnFexRpuGtrmLWZUZNlQUL3tI1trbuXs5e63NAKyIvvYr8fyUcevaP0XEuaM3Zr7sXi
WmcSHyRzZh4dzrNOwqZU2AB1L8WtgaCtIv4QEidac5Y+dfpqpaipwP0DcA09k5cnF7fgdsSfPAD3
oq86k/uR7zH0yVaQty48zUlRXrl9jMubeyaSU5YpjcZUHUiOqkfvi/vBEz1ix539IO3rHdsUjrYi
ceEi6KKB7nELwRAwH7P2nhkoSSo1qxdhGsMs35TgA0N1Sogfbi9rwQqCn0WdyePm8+KZh6heoe+j
C7MAA+zQuruZMslplMcufBbalZT5wmMJtxbMHSr6T8DzxBncDszMtZbithUgv7H7PEpACZjkm3xU
2a6iiCdz9GDeEXRg/oednKc3zz0Hc0KBe6aRrJHlHP8Ehhr0/U8aJP2/A0jQbga8Omr8MCUgTrs8
LKUPyyqO4jig3UcFGL6ooRWS7nO0rlooRN8+tAXNQEYWwBHg3+b2Mu6eg8Os1YVpJMEUV05R79tI
xcDtlWBu4S7DO4QLDQAvwnE+LwuSz1xONRX1MPUxn6grar90CzWNf0ePzH1ef+VwakGMGI6hinKY
oT3poeFS4T0pnwDqXrGOC5oOG4+622waoYOcQ2hKGmtAW0sCUJ56JgIGl2gSSvMSnM88/Tb1lbRy
TIs7+EciMMOXOqG2klKh74AElZE5KsJ/OXkqwLGqY5zQf1CIM0m8OcyqpJCKECXFNgSUahCxQP2d
UWMlSFlUvDM5nA20aM1mykAS5DUqeEriajnCyDVikPmucMYdjgzSMyqgg0jQcXcJ/WthqpkFQBSN
xjaWlG57ZVgLU5eFAJmIZh2gEvnDSYdWE4cE2SxUYSc9+gVG7R+3D2XB3mEZfyVwh9JHUUozCRJS
sfUy9R0Mvk4jGltBugNvgYvQzrktcGlJiIRRlf8M8XmCBGolaAHWIRCl3mMBZgRxbJ5vi7hWAGV+
bQFkmiEa2LxLlQbnT8ikHDZcqEynjFO76z7YWm3keuNmIaCGm9mAgU3nhPStkU4UefKgrEI/s7T7
RPlKdPUQM3aM8w50Lcb29rKubyqg/XggUMuFMYJNvVxWEwqqBQx3HqBJ2+7xELGHyDz1yT8bhEsx
3PVRqZV1Ai3zAB0E4Fc26P1U3etrKLm1xXCvA6nCLm6KCu+s7mWZRmzSIsOY15ndWD9v79u1TcWC
5sISqncGysTcgmRLyMxEHHIggo4hqZ47cNtUrMWygKGNdfe2tCW9ANUAEujz+DI0JlyeUihSAYUC
eNJxgso+QXJMYM+12jl10/1Cv9N6UuZK3efbi5IZvNm5SZFnzxMio2PiVNFAzZLGbQHRdMHUVW4V
yta4ghZEwXcAcwNwC3Dg+TDBALaqHGOpD1ISYlQSy14ZJrP6k6HRze1tvDITeNIBi5gpPuZWJpF7
CJtQl4W67vsAJVVXMCo3zlbSIvNvuDDglxJ4bEQeZnrbVFgLbqtgUypSDxIbfyrSbgvwXuIIYiP7
qtZaLkuZ9PX2Aq+TTbN8PPGomwL4imkdl4oSm6VUwAntg/67Kj+qzk4yMBKpAMYTzJlO47Qr671S
zE95SJgg5kJxh+9zMvNST2sT62WtU/6MgYYCDz11J2Hlmb+6bpwcbl19HcZo+ZQhh/mRVtuGfIrc
RrmXV4vyi9po/F0Rd9UUqiZyaGFF0Pj6GcSyO/LTwpyrxiPO11+im/orZ7a2tPnnZ8FOFJEYw3Qg
8G76/hC7mLG48jheWcV578D+jcwnqsZ4wi4FwGOP2qHG3k3fS+JMTim73m21W5PAGcOyQsYxn7Wg
1Q8ZaE3DVgO1KRiSv9+Wcx2JckvhDDy6t6lcawquF3lKWpc0D6pqd9sg7O0qszEb4oVh9riG0Yf/
T8GzZTk7pEqroymLIFg7ylaFMbWDH9fOy+Ar4lbbvzXvlb2yp4t6eHZq88/PJE5dnUqxhFPrxOdU
uVOj50xZoX1ZE8GpehkScSSJit1UHnr2MZh3pfJtZeOusrfciXHaDdzilOez8qVx7oL2y4od9bVq
7dRFY1ixCeUVQ7Fk4sGIiIZ0+M+ISbk1gSU9UcC92gciYbYY4jFW1qakLW3buQhuSW2MduokIkMg
M3vY6Qey8tivLWG2uWcnj2EMBWRgCV3yTe6OSf+0ciZrArhnMFYkoa3VeAhCZB+qHRoH6vheeR9O
/Z15Lx6+kmPiZI+3ha5sGk/xnnURoLNGNARZUbulVDsl8InF2my3RSng2wDR4ZxtMeefn21dRcA9
kBU4mpA5sg0gQLNiS5feO5BM/RHAqRdIdIas7dIhKH4Au+Ek2qnNN33vNWSjrpUiFq0dQjTMBTFR
7AM5zOVq4iILZTAJDcEofRNnGnIfGSo7tjFi1XTUbzikldUteS9/BM490pzAPmVdY8wCnUpxROIY
Hx1YWgaMlkGGbEXNl7fyf1cHYVfPEk0HMykHJDLHX5Zts1/vK0jOBW0AERJiXPRjwD3mfXSTGgOa
2aBzVfNYJKcsvhuT0221XljEhQjuQSrLqjJSkJ0GsvRWZj9wXevy2KL//0EqV67trFqca3khar7V
Z7ot0wpdxxjxEuRZi0THu2K+MUwQkdZi0GU5KPaiFPs54+JSzmzchl7BHYIKWIPpFCYSeZgMo1pr
GrDg+WBFfyVxhm5mwJBGA5epKxMnxbwetRC8VHGEkNn6yu4t2DyQRptIqWCIpgUsz+WqInGUR7PK
BmDcqV2okz0g+3VbFxY3DrN7PsNo8BlyxkeTlKlLKyj0IO7zOvJBmWir+lZl+fa2oKV9Q8IaFWV0
waAuz2mCWTNtUDPK0PRPbcJ2WfViFm9zfk2i/+7fIz2O8vw8P2LGgVxuW1YmAyFKyYCT70+tYBeS
V9UO8CbpP0OTQKR3LolbFMbmRYOotizAxAMwUSlJ7NCmWAukr1FBsxhADfAHlUM4xpcLAt1TZGgE
EwQ7xakC0QvLjShsmW5P2abelWvduUv24Vwcp3aDiRGnAsNRxUp60H8IcuSS8UWOPEnaAGX8j3Qu
iPcuFsed1oi8pMVSLE7rEzcvRTvH1OZ/5D4ESA0FPbxKwAsDSIN2jssdTCyBFUk7sROQXZgnqBXq
zoz0tcIFt3FXUri3r0jjjCgZZuppr8mwAZXKIIFm8QlD9YTh9fZ14hsaeFl895yeNEoutJCVCoGQ
v5k5SMm+6d/kIiCoqnW9Hafb5L5kX+TxHpHtWrWLR8v9lo9iLEisELlfFS9jYtYKON/YCf3hYJZz
896zwTGn7ZI7dP2a/vPt9X7ikM5ekit53FUr9MIgOGR2UjdZ90Wb3B6DNH1MbC5Qyys2w3b8wJ8t
8Uf8Leyyjat7tz/hcwzhrU/gbGU/55xaDWN9TPEtM48dmnzKovfKZNuiZTU5GGi8GCRypGnnNuWb
3r2PAO1NxQ4FQ8csD2n8s6w9HcMG2aGrOngnT1OxSVvt3hQw79AcnEp4aLt61+nSflAHZ1ypBywr
DRBLJrL+wB/w1j7sdJ3S2GAnTJcQnXAz/9vsMBgW/40d1vhM3sR79/a+cZb/98kBkvfJUouSDme9
qtFCj6UssBMDzE11q7JGQScaVWIPYHJ2Q2OcwPmGpvXbYpc15kwuZ8ZYHXW6murs1MqI7nuXFIOv
wT9QwwcUeFI19QfhRao2UX9Hrd0QgQDMsols64PmxvprngL1qw0OwSTO4lCufB3fsPN7VwxUcsGK
qSPo49zWzMTwranHUTRqYuvkR1bdI7+Xmag67cBRZAyC3ezD1aIDz5r6W+7MvDOnEgHZ5QLBTFDR
hBrhNLS49xMd7C9gGtFDDHA3Cze0RjuKMoy984Tw0CBnIN1V1QlZCwkcEBMldj4pBwPD0vWHsdxX
YFa+fWhL24IoCKAzpFXBFMK7PL0+FHpYmfTUsPsco4sq8gRdZSpx0r7AnMBTVNnDGKyNR1/QUbRo
KeADRFsLaIP4XTHqAlPShP40ic+tVG4mfdOWtc+K3FOGfwtY5hOALBCXgacEpR0eKGBZOVodVLM/
qexYqbHdD8+p4OsysvIH9MqoTytbymUzfsub8aOAs4B3jqc37VWh0CZJ6U9jSssvjEWyV0EuWrxV
R0SbkKdkGGRDcJhf5Ggw9lmB+ZW3v2HhYQRJLwBAYNJEYMMPha7ULJMbYvWnJzOWkWFWbRFNlMKP
bGqcbK2r9rPgyNlpQICBSYKNE0ElyT0V2WRRocj14ZTqY3E/qZrwlBmdgOmFaaSDQqUr94xC45Wq
Gd2oA9tygbp/MVrUI+MkB8JkYsiirozOGIJkC+5x5VMjMR3a1fRAifkVcyMV15BH3ZkMMH73YVU4
tQVjhiG3nadg9GcjtdVGoLHkCwPmfqpjp9oU7N2+Ko5IBbdUgb3RlHpaMfFLigybByoQ1EAA6OUU
mcViHZE8RVokK17Av/6oCh/G8NjX963y9fah8nn7T8UCYBiIA9QXMWqM89wysxvAzVIOJzX0LHWH
WaU7S8K8rbiyq+FXD9JBoMFexnZwckMAqnitjM7Div73A+AWY7wuioE8yrLqaTQZQj2catUPmbmh
dezPI2Cr0gX54aGZdgXZ56jk6+p3kX4pKQiOax10Ma9FEj3c3o0lFdfB54xZlZjqgDDw0sPUiknr
Va0aTkL4rabfR+uYVnaj20Z5v+qgcymP3+tG4Qm1cAC3gai+lAWysXyICzqc5C75AAzTTg0dPhg5
6t97oXIwAZjKK2ig5cM+k8m9plHD5KqU++GkhMJ3xdwk4aas8IRG+zJrN4C3uCMFm47E7LCYXLlb
RcvNG3h1q9HHYs2lZhEs0peLnqoObJZSN5xy9aAmu5oGWnaX0iOm9XYeYU6JLp2mOkgJTOjkFnfT
GhPT4gmffQB3tRqa1+o4a5sSC56W5TbTCj98UEEeTkEtZhTqio+/tuL5g86SJ3jC9STRcczJKN0z
qd3VuRVodC3/uPjm4gL/2VkubBEGjFCzEuzsKLRbKa1dEVF5pe+IwGyMsUO2Zp73FvuJZufa5va1
+T/06o9wPscaMtkYRhWL7DL/TtedykO23Xz1pq9f2u2K07V8gpiMiKd+HtnA6bAQNkiyt5Bl5G+1
uO3SLwXwneOTEj5bK6KWN3UmHlRmaYg7Lw+PxBGTidgMp6H4OZA7HUzVIaL3wkX7GnJhZej/Krtf
/2Uz0YkFvuqZHP/Keyq7Qux6XFKKt8sE3Y6vIVyqMGvZESy717Ym7Xa028Y/bwv+pCq+upxngrmn
APOqzKzUBlzOaSfFT6Cq/DqJgJtUsIGwg/E8v7hMbJFgmF2EMRm7YbirOnNrwbkbusTBWNJdop7i
+qEWv8ghBf3xBrkuhqQalXs7VbdmvxJRzvbi1idzXkJbDx2jJfYK3ELZzkSGLRq2nbDWs7i0NUir
geVy5tSEu8fZrZgNJZ0wrOKUWHeaH3sFdZS2svPnUNvoEcZbuxl4AcA8nH20X63mJBRofJhCu7TC
B1m4QwSvl3cgMts3wJ48sGkzKFuG+P72CS5cDeB3RDQBgWMd0Qj3lehEjqVKmHdjk097Fj5qyg5D
0N1RPdbaGsPhsjAMJgDdMF5Lvg8jJBNLhVzDPSxAgLyNlAGTCWw9/S6iB7/okxXvc+Gksba/4jj7
Bsi4BCp3dThZdhOEG98Y/9Pm/RHAAygSpmmYNS4OpyprnVrUvbF4j/bRRpvQ4zasEdPPiskp7vly
Pi3P2bNQC9WgtiOWc9DsfmWrPnErt345ZyLVSunSoscvl5MvIYBwstEi36Luiqh2G7Vz2+4odLbR
7UzclJCJIGpSgeRpjk3Y7GXS3aXjWoqaT3/O7g4WjD47oPPQi8S344J/WY7QvwbdFMsHywir+3jM
5gnynWw45jCmb72k/YRzb+y1pG0KW6PFPwKvf38D+iTxAUC/YhbUpTnv1YpasQKVrerHWH5CLR2j
wfUoclR5d/smLr2IM7nLH1Gcn5HUrLQaRcftqI1jXWy71xr50JG0gSjsyfdGc5O7EDws4doU+EXF
QuTwmR1AcYuziEoahk0jCRBMS9MWrAGzilnSranYglszh71/xMw/P9PflhVVMprhcBLHrUlGv28P
pcOqxqZvEd009EgP5mSDmigbQT5ZvEsrG/zZvHal42cfwJ1lV0lJk2kxksE75vcnjN8gdurRTet0
D0fNV/xvgj25d4loj+59n207h206B1FEuX1cOev5LK8+RVXRbW7OqQeetiUKx5yimoSEXHbPMKcc
GBQRZKKNmzWvSbKB/2e36lP92rWdrUxOON1b9KlzaPh2+0N4Qs7f+n32IVxIUadlOeWkRFro2Jf2
K/ZfemrzbWdgOMEmx2TRDCfyZCROj7hVHoIpfZIav5ucNqVuV/tgAEmPMTpUi3+kk/r9ZcjeI8Cb
E808kXcLF9gyCWEnpS9fiVX/GLtDnL/fXv/iOaAfa6aUB2M0H1yYSjdqUoJzKJgkIKsL8uRQJK7e
FF4ZdmC8XMMPLt61uZAI3DQeXP6uFah4DDlN2AlkH8leaaf0fYyTYqWffPGqnUnhrhqzlDAzpBp7
l1I1wNDi6FApceyXWmd9ub2Dn6OErlQZpRU4OxZGnPMUKSYVi4Z02EL4U73f+eNe3sgbNM1/Ffx4
U71CW3z23U124r71xvFYbqLgJd2NvvWN+tGu8qgvbQa/+BW/a4bT0h3+7r0vxM+cNYdgyTm3EKj/
+VbOAoCfFYiCChYgkWO7HG0mISsQ3mHmTyrLtllvw+ipu/svmbgLsZxlD8HHQfQOqixUd0T8VoZf
emVnFkcNMLD8oZJgZW4fyuL5n62TiyDL1JTS2MzYyejJuC8Za7yS9s1ON8la1/VSMgaLQwprns6I
e8otrgHLcx6Rhp1Kb9h3vrwpHiRX+K5/mU8XtPiB7hebdnt7gYv39kwot8BeYHNbQgH7KQzhARPB
iFM1pRo0bazZcalENgDAxoq7t/xCn0nlHMocbHpmEWOp8lB6bKt1E6DNx2aLeWpNcQfmIzlEVtcT
8jWrsXyef/aYDyolCk8zRGX7JGrdUUbcgAKTKQwrxvD/uB5/xfCPQYZJcbSrUOiykOZ/SC3T6cU9
CW3Z+BG99UVsG9IXYc33XCpNIO0vz1ySaJ3WeMB4HsqpREGjdyLiNsotx0DOtCOYmEtcGOOdxian
C33AkzdNEblAILmq9NAWb1b7Xhs74T0SfsnsAM41R1fXQpal0tnFx3HqLTVCX6QKrlIeelGyaelj
l5xM1R2HXY7WAAfDy0tXSw8JNe0OFEfWvyd2L+Rzmi4QC/OtBRx9VUQO8fIySA2vqxrHqNbq/4vx
Et5dBSPqwMDED40TlKLv1QavRqi+yuNWp2+6ALadze2r+38c918xnLsZ6lExzeCJUyL4KmgaUApR
zS9dfkSrj1ejWQkujwyoiOlm0DUNCmECrlbC/8iNrVgemVDZGTlIae/IRFq542t7wL2cRFBrU+47
dgJHnKOmsVOEviaUj3SVAHHZcJ5tN/cYsbA0ekmkeBXS0k9IkFr3dZ28VdaDlWyLqDpM4psyPeXi
Pum2IaUueC/3ghnU1hpgfWnRoCvAgzGPorya5kvMuGNaOcK8GDV7V0k/y1GZyypdCvo819Z2eVZa
3mc4F6hwoUBnqUlcA0QQ3bf6gyJ2NohwKfFJuc/ltXLB0lvxP6Rd127kypL8IgL05rXo2hupKTMv
hDTS0HvPr9+grjnd1dwmZhcDnNHBAEqWy8rKjIxAaZEFqfPEkkgzkKhDLfB95uIEf3jZZ+WvWdCF
N4Vid5+Pd/acIdTYkezhNbQE011XLiN16sRkdumLwhhzODGmcfKyW41ZcFTFJW89U98DyglJTcjv
TfpSlGcYIrzP3Ral0TFT7Khxuj6BSFurq81G0LZazm2E4I+W/mVX609cfm2WugQ9rhYiyVeGSwCG
kGoTFG/REufD3Pa4MkHXyEepH7KUgSZjW7117bEse+jtWUEsEjW6lNHS7Tq3bsiackAhAJEBDoDb
3cgEbiEwGTNcah9pnAjPPuXMNyu1a1Y+KoV/u0nQeA/qN/g/FLuhtHdrzFPLPvR9qGCKAKyUVst/
CL8ynijRwr1xf6Zv7dBHTI3COPBgh9E2tfJrVN5y9II+PR7M/Wvm1gjlyus2hgBjCGQMkA6Fzosu
u2GygbUeW5l5uMMMxNOm6g+yqXR6G2KHA9sCKn+Rek7v1U9EPz0PTlpzZAyvgrRIu87e+OCLGV4S
aasMXwMyCLnPGBJQA4UYrvz6tx98i4A2DJtUzVe8uOYzw8NN0zUdlCYWpuV+/95+LzX3QIsHktIB
dZZkp2E816vKaGWCVhbZW0ANL1miFiABUAXtMrBUKmtfXUdSYUbeK/rydDZkgdZYwOzNYGswMlwQ
SIehvxRd2re7F4Ni/KjXMLIo3gutv6pys2yfe6EnRdc8p2ALUq2uYkkXjQSgklBkdTTYksC1a3bd
tDqXfoQp+Ag7lJTW/FKT+n2cLMPNo/4BDjAV5WHq87oWNKl9xQ+og3CuqZbFQKIc/MJtFH4v7MmZ
8zVdKQqQcOCGvuO1EjJOrQDz4S9iiSu61zn0emWmMjxr0hOkbvLi2Mo+iZjn0pPQBUmk7Jwz5xow
o+BPKG1DP/ydqF8K+t6g2d28QYSSaTwrqxc2yMJn0johHpfDhbkif2nFiLdASWvWShFskHCNTv5Q
L7WD/HAa3N7suP8AcJmoTKdiG/WEAAVbnETAsl62GUE6rSBHWf/8/BT1z9Pu9fX1/f39cPjYOEix
kT8difWvv14W2EceB/19E88O3Qqa+7LcgaZVuvg74CyIbPeWZIERae/ZgV1vBdu1hKfEHlfymjOz
o2yythKSeBM6i7Td9/fzpEKmTPzrkN24a10PNE+VY2ieXSQAE4hVQ3DKA7kV816tliCKM6lylDVx
n4CBZIIK08oznB8qQdko8oXd+O+aNa5A6nJITRkc4Y8nmJuud3qBJ7od0EuiZ+UuLTewQigMjSZf
MnIcdDCD629Hj3yLpDBOu/eNTzry8tjkD3blziTapMAhM8VvNCmZgtaIHFzk8sXY7svT5Wj9svZG
rA+6FpBPa31E6zS5WARu5ak6rVYrfbUxTZuEGLxx3i7cqzMPQkz11ddQ8Y8/omzOZrl8UUhgZq1R
OQDyBZdwpevFrt/EyCZtlqBNS0YFqqqMHQ0h2h5TgAfni/5r+CxiU3gVduMBimbtSw0l6WfveWHe
p2vqwbzTAE42CPEE9wvMu7E3fu2P1vGYGtbR1xnyqyCf06RbCdTmSLYuDwbm/Tkk+gdPsuPqLJ0a
slrYCLSuDELPaepBDINXijZx493ePmUay97QV/LF3TdPe6vcxYG1e+UtzbTR96Nz32fgO/8MG2UJ
nji76a8MT172qnQBFSCkh3kYHjmD17O99ly2dhHh/W/VwtvjaZ/JMmGUIIj66YsW0RJ0a6wHfUcW
sDVOWELGXas53QjyjlPv7d1XJdDDJx/CYwtTex8CAxoMiScwQqHNADpEtzZBRMx0Qe+plxwrKplO
bmerhWHd3823JqZQ5moO0wBKyp3rKhfWFjcA3JqhFZiM3pLXV1TTVuJqEYqxZJE6qQAiNELsMcql
N1qj070Vcyi3kcM98UZmYYOu0r274B5/qhLUmQGRK4CeGiSGwblAbVGZKwbeiyuMEhz57dbXNbPQ
P30DfOV6TFD+tzIrJU+FXWwKu9oDDWFNc5DYHmGtp9gIVqHRk5NklyQ0wzNYsklEpq9v8FNuB0ZM
GP0V8EW920rreM+sa92zXN1fF+DJf2YsdWFEszvjakDUbpSTMgkYpVQuRm55Zyc7LvXx/RQIqCkD
Il0FPSMIQidF2tuNoaBMXyetolxqQ9SFrXtinnIrtDBj5riKfvnGuPI2lc29VlZJ1G1m+Vuf1HZt
R1hE94nHPIDce+UeuuV7dcYFolaD1wuwlTN0D6HaBqkaB+oFKnNmY/4q14o17niTeJc40N3Xx2dk
JjUGbMSVOeqMwFwSj2moXhoT/emA5luKiTwQ0cyPzAis0PZNxNREMR7bpZs3J8d6Y5c6KZ5b+WIp
YJiyrW7qdXYISE9a0Ai8FuvWbg+u+djgjD/9QVtrEK0AKwnduzmWEOIO4169uHZoCKt6i4W12FWx
4HOWzFDBqADRMGRNYQZh4Kpfe2fNDle5rrw/Hs0MeALaLACP/2c41LMjhsSzUnSdenlL12jAsaIz
ELFP3l7ejXYDhQwFVySSmu/ckuHpF9NHB8xz0E1HKxX4WqkBygjls1ga1Eu9Kzbyh7yJjdIUDcUe
nqPf0unxMKfNRxuD9AKyFyIwvwrNvsOGbsF1ra9dhMIMRAIPhSKah/aAJX2OuWgW2ed/LFHz6dWC
DzG8ULtovtnpkg9c664SjKh5ls2O0/mFkG5yYfcDk6FuAXYhuO1pG13dTBVaV+oxSbVLuguf5Wfe
WJI8m5+5/xqgq/0QEuQGdzIg75kVkOFP3o61xIXNPj9reGhAK0sCSyCdvgcoRVNaudAu4p79KDb8
V/kHRGYm/8QvvClnLSFKmMA5aFJFEut2wprEFRul7rQL6DOKp/C3Avk0C8VMsDuPH8rCtpt1TtfW
qBxHHcltILmNhvTcBBdDk0x29s7cvtwqBzbSy1+QnuQTsvTCn7n4plDov4OkbvIQDcwuz8GsdgSv
wbP4xX03S+zHcw7q2gZ1uWpZrnBB1GoIaP2WdB/oCDuWfzKrXiDPmKk1qLjD0fuD1ygaj2jYARe4
UGFKUvdiRBWJT52z5k+DoUt6tePMTXCMnce+YiZRBIMAcHHIxaDJmGaRjNk2ZdQaBtmNQgrbx5NU
2ja4P31UhcEzT3grAQZA0CFYqjfb7nORBWV2bq++gJpbaA97ELPCF5QGGrrORDF9S/isbHn9euAN
kHu8x05oL4kr3vsS4CCm4hkwJWBuEqmH2qCWCQcyKPeisKPl8uui5DbjH6burMcTPGcHaumYWzAl
ThIJt0ewlIuqavKKubBavkEc+rsYPWUFyrfWzPmeXQgQpt924yFFJBc4ZDHwQgAbFd08NggRZD7y
iL/EDJxw1JWpkUGdweSFRliIN8W7dUMaHpR1KEdBPWtC0N6OjPcBjxlGQbow44ErNmy+VcN1rhEF
nWgu8+q6XwGUTMI9C5iJ9zz2JykjEu8gStMVwe6/WO+jWSnucx7ro8Ohgo2/v8uPLFtp6nNX6ix6
nrzt0ENxzLVcz2gqo0bzggzpJPD/JaR5jWJSt6ZcIDBPUANz+mgreAsInbsrAaPEFYq4chI2vLtz
RMizJOn0okx91TWLaoDQqYI0YgjiBDMOwmLl87lnFs3gLuycOcuqODH/Q4MGZMfTzrq67USpBzsg
U8oXuWfQ192DX94T+Hxd9ZjkQNISW6mi9Cxpw1Khf25ppw4lJGYRKqHYQt0bHVMWHhQUZMBvgJPg
CONCYyPaSKkjcCTfJ77VZBsQpcvhfvQ2oXpMtUgvuD3b6Sy38hl9BFnypzZsx9GqSuLJJ64BGjP/
xXurSDUFUDVXFpO9xH+CYp/ULno47SZ+9yARL5Em0tUt/5ZuJPHMqqMVhMTtrFLdCfjp8eG8j+N/
djBYzSSk/tBcSA1UFsFZWo9Ix0HK9oT3UwnsMbgkmyL3VnlVD0bZxrwRlUK7LqTqXMcyuLqG4tmT
k8bgOVfVJc01uiT9k0wjhF5MptdCogSEFxKBFODDI22q9OvH330PAJmwdhqQaYhnMQQ6nhR8vpNH
T40doVLjNSj+kgPPyGs/hr5BAAB720MxT3B7S8tx1hAS55aUhH8rbg13pUgSZIrxGJwyybRzazMA
5cNydC95CCmHmsvOIY6sWHYEFCakwEpGcn3ylZeAW/A+98kXmFbxcgfVOEQxWDoWFF1ZKNiS9Zwk
s91OF1YdZ7Ws3dVG4HT1BnBMyf0WF7uspg1x62BhFmOGbA7ewRItySJHmcBGVeo5YaOpJsugXNS5
rGsOWevbVcBBlLetqtXou+KG95nWQl8JacIxN1QIt5taV9RL4eTd20IEowqvSdB2hT4Ion7KT7Q1
eNfDynPKSESmLax0mY0kfRLLtkohG6wGkEIjqgvV1jx2hCZalVp1EIZrdeCXEAr3SQJ8DcjmUVaH
cA1cB3XfeSEb5KDY8BzuWfX1JNoPf1gQc406GkpDvLNEo+vMNDAF98iJZuVZgOZkYkHY5Bhnv/kd
j/7vfJVAbysmIapjX0NrS+Emk0yF20qCoWkviuOJusIszeMUnlJLOyUr0ZuDexrE1tN9d+VvEwni
DFnSYUe9uDLxPbx3hV1ybpRDIWqkqt+y7nvYhqOdyOOCH/rJ0N7ZxusTFSr8F0wit7YHoeOhbZB7
Dq8e4Dxcw3saGEDjiJ9vGlXn21UknmrJYl2DN8qP+Mw+dS+iOfSGFG45XTFFnggn6ZKoRucaLWNq
4N9fcjr3Fz6W9uoj6QupKSTFLzLPAV2idmQquxdMQdl4ewl1w/rImeIWuvJvgrdSzgy8fmlwOist
LNNPYYiaKjAj4BROINYJv3E7VQI6Q7tGUj2n6iIzOw/FS1qYvWe7mS673zWza3O7aN7TMSSCuPOH
3yVryJytABfUS4RLbeQYWhP6iFDWJmxuxq0hMvY4oDXhEMdm6J4glCGWJhOtGo1wsSmdhS9USN1n
7akO1yWoJGokd5lvUT77oCBouH2zGet3RSM9ZF6DdfAcDZBjSTe1tITh/KE9fzR4Ko8gMkkrJhBq
cuR9JVtodiRV/xR4e63Vo00QvhYFSVdJ9IqWJlzaaM5/T09htookY/R3Xm3J0ivfG8OX7K095kkE
MjzbKIPRwGNr1VF2YyKUT/A2JO0dtKEPU/eIHnQnRbbAZ6/8csW10jpxtC7SI1CG/qRBvpMVSxz3
ab6NgSsNSMusPVXPUTjOXtLSyBWz6LelHSjn/A1NKo9vwpkbHIUmGQB9hGjIrUhUQnxQqtpjGdlz
6siSCx3Y+MJbgwm/NQDWigkf2GqtD/usRruaifa3Sk/Rz7WRVV0e9uKSqMfctXTzOVNQd+VE4hRi
Rl3les6wT0S0/VpVZHQoovssyfyXetBF0RTZyFD5JTqNmdN5Y5lyX03M92MiMp7DpCRJYvAc5bpW
KUSSLTArlWlC0HG+MPv3T37Exoj+4ewnDmHQU90OF+3dgliWnu/U7IHBzROO/d73VFLlwFOkE02i
GVUDAXPShkPQ3Ko4jv6w1tRFWru7dxa+RPhXI9KUX6NbrpMw5wuxEXwnU6UOJH2BdpAavreLVuH0
bqjSXaXE6iXjupNXs/U21bzeyJIBpGA+x79lcqPpAxtHBl9w2VfOuEtQ7/unPb4QwqRQGeBBggf6
vdu5Qj+SEiSVHziNK6zKIDQ0pdQBZa8UO68sv2nNilmnYQsluaeQeYnLnVZakQK48ufjM3NfpESx
G8xbCAuxcKoiU45czkVhkJMscmQ7AqSJe1WsYQ9nFYk67655aVUS/j06girIeWz5HiA0WYaar4Ab
FhBGiYpVWmAx+ErzY0cuDqlmlR44eVZZdFJcR5B/h8o+qYiLdgv2UMtmpVZG6rJvOX/pwRjgp5OU
Rgag6VvHAlkdu7qaBxuYghZgrQvSl6+CK8ZfeADepZeoT57ChqsTzYmxyCDuihxeTgSnhxuywq6q
gOKJISFShqku9pm/cNfO7GYU4RCJQF8DSVw6O8GkwPgGbBk7JSARu2qJ3GbaatQ1cvPrqWsk4LsS
OHX8em44KMNL96UIm/zQqvpSYv+nJnRrCVkI9OsAjITcN3JMt7OnlImbCX4UO0M8brxwLw4brlT2
brMrnGIUzS57z4dVqyO2MBjRvTzeb/cJUKR3gHABlwtEBzkos9+aT3hGbFzf9Z2Sm2iwwo5EAzo+
rTbep2VIktJml3pX7vfLrUnqcMUDuKK4VvOdSUwk4hsSCxwasN7HUfpmkGR6PMJpANT8IrmroOYF
siBQ6lEHqk+yHkyVSuAIfhcbfjNWhM1YnemUSH9s6b6oj7mELCSQfZoAr0FH9llReT2nhKGTpdtB
PnvtCNof9Jrx38joSB/gK41Ts7C4kHQ7WT1qtTXuwc9Dmoqk/DZaquDeA1zwPeCNRAod7NOTcOHt
2ip1HoY8E4dOzey7iV6C1xPmSTq7FjOSPF0nRxUlyYFUJ8HR5FPZr7wcaT7IyqULU3NfV5o+RUT6
AHDRiSCdOk852ydlBq4spxS/8vzSlueKOQkJJKF80wuI7KKpP3Sk3hBQKxY3LuT6EF7yDQ9lSvPx
Ms1tv8lhAH+J2g8um9tZibKi7zgocTiNICAc0prULoWwBi43G1ehUsQGgoSl98ucUZAzgdMHa4Gb
hTIqRZXPJX4QObGvqiuxrdh117xzdbsFCmnEEy/UFl5MMxmQH/4ErDwExieuiNtxDoULcY4BszqK
v8VhPSgcNBnw3hArkjz3CMarwOQaU12CBc8dOAm8PWjBZ6fsGBVm8V2Th3iEh44it+OeA8NJlKDX
pS7HBd813Sv0yVZAQMUhwQISP7rZRmg6dlBUP0KCA/JHQgDntXDJzDln/trEtKxXV5sL34wu/zBy
/IojnBqRZkTc/iUAuvDCpu+DQKApVUW7sCf9Qmlqbsdcm6aCIdkTNIRDReSouaSAmqVn9DDmAEnK
FTx3lUwF7VSS2H9/NhS88NG7JAPxSEdgo+9zI6tVkVMPIRpmL65QGL7g6WGf4zwmS1v0/padxJFE
BDwScEK4yanpzdrIHzOMEe2qnJV1Kg8V9b7YjNz4BNHzSclBiQwPseqKa3Igw0K06op+Exg1U4IK
QR1TMwLG3moq+UsJBwHUVkywTUZ+saV9clB3mw3lJiS60d4FBp/bT61BjJEnI4flSLaNhLQrWvWI
Khwq6MGNG7SmspUdLfH1zO4/TBF41aFghswH5cHZTBoEcZAiR0sqA1Te0D1/ZkY9SS/IdQul1eCF
3qvbijXQ88t6S1HQdFTpQaOHbqqNaiDVoNlmatbl85HPY4fN2mDPZCpaqNU4PoWi70SgsT+mIxTc
JNVN9CHv3v96LyJ/gbobEJpQl/+J0a/OniR4Ud7ndeyAmgjdtltBMrrCFFNQsvx6bOm+dRxb8NoU
5SrBrAoBKKGKHX6Pnsv1mxJbtWu+Nm+BDgIBM7bQhLnJI12B1F9yDKHftfKO8mI1+j6mBeJXhTOD
FOUkaE0decjxCmMUxImD9HRlZDwHxrEIEtN/fwHemKEcdKFmcRJ2UeIkY4gu5Q24pnx+C/aYfinX
OfOOuhkRHdzyheezjQpTwjNvjxlRXtV3iCerUIHRaxMpsMDqO4La1/PCivL3OxdYZYAAEYlNSspU
vAEe/7AtgzxxADczkXD/GJxqH1rf4bEiVmioAJd0RnWStxB/Hba4P5aCr5nL6eYDpg+83r2DHACm
mCZOyaYaGWQtNr1oSK3H45zJpmCCr8ZJxRWemAG5n2eJkxuye2o6A9RxPNR6wYVpMfyquvDlRk5X
C1Zn7qYbq5QzlNWqhOIJBqccv8rfCUFtKjLEt15HJnhd6sJGN4fP82OjM3cFbIIKG9R0ePD9JFqu
JpT1eA8cBnXiMBFelKBG/cSlASWLpo30oA0Yu+n4XhfTbAlQet8IAO+AAwMsJAscJB7nt0uJCo6H
QlETOzHY+Y5h3eccrmJPbHQvZziAsaRiVJ+n3NuLx0ZDTfo4K6VdnmV1pgdDlLz4Xth+RYxWtV89
dkFzDIKc+cQRlLyV0DYMyDk0tfTRSFKAU7bkxLw02FBWxr0njWAUCcoql1GW6LTfDESEJauPMjFD
clGTTC7u/U+hD7zAaPqwjPaQ9O5TPUtl3A2iVKed8XghZg/1RAeG+xpXIcpLt/PBZ60kFXkRO8gp
1ExrqBXhPBAluGdF07udhNK1qkcBeKE6HZ2+6HF9/AH8zLUEvbZ/PoA63KLIpiHksfBkDleNxAJM
2gQQqY42FXTZBT0C9+xv8FT2lgqgKYokll8Racs04Fqu/5TMm/+CWY7rp9rDjAdES54LeY+6y//h
MwF6BlEqOOiRy6H2TYcW2CEPxxg8Yt/BB7sKd4wvgp63tILGaDtLLkmrEjyX9MJr9FJ6Y9xDAkx2
q2tlrPcI06O165ooWEa8Xkbrtl+XAe5+UiiEXVJUuCf5wi4XUUgH2he4TbzRble1QaqcGXsudrJh
VcjbpohI5FvIFAroag6F76YLzBpZ/jbkSBu9DeCidzcBtFgiNAKhlFmsVeFFG3S5Q1/b6xA+DQA6
JEZZMKRbKr/P+QK8pvCkx8t+esTdfivjl0E3hFrsoL7fGl4j50aRDC7RMOUmCqsyieMkW5Uls8ST
NfO4mTCDYFCaWnOgdXNrGSpLbhHJImZJZr1V1QsVIAfDeJCSIl+4pueiAZQgIUKCOBzsZVRwnCuF
J5VjANcucCKYrZvBDLXsBQWfDRsVS4WT2ZsE4S30vIHWxx/qUDGINIMGjC4Om6DhidOssCE1CLLq
izxYqAwEr9FoDP7SBTY5CyrEFK7NUvekq/qBGxZN4hQykYuTIu0bdqtaOKBMtM17eygXnjj3eC5s
dND4IseM8iugZNQS9lJRcT7E+5yhRTYCGCPoZn3ygK1XpOFfURZRTz7iotBkBqOtdMVicacC3q+B
1Xr8ww0bV1z4pDl/BuQMCG8VgGhQq77dVGzBMUHDMIiSfK3dgJEWIJJaeuaZStpDjtrfclnh6SyT
BHoD7O7CQ3MuUSDARWl4gqFIDtasW/OR4vpgN49SB/JERA7flAF1PnHFKBtBsNO+tmPvXKqVGSyJ
vs3G3TDKi5MiBLKQlIcUuQR4ohaWO4n0xbliU0ODRIgbmlGb6CWb6ZX82tY7dPUTL7EkuYJrxKsw
N9FwP3Io6fmQ6wTD2KEPXtTYYF0dfHyP3fjMMYRiK4JxJAmRvaKPITPUUsglXOpAs1pnhLVXtWDH
2GtLSJuZShGwTHh7a1OiUgZc5HYZiqKR1TwSUifelc/MOiGVDhkt8vTEPf0uCb/E6jiXHbyxR+26
bkzbuvRhLyN73xL/TO0bT9/j4RTtZPKaQ9ncqaCbuHh7z5z4G7vURZOmXKWOIZ867W+8CCJxm/of
qWJLWQ7yDOg5lSpxpT3Yutj+uWK2Lj4nN+LI7NFE1Gyz3MziBUzpzPm7+aJpC1yFlswoyi4eoKmD
cvnUL5AbLZtg1/eE87+rfpE2ZNYeQGssmCrR3knzDA1DHChVDntDj0bKFdKuZJ3Z/nOPNQfGXmeJ
nu+nfhmzLXR91RHjK9m6FXl5vLN/MBOU751ik/9+B3X8khbNx76GHbAFIQnRiIDSMAGxK/bdd/Nu
V8YuBbg1Jxvnufs8n5cSsXNJ4Rv71DVepa1QcMU07wTAVrARlju8X7LQ7jeZi+H7eB4Gxtn7fDzu
uZrHtV2agygYGvBNBBh3ow8SQbs9ntt67ELowjaE9WNjM0+lG1v0tSp2Qaz6GKOqbFvwwYb1yR1e
eu97ESIzlyy6MUVdpYkaidkgYFjCMUGjDXIy6BFut1WHRy4pxUP4qwNYce8u5bbnPdc/+4gusUie
h6DCx4keuFVWkCbT2T37wo6b6BsYnTEyGBCwZGbxzMsLmZtZ53xlmfJh2D5dF4+YXVY4yxxAdaHV
Q4JuMTie9VlTUht0r4BQ0LwaZSczouwB3Skx2wn9KFkJh7YHcOGvGSgQK1OVJ7LKD/6VlRqdVS0t
PCBTmaBcqJVLPObTlrk/tv98DOWu0oaL/Z7DOof5vvXNHu8aRof+AhriYyB4tonBLGXI5nfxPyan
f7/ykNPzFzQzmGdB2nGhVYMhVXwDwphbJBWhDydqQ+D9v1KKopa07PtOG4S63/HlAeAaWcejsj2w
yR6POKY1mYWOGdoJ3dmjrqPO5eSukyAVlZkt2uvDY+Ygi2G4pCYc+hB98pUY/l5bPXYL1BXwb6tA
h4LJB2kF+siUHKB0VV32u6HYBm4JymBkxYr3siCC+6XGltj4C3EMtYSTRQV9SOCdn7CgCLlvl3As
yihu0g4KXEaxz8nHZqn7cVqYq215Z4C6TSpBbhkm6PtdJ+wzySel+/dzdjMC6roQkH5mxQYjkKPe
7KJQb3ICHoJIEkjMK7gvci83Hi8T9dyjx/SzWa/2fQ9CkqhhYJIroMon7fEwgCzHwsrQjvvOCnVH
DF7sarkI/TDgAS3hTbDqz520Gd5q00VeMnt9PCb62v+3OTw4INeJ1D6tb1mDBDkRO+z4TvdPEPla
Q+CSiESyK0uyRSNAvrSyQbO4O4w9xNoYdKUmaDP+evwZcwcdy/mfz9DoZ0eI9i81h6z5LgrX7eCR
UZD1Ao0LbSOTKDRYryHKqAusvBD2TPvwfp/+Y5ee7ZgtI6/F8ON1fulM973Z5U/swl6l70RqkjWW
uoxBtRKOiQZdPbUCWb7BNYTvgknL/VfRvAlBZrLAWmbapxhJZEAaCKWvLlpKIcxv33+GSj0pXHD2
gvocQ72c9CU6wYVthLTRrUNxs7QE3zV+uceLhIGKMWhZDNnf1xhqyOgV4vhRMdzkqfBNEB6NqVVB
VaUgMTDL0Phu7LawstZdi1Guj6ONPoZaO1RQ33i8z+b9HrJoKCVNMlXUbQmkejvUGo5ww9oVAG1o
wNZQZTRdzvz/GaIcbCmHagnKNJxiC8pX602zWpJ4+l821T9joVws00O9JPJxZGpwN4Q4tZylEM7w
P1qQG54NqH/rj8c0f0iRK0EZDip5QJLcLrLKeY3ohmy/CziAFaHDUNYlidvvBtANBY3V7iGsrSZY
Ai9Qcd2/Ts+VWcrVjyDHkBIfc9mzz5qXkfjVE13CeEundPaA/NfOXerD12SVLUXYEbQPNbbjE9Pa
g4PGwmkH+++t96sy8lYgY83j70Bf6g+eCQOQw2QRACAZBQgYlXrhc8kL0TEDLxGw6N5hzC7/AzUO
awQ1PR+0FtM7jLteWNPp1N85wCujlAOMm64GFApGodp8VhngBX10a2UboBokaeuBdo9/EZV4zeK8
+ileRdlCzEUDpf61vHDvSF4p6ISgi+kc1Kk6fuTg+qUktYX60giRWbvVL66wRLY1G2VYF12B1Krh
g8QuhShOxD23aJvi/WwdedBF+qVo+yZ2N4m3cD3Q6bC7j5v2zNWd35XQlgPjHfyaLFmSmxi1dnIb
W+gNt9x3mJInbljn7l/KV/zL7MQKB6eMSI1+lKZJlrhjN5l1PX307FrQ48Tbl4z2MfaSqarMX+b9
7ixS+0AYfL4cG1iUnpnVxT1xm37DnwpDWwcLIce847oaHH0bJkHsFz1MVYnJWRfXkA3JPpiQf7Xj
w26Jk2Hea12Zo+69tAjSEADofsdwxjDq0PaUd8wfJjHyc6ovpXNo2PLdPFIXoa9qUYDG+36Xp9J6
HJuVVwBryxNpJ4Pmwt9XIod/ehGQzkyRAfAgi4hizojrqBT+L/Hq1AkJ+iwNGtzUksrQEstyj8en
NDbf7iX+kgsL22by+LfeQ0ZPHeR5VLyG0dJGueasynvBy7hh9waQhAmPuBRY3PtEGEDNHjlQ/IDK
6+35G4dKCIYcBhQvvTClXoGODvmMQDSLIoOG9Duftwux6OyYJtUz+GC0idEdMy44GesRdZyd8NYB
yRXqEDA4NRPQ47Hr/ek0u5u8K0PU+vBsDfG8AYZwunm9/kSKUVgNL4LBkWCjmL0ZrCvruzQhhlag
JcHQTt3n85Ja1vxo0aOHQh8uk59K0JWDQ2uA3EslJpiXdU8vdXHLGEvwh/sLHGsHjcipKxi/j2Zw
0NyiSuVYHnaJqrvQ/lALkwuNapF6eHYsV3aosxdBJG8sRWnYhRdWJmlpMwkpX0v23PDZQixEt6Dh
nN+OiboYGC4O8ppVhl1vRUQ1awssPzZkczeqPhzICLIpbfqjlyZ4UvTIzuHfNinZlPrEc+MuRuD3
wcvt91CRbRFpWcQlKr4HT6U4tFy5glbfwqjnjYBsEgED6BZoFGnRt7HgdTAii1aNMu8wYhXrBbc1
47CnofxjhYqdNYAAc5mBFTF8TZWnzk4hMYwYKBZ+dZ6pKYku9NLCyO4fBugjhOwzyP9wFHAObv2M
6KsDVHlgU4msUPvdhbZSH3JN19CW/PjYz2xSlNcmOuVpGlHhubU0cIko5FXR79yIlBcXJI1b91hu
tNNjMzNLBbI1eSKIxrseqvG3ZmpOHbSoisZdHrKYs+aYa7sxKMzHVmbiIyStgP2Y7hgYoS+AJq/r
vhvDcadkx+yp3OUYVZKvhIYAENiDOh5U5zH+b8Hs/XJNHAOgosAm5OS7criCgFGJUoxO3TPkmK5r
izUzc8QjiDG/G0vw9QEEIEtJrfulu7U6/fuVr0QP0NjlEqxWoqTz2TYFpqbXJeHihaFeB6uFQU6B
ye39cGuO2ini1CAi1TA3Rpbr78USTDTl/5B2Xr2N69Da/kUEqC7dqrjEdpyeTG6EmWRCSmJRpcqv
P6/3ufgSJxjj4MPuezChRJGLi6s874MZr/K7SqyHgGSuk5ETb5lD2ND8+f8b/nwFscqHkmIvl33/
Fj6OqDjSyAKvoB7UrtkKaIkCDvil7MGF73qOWe0bdIFopZa9KurEpS+N/zy/UMSCxvHj36/380gQ
ekXvNWpHwjN76XaDwGlBsEyG+5I80vyVtx9O/ldfYuH8ENDDZzypk6O+AIv1P3nfT6smjMxQ1DNf
9uUQpE1ZZFVTxDhwCQKJnVk1OqlzgSbk/WyR2/rV9N0FurH1/fw9PQEEqmzvVK18Xhu/CJTtzr1Y
9nyrs56nmm9QtdZm+T2/i67y5B6E41v+t3r+9xR/991Ow566X1D8D/LC2RTbkvY0Yli/M6o5fNRT
rK0Fyghx34ukCa7su38P98O58XW80yf/NNG2HHrZhrBFMz2Q5b77rRPET9HOXIRxvWwRL7lwaPw8
sZhQcOpRB/SN4ApYhNRBrUGzXAFdkB3aI8oPT39s3TiP30skb9mF0/FHG/RpyDOjEA7O1LGxXvY0
sXZAol152yC+FIk4L4vBWsFU/r9RzrmsbcAqwxeMMmTqaCcPS8yTZXO8+2PiXwx96rinJ2INdl/q
JBfc7x8X66ehz07iAF2lfUVhAvqlSQoXOeilBR7kiD7YC+vl+xH59SXts/US+b3laYzkAt1ps9SX
S+otq4o+aPECwFLNPUDA1zZlSV1bW9wUkrnb9sMFQ3vySr+Z+U8vfDoGPi3btlNhN0VYRFH+q4j+
VNOFffGjpfv080/jf/r54YJ+Js6b07eU9V2YPwnnaDdp5V66+/4QyUGPCorV8Rd4xrh3fh1JtV7e
iRarZloB7vK0bKa43vQbkQaro4qdKyuBIViBVIM2meeLo/90XH4e/WweRzZ0hpQY3b/yVsgeJDKB
uMKh3QRZkUwJHiDJkzZ1DyXoou4OIfb4QijrvIrmv22DUrKTH4lLqx+dWSCAyCzNOkx1v+oyckTN
acZWXtpl9daeEZtFOWQfxAg522IFZVCdXAx2/GQeQK5Dgx3kbpCaPpsEpL/mznCz7PVTPyTVXfug
buzfgUnV9fhs79D3CxEyqJTuxuOljm3/xw/waeyzhRZ4IlQuHZZ9kzXxjBrgdtveTNv8A8zPW4Rd
3BR1RGuW/P5VJ08ebkFD8g7sZ/a4vn58DOMiiZI7Ef9mya/1QxdvAT2KCeqest97lkzZ/rq9tlde
0q/vH8edf3fJp/zJ7nyeuZO1+LRNhkUEtpaYOfDV9/1O7iHLccHgnNb/+U5HuSgq10G2xAXyzH+s
OyVm0S2w3UwcPM0l4EdduCGUClQeLuQgR3R/OqozifaB2gh0s5XtUCI9xJzVvx/mJ6uDLjncQFBd
hj6Ts8O5p8aam8Je9kXzFvCjEhes63erg5cEfxVFEqhapec+h0CBX+5yL9z3boIismGvgBD/9yv8
kK1HC4ANVCOWO6JP5w5GYXeuCMYy34ePzRMFBw8lgolYTQld2ds59WPw+EQ2Pv972B/MHIYFBRD1
7pZ1ord/XSkeBwSws9t8v6p5tjzLJt6aP+4DXCrI5a7reN66zyj8B3wGUBVyM1242f1wOGN8H54V
NjjMzDlIm0jmjAMwYPtdJBL/yn4i19Wrep9iexu9Rocx1Q/NTQ8kbLfxEueGXl9q4P1uZMAkAJTf
DSmqrp3zkjVUMOV5bfv5nkmgOaCGMN945AYBMgQ0R/vCFfO/MOXXXfN1tLNdY/W1FWkvyJGh1jE5
Fr9JfALq2Osx81bFHbiPq2rtp1OMsGD8cOenLL65fkbV4rWVyJtxO2U0tVdmTVEUsGSQpEn/vR6+
7ySoPiN0hm5vVOyiYPPrcoj4UgW6YvmeqyZ20bp8SXblvMcCx8rXEc4WHBCFIu8nEu3dNVl5L91a
P9ZZ92ieo8f2Wt+rtXXDL0Unf/Cmvw56dpjnEu2uQKfn++6u3y0gNC+ZSqpYJZfKKn6wFAiHAM4G
FBaEQ88PzXCsuZxC3H8gMA/9qmuZOdWta1Ww9P/+UD9t3IhCyROD4TvZ/7nzn0x8rvuxhy442Uvw
iQ78xmydnbjXh5rG7pZu8w2/nvfeo7tjx/ya7C8xNM9fFBnFU4s5mmkjAHjQSvx1oVjSN1NTO2RP
EKJjxbuqTSyg1tk6XaKbCy/702BwAhClw7silH02WE5n29dLyQ59t1U3OF02ki1xqNDCu1yAKpyb
g9N7fR7qbKX0c9uiLbRiByfPt9C3Q7d+Q1ZNh0Adg7pdiSgBZZeuKOeXy/NBzxydaWY1ID14v/bh
GJZpcfC3Fawtluiff6+ab07d/47knsw9cpSo0P362RCKdBREl7AeIGu6t5N6JdIybXcI6Qo4LVBa
zdpYr+QxurkkB/ptE56PffrKn1as3w1uOaAbYB9BiWhgD/6yHscNOxTbqf5gC+iSxfu/X/fHeYX7
jqpz5HPQhv11xFnbedARzKvVr20vbSYa05dSszjI7+ZtUPxfXeb/3hBGExlv2FAcK1/H09Voi6XC
4lkKcS8mnTZGxVbHEFbbOo9c3tvFI8tPfc2NPpbiVgR10oHdfsJpof+o/msvRfzvKfjmV5w90zlO
RlhTC6EOzEHEYwQYj/nVcKge5xFWotrrPRoiroftSfI2vliA+NNeAoUC6To4SKeY6tfp4P2oBl7V
gMShnPJQvtXP+a/6OKyDhEGEZXFWHY/J3nmcV2R7SY3lHA6G0wsjfxr87NtbYzPMYY3BG2gCyGza
9Uf52090Uh2KvccTOOfzzmT0/prcGHRyXUIAnLvgGN+1UQlwAg5E8I/PXHDtwjwOEHU+MLWWw7Hj
t1N+Y1uX2rYuDXO2oR01zlYzYJjuw1wtyQVreO4O/PcSgOCiUf/Utv3fLenTlqWeVSg4SDC8ofmV
F+2WDdWFgN5/4ZfPLtFpDMcD0xQpBHC8ztuzOBRPcM82/AAo5bpehVdLKq+6g7c5kMx/7w4aHY1X
Uboc6lvQYI85ojSbDdINSFKJQ4Sc/v99w3x5nrMTQKgQ/Soguh669smEr8gDxhqwPNDLfoXN49yl
WDwtBITb925fDbEBdVU+eojt/Ps5ftg8Xx7j7EwIoyIghY1pEQDwRihtj5xbl4Cvf+VU69K7MNq3
/C2+gocEC3R7QPnxcO3/uldbydGVp6fiwDXkoqrEeu5VPM8xaL7QEVgkiobrzD1OGQIOH/OOpryJ
NVo3ks2/X/tbEuZ/HwThXcA4EX75z+/5tOTGQMwO98fiEE33thcr53pkENItpphvqiOCnwfv0hXg
v26ssyXowYUCE/xUB4+Yz9eXtyZ0kE3RXABBtg9WzYR2/lUbXJXuqrid1MaJVm6DLnTIibyzlYx5
uMd9SIcXvsG34Prp1T8/xmk3fnp1AlW2kflLcXDY79Hqkhr1onl3lDc5sGfTbqgf7DqtoRiGBm3i
Pf974n84K9H5eaqhBj8cObYzezm1HFQKFpSHyn8OAa7NgZG18rh61dBeK6DUp+qLPJ1vfh3qEmBa
0JJrI0L7rV0IGkdNXYlmOshYI0ACem3SxX5iZ+bGT5YX/O/XPze/5hQs4WSJn9u4SqEqg/hJjTqG
Bd7K3/+0iZZkSVBQvBniKB1xMUpSCud+x9IagTIgqaDO8++5Og+24qoc4qqOvCcCUz5w2V8/1FJH
1TCgBPZg6oeCsBhKzx6/sBG+md7TGPDwT7354DmddxAKzg3LtZkOQ1DHIzCOFdpW//0a1nmbYnB6
EcT2aISWUQfvcfbRh56MIuJ8PszJ62Fn0k3y0qbLG8ASG0Q97eTPFD8X8avEDL64WXxcqRRsftT1
JseHIwipcbx9fdi+QU8lfT5J0dzf3jpxerU3ya8PGV+NKzf24xuEhnCBFcnmVFRzba3xr236YZLf
H0NWQQBQJGPy4R9dtGQ5+M93s/Lwe5N2dR/GUxLG1VbE1wiyeUeE6Nd7Z/08pr9U/LgXcTYk/56T
b9vgbEbOXLiwpahEnRlmZL10Dx5J6duksDQpaCXbSF2IBzinCf5ieb4Od56XJEaPgxtguN3h9UCT
tIqfdLw9vL9u13eH9HDcthn+3GdXV7/X+7/t+mWT/vt9/1Mg/tcTnN2tZDGVcrTwBP5rn7Z7P9m+
Hld/V6ubLM1g8+P7zMRrP17H2Sa73idPm30WxzfxVbz+nYbJpSX5k0X4tCDPtUv92XVZsOBpqrjJ
XoLkIqT1wvc9p74b7hdlNGKAHjIXqFfAIfcx/CVv/pChC1Nh0W+XrNu5R1HcokOUpuoFwub/nvPv
PvnZVz8z9F0Yghbe4CF0fUNRnItaZ/vUQBfDR4eiMn8n+U6D34AmUYbaH6SOK4Xe4EvO3aXJPnNR
lclzplw8xupJYVMfXo46psmuig/guiQPMTZfgjXwslrd9Tj/9+vs5mq9v392kmT3eIsd+H7p838/
iQFXB9Qd6QYEltE3bn+1rLkx0VwXQDRKG/Ux26577LRKm9dCPYOvrrsylXQPIIiaD2Oe0A7V9h2a
+WM0IkTlJVHycz7KyTxCzvJEVkflITC3Z3sjIEE5emQRhxcCfbe037KdSsm1OE6pCmMPMnCQPkit
dbsJt5igfg22bQ5jmYKAnTarj/LQP6pLZf8/zJGNWwX8NNB3UWT8X0j1s5vQENVZineHQmkUMaOD
/oDDqErzOqfryM77zPZYs7bmqc/ApuvfXGVHW9CJ5XUVCJGKWfGVCu0iU9Es12OnyYEGPsuWgl7q
Fvl+UuJZXbDyT+FVRKvOVvpku0ug7bI71PrX4EBiWd6X06WG7+9G9DQIvtQJaevjqvJ10TRBxBsT
YRD/FLV9QKP9AjxNGPuXqGGAB5x+1ldzifwC1oTvoPD1tD6+jjVpWzdOS6YHeDVgngiU6C0QKYHO
ujsw6zdzTfm28EnQBAI/aEklpP87zxCZXaM1KYfy6izVvh1BTk0LyNC8tqqxrueZFB9aVP5JhXaM
cDV20PsoarjjY6Tz44JQ31Orxhq0rtEDlsS0BlWUpiUGmB0kVdYjsdm0toZFPXCg07yk9PkEEYpc
oNDGg8jiel6wluJ80sTaCs+I58aMIXjYTjuhIXt0+/dmKsOnVjfc2daA0A4JII5AFduBWJ5o03Ud
MGGN1HO99+oOmKIYaDtafnAnyBl6/MIc0lYoMe3GZaVdT+ltMURyXhVVONpoeR6G8s88EA/OnOO0
fVp6ZoEnUcyA7fisX+Y2niunADqmrlyAd3zuN6noitK7dnWo5baLFBrirLoALy93BiChfE8seTIv
JaovK9M5NDMn9bDEaapQru3FH4oNHgXlN4Tp/r1nWD2oUna1SJDdBbxdUJTEhQF+MOgvfv+sw3zC
pvb6wt+5IwHZXAKpsUWX83TXiKpFn7726j0Xfm9SU1vd7SQpe15K2f9pXWnTRAOve7DLKupRxQR4
UhPYUbMuKdUkFrPbj6k1Gy/1dAW6E6u7Eij9OqwAIhzG9u8E7JeVeoFuRQqlqAYHlDOX5WounCrH
3Y9627qX9t8G0iNkrVxFkH9WBAwTHU7LSgWnzz05Q+DFoZA9BwSN9GwNOQj5kAcU/UhD76GX1q+o
vw5Ua0Vpj479BWHbanSTPlJUZqe+joPoTqDusa3qo1Jc3ON3aREzNJcXK9nWeR8vs2hvdV5Y5W6B
MiFerOb9uhjr3Eo0ofa8CZqo340TnU+C8Bb7W/m6IFtHAz65Ldre7lYa7SdlPGvqvZe6DaAjMmoR
ZTZxhBO3E3qfWwfQjIQbL582A9STh7htOmqlkVvxNy3D4S1yDLqSStL1aND2JvTUaBX2T6SzDBCC
/oKPxlg/QOPct1swEMLFyEzU4OWmvmsihKvdqn2sKjugEG2JgMQnsiuctI18Br0vgzAhEFrWnMyz
ASik5JR/eOiVBLeknb11XXLLShwSaAxJUQ0VFvgkK22h7SEdihDl8s5iDfPVCPFncgjQIBseOoLm
tcxShUYYw1tcO0E6xvyexjZ6mHLq346YxtuB9tFa4CvNCdjg07sBJxEyagXi5IlFFyTkCt07T4tb
lI+SgC7OPJ/nsT1FCGgNhuH9dY51FgfT4D9TOQb4olBB/IsGCYWLUgu+IysL7P8eR2AVOz0ailDC
33eQY8oB+QK6pI5EHHRCo3FoGqsna6j6KkHAuv0zqWnaWkTOBQgmHt+pgEdNVoeGRcmpYW0zltBr
iEf05DCoQOc0aUsO2zWEdfBCGke1G6schEEwtsyXdMklz2jTno557ZHDXFqIQICw2jzWtSeHvQlt
gdmqCnIS17Hlu+jHBtyYYcCDFosvwqT3pFUA7FHYUKvVFEynHgJxDyjvaJAVydFBAO6mhwsb2tq9
d6/NR1ApRh7hpX1foiIxb63HAD2Mc4o4hP+nDXo4f0unoWHCaVE9qEJOv+uxqThadMsAYiX89FFF
VCAxGZQ1yFYjyCOnRQarENl9e0VytKLElfJhtXpbeCpbgoU6mxLNmn8G6DkF6P7KqZc5VsOKPapg
O1CQ5hwJHFwKx3ikTmVBOmDGhzBjNPqZZZWzBwWiaMRl2V36OqHgK774Vq9dUNIHbeKonWmUqYnZ
ABEWXXg7lAqOZlmxYat8Xj5x2QRkHQxKPkfKIe02jDq9Xug01Guw2rQV45uQaiW0jMID51FR3kLw
hdkp6STA1sjGjLtpYOUpSIR+rrgVvjh0S6P99TKR/j6qK3KNuHAl7kfgfkAIo4O2UC7onjSJHIZe
O5j+F2Slxzl2rKX/0w1B1GeIExS/J9Sm3s+67JzYNqF3C1hq3yShCtqHpRdIjTj15HkJWosdNDEF
kpp1CM9xyUQ0IKxcsGmQW9fNO8B3QlarNSmEb+KSNfqhrZB931j+QPx15835cbJw3CR+ZfDSxJXB
n6lTTXVcvMb0iRRoNLinXouUhevkTX2Yujo81D5Uj2CJAs1TRwu7Ssaw6YfUHj0276Akx6EmTC0o
BHWzo1SmWB8ho57j6RML67NOfJQxYRrLUgBuOEFxGe4G1LYgY+stO8kbiBO4rRuCWG73rE4sG6Hk
hDtt9wvV0MGdLkb+Cxe3scQpbYEQ7EXF1O67MW+GTSXJdFuhUrNcNQWFIyS8SCO1s8wko3SAWgbA
WyOo6Dy0scer0NvarK+hpGSXNHpCv8hC4pBBlib1VDuYOCT98so8iknIMdGAtJHR/e2YmjiJAgIA
woi1tFdcIZgb5xbNp63XtBAmQY6wKOCmDzO7Ryw+qlI5dIDnGQ4gEcyS9sUVmysW3JoiwiqqJQ36
xNTUgD52KtFOYc89VDrRgCu07GFxJ3nU1U8h8ykQ691EUCctWF+u3b52VUZZyz4mr5rqTJZecERV
0Sl84gRjlYqRiD7u/LHBBi1QMpbmiIi2KRm1PUD3OSAUOs0ORlkPrEHRg03g10xty/srfAt6JH45
57vOGiTfQGCCsPWUR8ZfG0v3D0ERqjIxed3RVePLqtmxoiA7krP6XZWeuJs9A82engvUFvisHoos
Yv0IIFij3W4bLa4r95rMJ0QCU0BDgAWA+Kd2bGOtQF83t8LtDbvXTtW0x7DuOHvw+t5+lL0OgbxG
Aq3b+b09G5zmM4hPaLVraPGk+okipOvmyDXB/YC56admHiF8A1c1mfulR3VHXw/PGuzwj8WIWoEd
49rjBqWwBYvhvUfWKu8bAYcPjijKeaRjOK7K2jerobIKiN2ABJrpoAlr9B/3o7dhNgCpd4uKbJ6G
daNwYasA97jPp9xiKZ1zkNtpoMeU0Vy4+8AES5ku3VCz9cJbjTJQkBCjLW41uAlbU2XUb8KigN3n
2EMyJgS1Yek4hCOFm1XBiYK3EAbjfK8rbexrhafSqQkm57nH6ni1c9+qV/mCv428Z/JWF7hnxhFq
el8ci0w8cdBVc9cRtrx5PQ15Bnk3eSuRPrzSJsSFxRSiume5V4ICOkh650whMsGnQxe+pbDDd0QV
+CuyXfN8J/MqZCslWQP3YWg9vqJcLXXCB4uDll9rViaFMg2PNTyGA4S5pjdXmDCMx6JrIsh1FTkq
7vwW37DFIebEEOVz8as2k+8cAgPNSuqh/ZBC549NYKwua2AaReIUXggJ4xBNe0g5tazIchk4PDaL
RK53VgagsdahXVKUAbsuUXIEx4U29g3OEF/EVTirX3qGmxN3kcHNYi5G7KOpWkDSlwyzHIdjwSNc
QoSZ/1p9UN5aVb6g46+XbxGs2kkk0cAwQhoRTBO4GtGzrTwfTgDx1YD+Amc+REXHcYGhziIzu8Rp
UPc8uh2mQD7Vk5WvK2UjrUMib10tNHxmgHPvDVHmFopveZ4IN4d2mGNa6zXiFOEbPjQlPkcfugCL
em61gdhagA+qB5+vA0abPuPNMKkre6C1yQoPmm3xRBdgSJDsd920c/t2vMYUwQkvwhaxdQEUG1JO
TU2umIfbceZNVfOU2wMi4TyErx8vApoEMeETmuq63g6nrJ+qKMiqVnPc8RoAqOCM5G6ReoOmOsWN
ZlHw3xdkixBVRyuXCHjNE1IGUfN3HgPMudMxDlhmWchybcqo62G2cPwccAfT7botPbn1WFtUG4cY
105t2tbdbYACTYmNiTNLrF1GTJmi6Ru4l0A4IlF0APXFuIinUHbyNGxHwEejEwQgE+jFB2GsrRAq
mzg7/ZdBKe/Z6UvcOmp3hIQvCcsGRTK9Ga/J0EYyHv2q8pAIQL0div7N1CazhhJhrFm9ZB4sNXSf
W2TdoavjKcTgR+hGxL7tDDvmoe1aehJvFbmj3ttDISN4VlZ41RTDhHJJH9W28RKSeokrGk3IOBbB
C7MLoLs6NQ+ovp1mQP49V0XHydFuHYuG+chODV7lx24nK2hHihO2E+mR+S1ngaCxYyJRprz3jUbL
R61udVWRdxoOAQJtkZHgIPatUAkAdWAZG6wnDVe1ALDMa93bTox9mLldG3RxQ9jE4lbawYHwyCuS
2UW2JEbnNpIkTV/AEx1Ry/7RIn8DGIRr3F2DX4P2nfHEEY1muLtLp5J/jT1W11bFmcrCusWWLH0V
FomA18QSUVROACx84KGRolR4Js818w2lvGxX1IahgUVpggesPH5vRh4iYEc5I6kVCaCehbLb4zRp
1mZiQVsy2FSYAPwMPd5I5tIyY01V4AplQgjtLHYlEurXakz8cVDXg48MA7NKkFHhuC0Md9nJgBpu
RgpJTzQkPPeOKO9A2fcRbCrgDlNdQdpPIqNoQ62ONlB7wm6Ahp1rYbKkXVd/S9la0NH2GMwgN2E0
Z5G/8Ld56Ja7vhjdOXVyxDnwW8pyh5ltAbq1fH0tPdxcMesBuZ9t4f62tKNpRtvSR7OlVTl+aqPw
gMUWtPOeYK0nmVasrPpNHvDZT0Pc7H6FIncp5N58eZTFMvlZRAT/NeO2itjQ4PVe3NRwh4DzFeER
3bkKWAIxw+raLSmiu9EbHL12i4qDv+h7dMjGwSsgtwcTvJFIp6K8vtXCim03ZL8s1zXqCpcJbcEl
HBC8LEKC6yqqKxdoG+Si0VkwW8zKmONXm3os5yAD44u/NcLIG42gNN/YTeU0m0Z2TX1fR0zgsB5o
p5PRKFSSiEZKBhkr1RarkC+9m4a6kmbbW7J9ATg5xMnYeWA1S1kvyekIDWJ3oTWuwRAG5gmTbm1t
FjE11RrSwL2zsjj83bAAHDfRIMcsODwcC4LTxLKOPithuSdFu2NrWxrOdUVs7HuIRwFpp4nN97q1
2mHntQMujOgTRJIEVbIRfH1E8TfoPeYLYCnWcLKUNlpla+6Cmsx76dSxjyWIePtU5pgu261N2vHJ
DZO2wD0gRYD4CT9uWqPjBmEnzrzheQm1npK+aTUuYwT5yqMktEMYpkdMKo4mtHhcOZ41FfCo+jZM
oasRoLELK8FOrNZlFuQs0JwQB0EJaQOG63MDC9XZaueXdk5TTUdx7UQyqmNcjmDtFqpcJxkd5paJ
EzAUvVcd00GW66UCaEWqBkWa0CGxYPoKJxutslru1ajhS6pTZ0s8Ozlpkk74SCQgzI7sfYjryV+6
aPJrabzeWvnwrnscmpXrQDcZLe6x8oc+OtacRTki/lVwrFs2RogVTpaCd1nhNSCqBCyJbpkdboTj
ydfIapYnm9gz2j4MmT5suUy4yziDBXa5C2R1mM/5XdQQrPjRrnD+BQ7DMT6grOCZlKHB/cKrEAOL
ELdqsJPVvKpDmOg4AgUHVm9Bs+UK9+kaFWLC7fzDAMoX0OizCKAXYhewsQMU4MNMlASCIXwOhi4Z
y4mGSZkDApLwye9/OZ0CK4+XrHVjXK8R7eHjsPwOx8F5V7PjI3yjPPveNHMHOlkH3wjMUxebWQdc
OyDN6wpnaOTIN1P5kUr8k4ePCGErYcA75pxqMvSgkr630BIgIgE7Nha4POVyJgT3LhOgzceu9DEf
53DJQjrVLIXWiOMcrSmf+qSCOfgr6iqisXGpPuhWOYgPFrp7ti1PgBlLl/4Qho0u0lkjThMXHGjX
Q1RVPt/4gemslT2Pjr0qiUFSmFdSYZNZuWNWSPiMAJJ4JwBcZbeUpcRYTrkxsO03kVcKktqFjwAT
QklBkTSLp4ujN5Oy2I1OqVjcWRYwKu0IsSMoWYWFm8zN0L85vLfq1KupDLPIRlVoUluyCAHYdO0/
Ibpd8W2WqjHgtbeunS0O69rEtPb4HJrAXEuo1+IUAGl/SGzWtK9kIBG8127wgPJWAvqeipdQeRqt
2n8ZvVMcckI55FZHRI/bWlPeJPVsOTojavA2EaI5cyrRG2DFiklrEwy4gGRRJGSxVrOUYYz8TwRb
ykh43fQEekgNh1elYzPBNKSQG3TQJDrjwCYz4jMDa8VdIyuBuPGo/WBd9kB7JiUcqzA2czi1iPlr
B1066H+CZEnphnliSUYRYZZIr66ipkV4uMG9jEP9EdBCIKZJlaKiUyKm13J317lN0G4YO10tmmrC
FstxRKDiHQFNFM0Fsu0Tq5mCJh2UPb2WWGUakuWigtNbhwUCnxGv09HY5RUZfElQMUMcBGEwiSC3
VzgB4Wa59Q6iMAjlTAiWXoOuDpnzCLe2TQsJ+Q6KlRMdEQCXet/zgeIRvAFVBSBJgNGz6OIt5CFs
IJvpE4I61ZxaIGLCYVLo/IQr02joXqLnsoeKH7w2RIr68MMqIpDYiTYdXdt1gKO1nFHvn4LkQdUG
jojUiYU1+mbwueAVzC4P1sHslPxlcNr8NzyymSe8nAqIfdZNbXcbPVlQdg8aKslVaalmXC0G/4iR
TkIiLnSGxgbiB7GpE/QmRFhoHuYgRYl/2K481fn3VWNVVyMTPnqNa7fxIFaJRtknZqaqviXCMIvG
40ILOw7LCFIwU4Uq6maa5hl5qyGHBi+iKgniK44XU6HNkrZVDq5tgBDxy1xM8JC0Lsc7qHTnLx5f
vLcmLxf1Uim4mTcdjhDvwcahPW+XvLL4DZ5yglQY7TwcbYDV2Tvq5Xb+Oup2wQdTTb236lGaREWC
6QT7y4Bw5gQN1HuAC/nVonsKi8FV4UMzhugZyKmRcE7olKv7ua5GmDUpgdqFazSzcExEryUICmHn
Iw6f09DVx9GdOr1ldq8t0K6036h7MRML36I2fnGsyrIkqQc3F1+61cWdELpAKRZuS+ZdqLIPESBH
xgDXfFR6SH/fOgrKQTlfqFzlOSdRgnNvBGJkMB4brvqSBDYMtuIkJfBW/4ei81qOFdfC8BNRRQ63
TUfn7G3fUN5hiBIgQBI8/Xx9eULNtLtBWuuP5oaMEO8ddHy+HxMWuFPLFEF7mdJNdL9uRv0uu1St
uMJlOD8EnUtUQlCtAgSbbZHVO+tTqHr+SeIiWq3H8xxb2+2XKbH6RkNZcUxfQyaY3LzlXkxqHT6m
Ne5qkIc+xsMLAo/9cxrCc2cXV5xn3SNS3kWpnYsT6t7WO4xNkRLmR2JCRWHNxs+1aMf9YtaNm12T
ti5xH6mIIIW8YLt+JgrZczO45KyI3vDxFhEntwB203RgMo1IQ5dLPO1CTyHxcnwgj7yddTy8KHak
7lCnnKN7qnqK8UhOdlmcMIkE72HClMLXltbOvp679bui4JQZchmKQh82hGS0zRrdNZc5m0J5a710
ifdVQ3nePm5nUX+ajSPx0hSMNwUY3+pV3o5rYo7+BW7sIq3bvPgyl+Ec77I+SL+w+nq/hDMN6996
LpPiD0idTZ65XgOWkFVe5YlKMCRVHv1SYd8nEFh1xxQrQWoY7SvnPIVhD9Clqp6Q0wJoC1YAxeJq
AcdUmG1nTirl5ltGych/SvebuHWiSphjNSTykW7zEW2cswVMaWraiBWslN/l9TjI7aVlDvlwGga8
fI3j7g0mHSqH2NZ+dW6yOtPp59D5xCGNG7PERjpWd1k3fp58SF0x7MvJ7ZNTLEwfPWbGqwkUGdrp
t1cHMbLc1XTtbqDXKz6nhBs/JmZq4t06zd4hbqgeLvxa+oehYOQ7BL3Ybm3vqnhXFhkayZCix79+
1brJve7HxQWLAghjSI1tnHPgTBVB8Fqpl6j3LTxHL1xclk3LsFu2IgSStqkA4ZzTilXEx1qhpdgu
/pg2b9U16frQOTEa0EXTuTEu/fqima7rC7oG4AXJ3RjvhqFnI6oK1//gy0yf2DDsfTub+Ftn/Fi7
Pqz0Kam3It0lsZi+tiibg52IOkauaoyDkqcgGVHqD/UMQGpU/OyBYwrwgjjB+jGOqd0BAqxUG5jY
eWuB3J0dUs6C417SQED6Ysn6nA0rpRWwGKHi0/RYUhLuaN6i0V8PCaf1m1kH+aOA754aPTOHOa7q
85DuykvdgT0dhpVNL/famc9Uh50aqRPU7n9SeMG8C4fR+9VVTv9T+q2z7AZtxUvIgBXuF5Zue5h8
pZ4NESTUe1Gf97l0klFtSGV02Kp1pMTxOmDCX8TtRxVvLOUirqB6Yr8qPtqOwoBaXoH6mcX7YFE+
1MyyY2P2ldW12eu2izPeh1C9ZhDRYFRzvSInBEiR+VQN2a+1Ql556Rj+HzachK9lreHwCm+krKkw
en3sHAUE7a2V/imLhHG/qjvUGx7I2c0kmzY+Gk82l2IyhATjktoIqgDK5HdkkecZdcLsDAUUMdA0
In5awQA+uByCP4h9YIZSKHE4tmIL35yG252NaRk+Ar5IAuEFd/rOUYJmhkjW/k+8TOnD1I0DDIY3
jm3upLPmEAt89TFnbvHshYQwpPOWva1p0bpQO5pEaq9WAP3d0oHY2dpTz3jboubA6chUIsoy+lx8
U9WnMSH7vQojl04eeKg7ayR9XE670qlrsxl2pg8brfKYCfBis1D0JF5m898ygQPZAX6K97j0JEAY
oOELeRDSHND/T1ne9qtLtp1XTUEedQzR7BC64Jeu1uAmIfet2Y221n8qV2Km5FIGqPUiM5ozM6QO
Aenhs3Ms8wLSbAhtcxymwn0ai9FNdsaCc+Vpb/l9l9A180kNdPZQyo4xyBpfwCXrzr63umj+M0M2
yryUcwKL1Mzxm3RkH5DTFvQfUP5UVGeGHTiXU5f2J/5q/6GswnrbTabOTk3AxAAHUeB+FnX9osbN
ny5jO/NQhVQf9SyJRL/xkq/9eRgb2qPpaWlfq3HaBI2bmZWHaCEpKneDNf2zNQHus0UU5gWVQPsk
+JiPSxkZnojpymqwFM+/emfu7wAGyr+rriZWR6a2n3kMtnvR+kA46RrfCO9qYNFzFr0GVRVh25Bd
/J+0m58ddLPE8tUGUG08g+twWWYeK+WG/ie7xRUy1wlCM13K/nZcqm4CcPMn5iHXv1TdWiSHKYhW
5GhxW/1knZ2fKarjT53Zltcj+KQtcmsC++OEUsrjuqjhF1IJpp60jOp4z1jpECAOHnBj/JVcTWNK
gv6lW1Oi04rVDMeGkfc1qYJt/EJ3ulBjo6J+EqfAQUibi8QZj44t1Xi7TBlMcxys16esGfV2jo1f
hWf4Cr+CLneFuCyDpnjMxpY6j2p2Nv/cdJn4bHjVQpBaFQW/wWJn7x1nbaC+mC1LJBaGKB/476A6
+k7TezkHt/cFAC/j02yn2j10vZn5ApWNHdYo/tWA+QkKs2XxiG9ABz1HTy66AMbBuhjGm2hjkt37
MMJfsYQa3xecUe5Bdm2IZAJ6Hz0520d9Zi8rTJ5aU2THbZuJZwpb4KlT1njdiMlsHQEpEtP/SzMI
KJC3Zv5IWMpSnvaYL1KjXmxzXoj5T5emQqAQ3/A0ZYtxvJuR2V4dA7EAgu9EM8p3WULS/En5n5Pb
oXadOlcDpaMHCtzSBTqiFMF+o0vOqXcr1EeyVxv/wDvOtDC7HYqpoRcM/JzzpEieojUO/1vG1S0O
c+oN3q5c6+Q7pfMCLMJdXNhgmPhjHDWOOTcVZhE00SykKJpccpDXKdTUbKq5BzKg2tSZDpGxHLLW
AZ484lGOpwOPHagAXHWImG5bJa567fCiytURT0Hf1vXjFPVgozHoCUqIEInNDXNrSEpY3RekttYh
MqKCK1fkXRTWMg+UvzK5jmn06nrZRgPVsLJKRtPYwtuLZDQse1kFlBa4bXdEBoNVfg3RHcF6JhKq
bkm999b3rjxHR9DOxa6mSHZ9qmOPczuL5ryrMpafhYk+3TkJEKnJ4Hhz4Pj0N++xRTQyLDOMpJ2n
ck9USbq++63ixk+FmZ0D+qmhuVG12/BgbhW0mEZGER90zNaac6AmC1apcg32hKfXfEFrI/p9K/zA
PpZm8mB4FfzcdnD8qdkOyyDW6smqMibaaIKBeooC1H8V56lOlicDmmb2Muq36qYftGgfVexW7kmH
nW8umTLA9WJqXOcJXZWtznXcZQnrppX36dSXM0O4k+nmHQCv1Sw6g+pfArXW7grjEw71m1dEbXZJ
+wTSZemcKOIbBmb+LKvBG0/SE2D02eaat4D1LN5VRO1fE3irqdvbNTPrKSv6BPyucbCg985g/yIY
Aw6jTzjRR7R+VOKBVgb9sW23dDoWK2RrH67mtw6cZTl6TiH7vezT1ebOpmjfMGGPSm/lc0GwsN09
iUov5VmT4sr9JE1hb1HfzfRKpDCzeRVp4AgXCArkUhiZ5cu1izFn/jCYkYSPWU7MG4hsOqtheClF
BVLPRWu2g9dGmCfGOrsKi1wTr6d2TOcvtpzyObElfIif1JOfT+gYRpAPMrgOcyv1vYLn347CGcuS
JAUGi1+NTmZsevWQFkd+ZNRwsoP9pTxtKOf9YIY+Q1XhbxnQhyzGu6yhhnlHR5RpDrXteZjEHFiU
ZWrs7a8OvSL1ccqf9MfGX9k/TwXyvMMSiaB60Qvs+a8yddoQJVpBinfk9R0zt+2EflR4B+5HWprm
T8/f9EDoUjzytmku37wYaxJkS28iz3YoCSjNdgXtcPWrEDA0eRHiMQAGhtwF1Kq24n6VfQhdlCRt
tYPHiOUFwaQNb+SE1vYAYF3b47BkGEL1kFnvyISaxgdAHInPgJ+8uKx1qR4dSKz+vOJpaV6XDDDr
w02Hyr+RXD3V30Um6XzrrXiXd03iRva8mja+8/pkrk5lYcWWy2r1iCqNEaLcF7bDqI20ksCqZdtA
5yon3di3IRXqd8dNgonahqTPHubMSZevcAganq6wNP7NxpxD6msRKpUr/lix32bTQEciGFkIh+o8
bq22SNI7IpaS7LRY+MVz181ZC1YaM83l88T7c4IJnpZdIPzQO5Jl2ayHMYiKjKdsThBkRFNY3cjU
8FQaRFb2NPZuLP95o7vV6LUChG7zkGUCTmzqrfOehtQwHprFKZoTKg3b7p1Ie8Mjp3L3NAiPa7D3
ksE8dfx52Vkq2xUfks5G/eIS8s5H57oq7ltTMN5aocs/noM5+85rE07mGIzauYU9pKugA+8lqWGo
vOavsbFP88PUB+pQ2j6EPQWHLy5NDTCAYmOzMFIc3LY7bNZ0HiVkaTS/OVA685W2ge9j3kzRJAJS
F9VloR7zD0iEkc4O0U2w7qVai3in4fC6ywITAJucCeUfHZk55hi5ETnsq9+k5U3s9LN/iihdfktk
UW9nZ2386qQ1/PduUmHxp41L5DkL1vMOloRru9+BxQDsInlh2WA/XvBaJc6w7GHGkeQ7eo65PjIu
a8Rpyr9KSaZkPjv94qhbXnOEDOkmwva37NjHdqs/etHBZNqP96FeImAizx9istOsbG7jPtG32diw
Aq6zQzbTHG6hpQ+xofLFpa29Pjpri2AkiPowzP0pQvbLLcm16g4ra4EqmKXHFhb21CNAtjvB0KN2
rk5nZy+kJPl6KXwEeDWgDzQGAi1sNhnU56GRY9x8tf3sfstw1COYg0KHh+4iUztlkuQLhjikvirt
vVf2I4KO1rEJOfqaaawfIE2EOVkJ1XNpZHB9l2fX8u43wsbQVrHlmlZhPOZjqxQllZvrzixu2MBv
nNLxeQi2CHDbj9pm2w3hdb9Six+s6Fakl14kLoD17Gx9AyUrSgYyJ4yC6wQxsYviwY6yvSyQTbAG
dimZRMtW0kE5TNN/oqfOroybJj4IuJXnrY9Ba7JFuniBi2T74OTAbjSyhz4HGWToaSwm+26cCpd/
1svpBUB/eMzSsS5Ygab1tSbVw5zqUart2LHcb6gJx+Cf5GmKdsA8TDa1F6whlOkWQy7GxkNdlKXz
f5EzreG5jBePP57gjxZ0aK0J70gi5wcSZa5R3Q3xy7TCtOVL1iiRF3JGUaZKV98TlKGJYGFC8c7e
mmUEFs7rSm+mnatPt878L7az4UELhN67xWRum2skx95ZQbv9dfywGVCPx0LlLmXb5R7edcJYmDTj
PUnHJe6qqkHks0IcvCcIAftzsqIR+q2AuxekgQmPLSJyUd8AU4Qj8ZdCu7vF9imqspJn/oBmzMxM
gD4PXKtGF3Rhiu2/RHcb7YLUuzrHudSoKixN89sJJZl7p3l72r3MIsMIy28B8xQFDK9qqv0TKaAZ
0gCZCv8gA7C1/YJkl3smDNb6XLi96oEf2lmeZF8TAMjrir06iecGSCet3MsWpA73ZhJ0msyGNLp1
3QydohpoI+Eu4NJCYWCr8hgvTern2mfo4AWb5HCYXR85oo0hcFmxrvrB2F8s/rQe3RKsgvFW6jsK
HvBCryw8zEauPU+i0Q8VcnEJFMcEQSJWQxyGAlo2B0bj5uxkmTfcQ6Fnbxn8f3dIwsVBLD+JOMoX
p9uCS4Mc1d7AHPA2OBuy6oOoDbOACUaJjrUBFsrjuhxpDxwS+57G7Ec5KCcFtSbu4PDbKVP1QcUi
9HJ30y4sn1jGF9XQqbmLklR+mTgakNSuuojP/pLymZWdHoK5Tf9FfeO8IslJnnSh0BoME2q/Gz4M
+Jdt/K7Lh9hoJOdjSqATa8D6Z07GSP6yanCHXSJXf9q1cVNGT5AVQUWannCED81Shp5/6eDoeOwg
lz2k+GiND8qdou29SoFvdyBQNbnUc0DUaRsOS3ec4i168Ph1sryPVD3eXbU0P0DiosvFNtZTHsi+
fCkaxUQveLJuIEp49oOInfIo62l6rWjqofplhUw8zXPpgHZObvGL835Lj4ygW7EXxQA0pybe8DzZ
ZOveyyRYz8E2lWht11kyatcz8DJ/eev8SpJNsXm2Nc4ZbYKw+J5hgs7XJokIoQaP8HqKXDEh9Fet
fXWccF5znQJ5fMs5UOwrw0gKH2G2jkcEPycxUEa7PotilWi8YkUJRTJgLjkGnq/sjeCIe4OHSf+o
CHXjpUun5XtEQ1Htxyjk7fLRF5tzrRKBTzqZVv3c01VEv1S1TtVnEprKHPluJcfgHDgfehqT+NCU
nMP52M2RvTF9WagEbUcY3BksHRoxlgrwOdZRku1AETZ9TNoii4+6bvsrLNNm38ngpb/l4tsBFbAM
3hyhpl/h6FBxSRPT2hxkXCxrvtRb+jwNbcN9y0mjjl3ceA4u9pKgKQQcA/SsTNugeECQWU/7Wafk
lTF2ROMrbEpM0F7PIJonJiZX3h0GEO15Fe73EurqqZmqgA6tYAVq7DrWtQc/2+iWHsraooYxzkjE
uJxTf3+1e4wgGFZ9+Eb6Y44+pHgztGMNCGDruuRK4CA7sBmLW5HMKZdaWIJCM1fhwgBO7j6lO8x/
mZ9be9+3CswmMXpJD47y++pS8yv8m6Ohbb9DF08ImBQnz14vBrQiUIorNBsoIN5PUVnNh7iayvaH
H7BCms2GuuwtPngicLmNxT4OwvZn4Hp8dI1rv9HgtlGebhH6pdHT0ZRvkxv/LDYYo+PMyVmzGMaj
8+61V6sc1DO3tOyLbP0d4GF4bAe0Zr+VaqxzmVBFu3v0evV42xAuuL1uJVRmXscNqAIsL3jwASeN
6C6gycX0lzEodI9zGlv/prVWDo+OpxTnmt1MsNOBgR+JlAo8lA5e0Qa38xpNxR6B4BITkjPr8CUa
bEi2R8MhcN64F2jgKE2NFm/wdXVS22TaYxVOY3eOplIkN5or2rmAEUOAUg0LDx974eztuR0r91j6
Efx4yTIG5pGW80s9ZWzrbhSOH6Ya4nU3xCmMr4dm6jXO5trbcxl2JKf6eNuRVlTQobNIRw73LR4e
hpXGdcYpFeojEmyPT12syOKp4rAI7LaAQwMyXMvTqJw+vONxTMqDndnj89IDCN+NOC3CE+fgtuQC
E61zzlwPFd+MKoyvtx1oUneN802Sw/jaqVktz9nUBeGhN27xO55QnNRd1BV7I4vqb2nDItiVc1DX
9zZZHQAZfFnVnU8u8m+Qjey37hNW4Na6UfrSse27SE1QtLWnFroMiTFM4fJaYIJCilGJifEziizv
4pYU7nGq57W6mAj5L+eUW5m9q4JxPXZmSos71y18bi6T+sMTHSkVpetquur3mjiZ0u/QYVfgIe3W
T9PPrXfyPIXgPS2GzLvT8Qb7Y+W2BvdFiADm6CX+xqDheb5OhoPEZDEuKHw6BG6gYNIO1Smq12hA
0NB7A3hAGCVEPDbbyr/JQWQsRRY6954HLFvy9noRXmSI6OFNQDnKowAQ2PJxKnzOhky0f2uetypP
YZuHDxUlNSkCGCFYO9zGBD9JG0zYgLLAYF6j4n0ivmKqNpBnpjBjtPo9wID9y9ZQ4iH0yTV8cewq
y2o3OGkHgDGs6q1tZjdj/HZ8p7+d3bblcOrK4VPheYM20m7/tQ1Wvyl3XYKXzJY0QfXDIn/5Sixh
rsVs3F1ES2z8i2KBAc1ojY5351dW8OhtZgREbBij/NzYaE2PQUoOBi6dZOuPdp3srR8qFh8Ealv1
aMCoPJblGmxmIYS4/xMOG5DxnPYzver4NgJxmEy6faxVlj4JbEqKSdlvknsXoFLQ9VzM5Z32qyY9
oN+q2/vQVbJ8toHcAsXglNUCDQOD1Yp0srfp84q4Wb9DiXtfkws3dCDCw+kO1YzKhQO6SrhiQRbM
rpQLsSHSi6o3wuZafdYe+moIHmvFY1D4V6cNljvD6kdVxqHoHO6LoquaP1DqLsAecoEle4oVWXGv
XUpeZM4zyM2CsDr9mqdGvLUJ7A4eGiEAZNlcvePUZjHPUVHNfo4Edr6D9GVvnfpQPKB8vjqr7eSb
ne+t0ZdK3E08wXwyN1lylst94k3iG8Qq4P6ChUT1s0Q9ngkPyF3HDaXI0VbHuCXkVdrs1p5J71Ai
QLJ1SzKhi2L96vKyrduMG3mA9S8i/tf/AH7L8hKDH/XHOkakxLyBxJ7za/bGPb5PT9wX1F56h5pZ
F/lL2mnkkJ0bCPNYMivWF5M023JyXam+G3hrkle3YNVs/J6ud0lTjf9sZOPvyh0HDgjpNXmj0/ap
L0z6y8ME8p04jUKCWGJ23ntJOkV7ufS4Q5XXt9/KLI53W0ceDglE7LU++GU2XVozR9QVo5KL7oLZ
1MuvRkVLsePlTaj0gEZV+ySu0TYvoYPud8gCAvkb2QWw4KNNPxmo6Q+NsSMQ8lSUONLQ+qOEzIrV
8gslS2Gvbo212vHVM2npdo7GHPf37DKeR9RvDpPwzNcyBQCDlN7b8pyGQ4hlNLt67qCRGOVzB/Ko
wv64Ch9nXKqeI6WDe3CKeQFd7eY/0qYJTpsIDBSgCQPN9o9JyX5YaLblWA4Dg+ixTFDOyh1blNn7
cdUR8sZmx9odtnbJ07qgfWIae+nvi0phsJBhJV77LK4GRCMiVvmsm5HUfk87PUqNQj5j2+Rhy3zt
3jCiF+nedcbqlYKD0LndfOGpfWOXYn2Y4kow9aohC/cZ8H7J8BVzVvFSIOtQyps/adKa4nxJ4PoK
kmo03FxqP4t6qcznZjdgaOXH9YKo6/qYmrIN/wHU8Ds0OC+Ls0vBKVM3rzW/kt0CP4c2jPglQ02p
SIgma5+MoUPUhrlCG8V2HZLGMsCoO2XwmUjpa/d2rTOc7b6ow7exHEfqG1MfCU5clhNIWuk4C31E
y/IG5StR43S4D0D+66LYJ74yt7TDNACifJOP7OXtYzwXmInAoHqRR/1ilgPN2a7eLdPVJB05LmRu
jdEz3EFo+regIsu3bj1tdlY3671g3au5+orCnqS+ijXhn91n6/KlPOgZruICoaYHMgIn+QfZ/MCC
HkXygS+wseBzqFohQOpAHb2s7WEYdOhhLULQiDui39TT5CxDty+7nl3fyfgQhyhU6U8QLBgNAEHR
n4vQXxjCS7JnKe7csHzzOogRXcJV1GkcweLoptLFvYs8MAfQzD7jJIt/S7fp+c/g2Z9z57p3LLD1
lvfwTR9lwbCch2brMQ0sRfs8YV/zdil6RfBdYLkdQnKQFS4l1L4DAPMfTt+xPKKhxyzIT2KDo60L
6+2ioFt538uMJHDmpCW5rzd3fiprZ32qfE+6e8hpMZ5ikdn/xIgXZddEM8xhynL6DoMxvGM+4ppK
g66Nzt6E/v5WwVn+EW2BX2FrAx0dqrhqX0hV1Sz7Y7A8RAME/VUIsEB3TKN4Da3q/AMhaWgmy802
NwU1bXjxpEusSzxECWu/FxRScgTXQ3bPGewg+yoiP0VF4Dn18B2iRCIAB3/P1PzUaCGRKvJEiBsv
dEazV1GUYRkpqVt4dl028KdwlKm64ezS/xE6EI53rFhLdRpFJD8tJWgRyq6mn96aIeydYy279KEG
meRurV1+WP4Q5HTaBRQhSSBAhDA0IVQeC+oc3nq4IUeMTp0NzUFIMMyPTUTlk7FQeneAnO5L66ad
um2yGDx7DoagfjDJFKnbQgZXSfaSedWhs8ztWJDa7Q8GYpgjNhxGGhZAKGco4vIrnZia+H8U0X9B
AqLLr1v1tCLyr4HUnZEbntVm0iyXnV88ki1VLwdts+nZOJQoXyJ4Yu9XoYrgLZyb6WcLPTOiUFqG
ahd2A8sqUoVsTpBOiNapdkubUUOYJEW8XpTbudstPpg+fcZZvb4GskUKYZsR1/11JJtvpiGpLD9j
h8EPnwc8mu2a1Nk3gxqRTtYmKA6+K7gskFAVZ0gC/T77MvgEdGmoDVrmhlz1KU7TvKxK9b2laYC8
W7uru8PuUf+oLZu/Mtk6vIA2xIhikZ3+9ZmQIBAnEJwcYbTVn8ZpF0i8hVPxCOcThHeTZ9mIcRPN
dx22V8xxWclxxPre7rO1t+GuTAViaQ0E0XMnbJCDSxC6+CUIx4yPocuE/5wZk2VPCX4h9H2JKV8c
8EL9aGOTkc0QsNRI8HYHqS1WzoJUKkcipxHYU+fcHXsVnMOgQoPWsk0k+xVKL8vHsJzeZBtpnHML
BiE436Q46DBww8s49QNkTZWor0E503TSosPFWi1Lt/dUHcec3oUc0eVTJ8i45X4NenNhouXQA7U2
gTh7IL1XA5sSBzCJaOL9sZvIdeOzwS2hX51Nx2FxgxO+QNlet475xbQjSF2C5qofWqQz8z8WOEmG
RleQDbQDHe0S7vVqfRjwD3wYf0Y2K2dmiV3g+2Z8XcMsRMm3oSbl46ZR98FMutQXor3037bCmrRD
qjRyPgxJ8BVJZ31o3ZWHsK/7oT3qcRnebWPFa1J3G2CEGdfvhcv6r0agEl8tUsuTrGpn2BPRvfro
+l30vElqo9eoWFEPRioNPrtquB4Fa1KIHLud7Pg9GPVQAKKq3NXjTJDOHCII22d8zmS3chZ9RERN
oLVSdfkxF1VbvwYouWD+OVe719G31XsrUruiUpyXJ3BhNfAobtholtJN9RkqCAg+KmcRHV0Po+5u
AHr8l6zMmfsp2JqHeS3w5uI1m9C6YIp764igK1Dn+iS30DS6Yq9Z6+573oYUq6VxEKpyNf64vN5q
j3xUficg74RP4ULUe2wcJBhI4yY55LT5JCBuDXEhNs0jcf0Z3Xup67inmRHzHlVE9YkOCS19NGwN
6aokd3xi7tLqSEJxOZ4K9E4lEvGpHX827nFmMLcNXtkw0yoXgUTV79aTekZ1YusbFEsl/3VsrLzE
ZMv0d1snlvO4KcVTAplU8+yGMRJoKIFPgvv5CZJp1g/t1offykduukuoPiZDVxlAbifDyoOUKEYv
BSg8vYWs53/weIj5JArl/Udsx+gfLNVPlALBzlOaqcvrr7H4Ndp6Ms22BW7P3SJsIsMAtTsOfh/k
STuspKfzBzgPidr6D6AxSJ+yMPKTQ1c+WGYCNwehTZmWpnq5ttxX9R9OgMXbYQez2d1KXgVUsd9k
NyDFQXRGBCval5A8AM2f2YMDqmVOGROz1twnIbosjryBENF6ZKTa1W3HgaO7aIrfNbFs1Q+GlbI6
yVg3dwinggxkkWAjHlpUGQNQpT0Dq4zjeaoWAhWiBvlkHvsNlVpr6CZ+vg2JwRUQyezvVVt1r+EP
3NM2pSZiYB9XdXtFkX9qoipaxAlJ8N5GfgZqbk2VPvaemcYXeCrcZSK9hho4deuphy6Qc3tYEhn9
mptyJXOY6eyxgHNilkfy9GvwVuws2pcbdLlTr5KG45UVOdOtBvvvy06CGV1VG+DvPAi8CiPmRlcr
5v1kXL0HOW3lI8E9zd3ixTiwdxxwqn0VGPayhzgx0mNKmxs837kbuo7nPpDBwhpx7JsxKlJEvUs0
/d4EdXxqD26LUHYn0jAx9kjdq3aWZ4T43ug9peuCs+rkVX4tcPPgBBTlS7aSrTDepgGaYDZF9q2g
PMR46aMEawq+8PpCmV/qUNsceZ3DnKqq8Sce4s1lA0TvtG9rPWBJl3FSHOuC9hy575Xvk0rapEzf
BEBpV/43TOWIJhO+2ph7p8/C7BV1+pYe/N4YJi+3JkAh6Oek2C2Bt/4LiG7pb7bif9LOq8lRbInW
v4gIvHkVIFclV6bNvBBdbfAID+LX3486N86okG5xz8zLTEd0tJLtcufOXGslAQfFBTXPXrrQS/Nt
gCfUnIbmE39ZaDeJx4pK/sjTxsmbv4Q27fyjbFwsajamHFsIVPZh0mxiITWGVaZ0tH8elURIuXR+
6v8YLnqZbi55Fyjrmmynv7M6tD+3iP7hM+VqCFKnEyOjf6450/Qhzgxdh5WBFsKXopGj4aEyY83b
wS2CaSXzQIW/RTUUGITE6a/lBVA8CFmLjNOlEbdCHnHJfJTCE8kTSDt9TOl2K6Cw2S9E1F84PQPq
BMgYJcBy/Nq68LMU0dsFL+9uTPEVtMPs0gwwnCVJRzR8YzD1TS8NkIgtCgQgLqJXrS31HzL0Ge6L
vLOepHzI6Gcsk+y8UFqEJpSkEZEN907GQ9zytEVseJej6mlqe6A0xR3GiVRfK8WkA6fPGd+3Qtsi
dcByW1tBK62ffVD4bzETMLgBkHCRRAOZHbcp9epnGnSEj50akgI1UupHntLxm6E3dHDmVHn4ng++
4K3lOBfKNeW7/kubGd0y03W5WtWV17f7rC8RXTHBEzy3Fik+YBNwgNe9l8M3RfynY68YMeKnLTtw
P5y5YR8CA+gPsEm8A3pBkedS6C7XQzrUhXuui/PT5fJ+3ylS/1ooFOGcUg6oYkKdyXQ7wK5hB50l
9eTItRiWSdGo/do7x8FX5EZCXg1Naj1CZEXrpFOTs5uokmYsQFqAUg01YOgLUrfNeY17z/FZaovu
zxAEJ5JdUrng2U6irhJ5gY2JK0lxKziYz5TwKU0rRSIcLkFAyrb0U0jrXms1f7pOr3mecoByNwJP
wVOdTPGZ9CCMtL0POdRD8uEsNZueHMqDOdSApntatNM/FfUe+aFRchOYtV+BnRApzRYcqLSP3EDJ
K4bme/XwKBukQaGll15rdxVZaXRFpIEHSYX68DEplT5cmZUZjAStohAf5RZeAaUDgbxdXvZt74gp
Ly6b968IduISgcUyzhVUEr9FYoGKXLTwK1k5O3Lsd7+BzvP28wCcopEZGI26OleGD4WE+3p1Rll0
cBEH056CArUEB82O9iR2JiXuxvN4OIHPY58l4N1ea69QKRZbVeUYKrlmoHNieUL6JSSfBWWhfDTQ
GftyOXe9tz/TdParKV5KJ5blpv1+USh5k0e/WBFxL/V6zjd1Woiy6IGCbyxba0FZR8xsVEKRdpEi
UpEumBMwrgriAgAueJpJcDVL7Ws+PnscT0MmmC/W83RjqYP3WooGfGcKt9qzkYsXB1J5eyjaMlkO
AF19cPR6/Qv6PtgdmCHk35Hp47ExkPYVXV7x4gGhGWtkKlMnXZCBjOGqQ96WXAF+E6Id4JDBEIKZ
gFaaDxTa5bRMvsZpl3gPZpIIPRjvRHTSSEcowJJM/mzlGiJnndYNu4JH+88zNANI6kIXPQVDqcmQ
6KDFLEAgNwp1SrDFy0iiws8+s6qHsyh5Mo1PrDJ7ylWfPEomZtWfTGrztzOpYb6gzEwe6WQMLm+t
lpaGa1pFf0hJbXWLMPMU67cuCpSQFGrzK1+KLbo3XaT6GfkIPYczbqa8iuo8S0EKFMq2V0tqKFWm
Bf7mrFfm4FiUoHLXbGTa6pig7h+kUWLIvZyD9oBjbWOXQhMoNAl3IKzGxm3KPk+bS/cAEwDCRIf2
iLQpQrhhFo9qcIBiVb3phmH1jzBGLP1I/tpS4cVC6TB6CympVkg4crAMAyFa62kDCSxUjeAHjIEI
RHBldfUh8Hu92ilNP+LSWincDX2f5wd03uVuJ7ZeT8EEKksYL8ExmGzcLoYSKMH+/RmSA/5hwbk4
ghsC7U1A0RoIBFlwHfmzfN4ZUBuEDa+WVoYXXJ8Tt6AKdUYLAgoNSYkQjNrCI5YSbIsWY/GyTHg4
cbJCqoJ2WCqC7OiJZ3pbvBxCnpoijCAitPXQoWmHrjkCyEfHnI2fm4iZ+AOIv9rWQrVRDn4lZEBY
YBKHHZdaADejtCWcdfpEDmiAm0nnMW3Z1ZZ/XltaDDGRYlujLAekOdWHS0fRbcwEy2xerl+Hp+kQ
2GEi1b+6plCOqYqsdWJbDVme3YU+g4hQZbro4TL9S108ALJJ1W8SUhIUgTVB6E6kqILyC2jJACq1
AYpAdSLgLqBhZMqD5AZRVMm+hEar/0xwNKA/FGoUxtCq1Hs6He1HIG1G4nQlMHTQ4BRel2ke194m
6fTWWKHSU1YrqyNg4UIEw2HZYlTGOVhn3UJQsy+jZnvOUtjIQVsqu773Rd8iSx1IytuQqeWjnJHd
/2YA6JKONdBDBL6GS20+RXldeI8WJEmyF7kgIJM+YGZVQLgVvklq1Z5p58uvPScG+f61VZQU82G/
yMDvoIfHaurInl+caqHO5E1DbsFEfEmWnyM59FGCF2WC6yLuQPYIIxUyoxghbol5/WjT+5zYdcCq
PNWlxCvTKmtEBlLDDP7igdlXK1Qzm2MrG0Xlhp3etMCUa8HfwCn2RTtvzxfYXJAQJOHBJHmPXJdn
Bd7Ji3P5Z5QLfrHJzSI3QaZbvEKg9up/4VJqlIVqinXoOPlmG5NsMBST4lkFJKb4dh64AHP4c2kQ
b4MgEuu/TJF4m9wADHj3HF4KZa+hSxeszxFIBCTR0I1aaCTy6A+cRH78FYmWzh8xupr4dC6q/Hyg
BTAdJkpFrapjZRXA3QaWTNzAE/KJ2WVBU4oXtcl1StRNRdKj7dB6c9IqUNMjafO+3yo6sB+hVXSY
AIZ69qCxNa1KpNhr3Q7N6eGXarZaCCy3jt5mNHBv9a1lFAxBkWiizPUrT7RV4zaVTJBP9Q7ccBM+
y0nqpmDwMAi4SVwMgv/iD8myOUsbc13bNis1I74s3RMnNWXgRSK9QWgSMvmEQs+MvLf4BJraXVC7
9l0kRBxwIbt0Q78K21/ONhcY9Wun8qF0S9ZGRW8FsuJED1VgWG1i+M2uS4qL25Y0QCmBYFEP7ugu
CI8AUIWFV4v7olkKuvE9g7K2EdtAPvhQFLwZJeKb7hGSbIEmpd29IaKgOhUy1xp0dILzudlR/nDb
yzpKf1v+NwS6Zhb7Vml4tIPWO5ON6o85memhkxoZblKzM099/XK2L/3G2GmCW9uG9BJmu9JR/FWK
EIN9ppnjIZ1rzHJnpT/Yn8gKkwAJZNQV4J7+4EWd1zQ01VzofJdf2q5bAi1fUzkJpGVgzUywdHfk
JDEtmmPLjH06ciOkE59YN7Rfye2h2Q/oZfDY8cUV2gMWF6WWwyj4w7OTtLObj5DjenNR/sidsMzP
8cyWv50HEnCiOC732Gj6vRH8lXRwWUPwbNEs21HdOfjFkhLaLiqePl/tu0Ykejewvw1dmm4qarRK
n0Bg2ElqegLL96A0T5H6/A+M8FSlDEBkJk87j8eZr9S66rU7tGy/WLr0G9b6yQyUGY3s6Vg4FoQg
0AENi7yiZk7Oqy5YlWhqOSpK4ddSepKNV7OYMTHdIZiQRMAliAlrxIzSpOWalLcWjcXl6AAONa/d
Ejqpvi6TNeiKz6dsetinhiZbkRBaq02iskOUn+r4Kfb+yNZb2Rw+t3Jnxj4MZ3LUQloWDEkpRYeq
fJPDX6Z1GOZ6dM3N2ETvWQvihFolM5aodtUcFC6viwsAXC9n/MbcWCarnwu9F/ShEh2M8NXT9p76
Sz3PtHmYW5TxE65OJCJsvWq1TFfnHTV/z6KI0dOl+h9Py3TpJ91dglaBZCViBQ1BO5GQyTC/qfrp
3638uGxXQwnhCagAQKODAvUkFn4jHwjxcmZ7jVN+fYH+ZyQElookypycyUjAB+RCLurRYVQhW1A4
24o1RNzPR3J3UUyK8RqXog7K7eNIeMiBZ6YfyiHIDyZashFio1L4q+zyGUM318M4HFnDwSgGiRRF
mZwWo80kMbjEySGsH8luhNWj2aDmDH5wyL9fNLJ21LnQx1wO8sEzvsXoeyupafdUZgKwlxYyYJ8P
faqlPv2gydnq60G9CB4fFAyymyB/FmoypV7fKYUcSh29VL5+bvDeXF/PwOSM0QHD0yuSQofWWsk/
MpQlU5O65uxMj2s23TjXdiYHbTAKkqaFnxxi9EtTMMsw7UAHIfdmrZDTs6Bexv3SgPvw+fjed+TU
sKkY3HqKBMx7umMbM5ZEeCHJwcqEA8RJEHVHxPVgAiDcJzzHT8YbL8X2Md3qjylyTaTB59qM3Jtj
UzXHZgYEe6o+meNICbTmAnbvkDtB4wYCrVRg9mvZ3FDHG+RmqJqkyzAMNBr7TOb4IpkeoMM6ORT1
EynfBWppCY806bu3ME7qEkEtoHyJPTPB05YehkzjJsIZXSTA0mV94hJiIF4lCabLUUbIQ+QdW6EK
QX/mqH3Suxfp/EBiMCJh0xgrU37ri+Q4rgUAmAvyYPmarMdSa9OZr7q5oyYfNXGGdRheeiTfLscG
4uWlfwkRQrCQFmvIXkjn5edTcOMUR2PE1grCOpZM64yP/ipH/VNLPWbA8J/I/CzK8vf/bkDn98fO
UAgwTV9KpCyBGGn55dhRxVMUJLqF759beA9zPuwdxnBtYjIGoe01k6f55Ug8tNDNx0D9xZj3aux2
yHZTFt8gAdIW1sw6/T/s8hIzDI0AzJqcDXK+aB9m7eUYZ/s2/44coiOMtD3rIJjIIL31DXKTc83d
bg4kg2UaDRoE0ueEEPbjglVQWQpq+sNRQEy6TqFGcCZBruzUYOZM3rNEZ2yJ1yYdMugb8tGSWXhe
2fmFeFR9pNeRlPKiDbrhAKVmGljPGZrOo5X1seon4rFBXWCPzq9AuhLlXA5usqkvlul8vmHu2jNk
8vPvjxlzckdfSC7wIu7Fo1zFi6R+toifUMcv0s3ndm4uRFkfcwSqLJMeNWR5slSaDzYJ3IsIAd44
1Fq8qosXvyiRVFIpz8jH9iw+f25RvvUdmDSIbchK8OiYOrQUbnuldhfxaJzRVU1U4a3ydPM1HSj1
pOh9PWiqct5WlO22ajVIv8j2FWuVLKiDVmy1TyNKWoMEP3jh+VH60Neg3FFv07YoiSyaOv+rhvEC
NVur1y3CFIua0octdMI+NbVog6Zn8B2KeTBz0u5NpAILBkEsdrysTXYiYJozBBRZPErdc/Y9ivGD
9tA6dbnPZ7binTPN2xaNSPIsuENp2oeVcoxwrnKL44VqeJxLy1zX3XDYKmZv56jr9HB0ugFdp+Hi
fr52t0s3uhFamps4SYPA7uNxO1exTNeOfjgaurBE/QD1D2HZptsA/Fql/PW5sfdeiB995kdrkymF
5i9x87XDsfwJML3+PvySnsWttYyWnqNu5E3ro4C4sH6kj/5L85Jvy+XnH/De7ebmA2Se37xbNU1/
7y93FfKrAtI9gFGHY7f1nygnPNArUthrT7ozrPIv+/CY0trV2lTraAcia8b4TbQhM3pVMekorvEf
efQQV8ZjZJFACBvD0a8Qb4Jb9RDo2lqN0m9SSu0XnWe04eq3M0xpOGNOrQzf/skXWCRa2deyQpLg
4xf0sgYaHt2RY1UJHK7yC3nbjdc7XaRtIKr/BU0aLL5uxouGuPZz4/d2GhEPnbc1aVRlnfilJvSH
qKLqf1Sy6sXcVoZtZdlzOvwx89W/svS+C6/mOaDqDnFFf9/T54UKZ556/DYdko3QwXAysy+f27v1
7GPaiFidRKfG9ThZ10wB9mTFvnhkhNtG95aIQKMJkT+Z7Yylu46C9C98Xy5jLv+JKZLOwaCKKT7p
UOhniB8/o+qFtnARZDfByxdFIrrF2ZjzT3dHeGV2sm/QFlTSuMSsYFTLsl2FdWkLer5LIu/F82Qw
5W7gVzs/L9GIdlD5aoRuG1qxm5OdL+e6j49R+fQQc9uQoTQ0xNn0yU7q5XN7Rp9VPGZdEq6stv9D
t6Fu3ccIBHy+svf2LC8gTbQk+hhp052UypkGmpVxq9Tf4gGB5jXAybx71WAvf27qPZU5HdW1rUm2
ayj7vFCTWDx2WgPfi54yNuXntSpkr4Aq9p2sCHak9o9DUZ4oaj2kg/qcJsNjhJqVjcJ05FYpYGgN
ef2FYaHWlUkKZC7x4CMTHQz1yQ8l9AuFcnDOZBDRtqAw40m/AlNbycAb7UL2XL3tAGXL1Yzjl24D
fkq1qF6YliiT/bQmgzOKKAR+WhKUyBqKxkq9b+Lmq6gNkZ0mGV2elOwNKeTNuVD/oja4C81gm5Rn
GQaxsgaXPczc7Xe/R+EGIFlKD2FrEowRepIB9xrxWBNLLDpNjmywteqMlTvH1SRA0Oh7o/DcI1f5
0d/mjUW7rViQjucFiq7bbnXu3OgAHjgqlojefb6Dbg/pR2OTx2wJh19QFF8+miX8iVx+TI39QIc1
kNvi+nNT9wdGywCdupAiytbEISiIQCo5hJ4jvJBOX0aO8VewR4gLqvxr/48GpimWLIsEz5Y4GRiA
6CFsyEhzMniPoqYYoJwK0AAqzufDunUszCAhLJ7couI1jfgQFUoG/YKhoanQa5GLYVXT12rlnxV/
Jkq/a0oXKZxbCKbo8hh8Xt1RgnRJ84YH0LGk/v0Hylho+2GX/dRD/efng7r1YQxqfA4A9ZMt0Zwu
FYLUmuVjKQOQAWTDTtotcIoUDa1zMlMakMYA7qMTw5iFSrOlmxIPkYlrjhM1rmhYIgOayBEDBnVn
vNJWaq0aL7XxVwqIIAy/wH9EanUdw/BUgpnu7LcHm7K5zisEd21SIpzslSyAQVh0tAgxL0DZCXFS
qu2p/g82Cq84QyWUkcBuTqwgbiZRmu7kI0G9CDJGBU8oZ7b89PnS3TvR12Ymt71aQsWnc7N8PCc4
wa0QntBzBQv2uRXpNi5lzsYQhhGx76c13rwacsFDjO4YKb8vYCOF+KVGSjVL13HyG8DSQk1prg7G
+/S54Xtn4NruZBYvOfl3xbjIR58CrpqqD0a3lvJ6+bkVSb6zJ6/NTGZR0XOlG1JJPmZnNA1MT3HO
dCFzq5Ls/4gKpZdH3W54BZV7ZLzDLdKT6S424vDxgjjBzNeMxiYHhI71lqpy93At6JPTqNYZhP/O
N44XkDvkGnj5oq+z8EtDcREfbtzPBz+et4k5y+BtbnH9sLJTcx5lFD1Wkf9ro78U9MTJldl+f5Jz
dmwNs8dvHoKimjmDt0YtEaq9ppo66T2eGXzUlW+DStNCY4uNY1hIayFbDM+Jcuwu0mMcPZn61tJn
7N1ZYbQqVItQUOEhS9fWjwYVL+rBVHbWUZYat0D7owpPRbxBwh0xunJRtMBOmldVkWwDzi/OY2aW
77xrASmbUDJHz0dcOm7BqxFbUGjMSL0Ep7T5oVkHKKsLNVpJQOLi3m6A9/ToLzLl9DcQ0hP4xeGy
M2BNIQVVIBvW6CktKX9ZWuF8vvz3ZsYweZVYCn1EefNO9v4Z5jRQHsk7xlBugFKJFfHjFmB6CzA+
oLEqiSHIxt/0ZTjXrfkGrTJeBMiBS+NLm3hq2qu9HZQa5K3vn7pG/pKXmzy262ZJghH9+53R9K6F
NGspID9lDatzutPCoySs/bCaOXJ3LiUAHATxPM4IWXiEf1wd2DeQpKTYP8GZdBTtiziQVSmfzz9l
sBs7ALzi2bdR2XG6/Lvhz1y/t1mkj8YnF32eaXWLaoZ/ijNzWVwQOEduwVL/Qu7dzkH9Sd5c099x
t38880w2MvsK95OI1vjkNIS0MYFOpvgnxJsgHoag2hCStNbIpczVae6c9DG44NiBLFSNaZ2Gzl3D
xbgY/knfISuphpus3xudtUj02D0X3wVz5qDN2ZsMTY3ookKTNv+UN2MxCl2Z7LGhRR9sfgcR0c8P
z21aUwF4AtaIZA3vbaLcj/sGLJ+so4ASnYbL3l8n6ubi79ToT8sCxtFLo1JlRxE/X150f590pJBt
qf8ZOagyCbYsrCzhoUIO2UNBtcgFu+hWMAUDtMyTKJx7aNys+cdPVSbvGZoposwfN9Hp/CX4zoKb
x+J38dq7zSbZgkZ79YCqz0zPTaQ1MTnx8h1tY+lb2EWnqvuu0NG7+f359N/clJPfn/hUZOWMSvf4
fbVFbsQsbIjCRfijbb7/73ZMWSfLq3M/KtOQ1WzLOrsMl+hUd1/VstqbOS4p1S+n0O+EmXW6icUZ
k6lyXggcuZfFyTJlhdbVQuwxJiPNVmJ/ThAfLXgDD/l5XV2adgPvcybKun2rKcCBiDZwB3hjUvQf
t7F44WGKdNywa2y6mLjdit25gfsQzsLWbo4nlkiuKuODmgTNNCxONYiKYeuLOzLWTr8R9qFtLsV1
OHOr3e6Mj2Yml9rFMoI0Emh23Wx7J14DXpXn3re3m3s0YVHUAFUxxk8f58wKjVQU1FDc1Ruy0w7k
pUXl/PSP9haxqcdf/+sO/GBsWhkiX0nHvIFpi9eBY9nyo7T53MDttvtoYHJUkzE+uojv69K5iM48
Ah+YWRP51gN9tDE5roVoIY7UBeLOeIYXkkJqgX/z1D8yfV+9Q2h7jKxzwiNJ73330zp5i24DB2Vp
PDYzh+zmxn3fhf9dO1P5uHY1TX+LtIvEXeVa1BUs29qGjjEz3ttH08TKuIOuQr4Odk2FxCg7xOlc
9OqWpqP+XMgLclkz47l/qv4ez+TSQ/IsbdqI8cA/e4gcwTZO8lpw5szc9RNXe96cHCvEi2EbZ6xg
5YLmcUgI4ieyH+1qbjtKcys08UjoYqAi3GLJO1nrxh0PMfySU/yaP1h7eaPYxVL+Stcvy1FmLq25
kzCJxuhfj4KajGXZDuz8QXH9+XmcG93EdwxFGxfwucTdsLSWab9W3gi/7exBXUg2QqW2vreOSLVa
jePPju/+tiSjSUAGmJWo5eO2LLJIDbUgGbdl43rbxJE3hQOOZEnXpxmvcvu4GI/Ala2JW5FljxaE
tGrYjYt4ceO1sfacbB2sFffsJO7nPuyuf7kyNvEvmWYqw0ic2m2e1nM35PhvP0TMk4FMPEZJ0qpQ
gALsWnZi6Kbs+87pXZt3uRN+/Xwc94+ZrhugR0gCUAn7uELo4aSCkBUiGPJ4jWKLmz/Ex3zn2dGM
35i1NHFRqoAWfaBgaTxg1cJz0P/aZlvPnjtVs5YmLkpC5lgsxjF1brupFqFLPOioj+XqPANwvesL
ryZv4qNyutIk/iUffVTvqPZ4XRrb+t9P3dRDZc3lbGoMCF3ETb+JnHoh/bER9Hr6l7th4pDQA7Gk
SGFA5RIdh0W1sPaxLdn0lZrZDXMzN/FKDe3uMy9mRA23YgJphBjQrk/izIDuOr+/F2haWPFyoVF0
i/H0znj5yhuK+Pac57njxUEFErBLODlq2ZPVAapPeRSCM0YCO8LI5TH9B8f0g43JwgyRSusx831L
ozPkLOrF4rwRNnO37p35+mBmsiy5ResriCbjstCz1xa5/OhGMbP2t+U3gHZXE6ZPbgUfDYRwCOnd
XSyg79v1Ix1GnQhfHSI8Dpkksc05k8qtT/1gcnI50J5LRW6KgSkH/TT6VcHO0JBfNI7obP/M+YV7
9x7lYIvXDTkPUGOTeZTQBozOrTHee/0m/54/9Jwi40fo0K9vZmi32b5xNv+2NUVbd3QdNfL63Va6
b9FsfurwRhXpCLqIPcrP3kGyz7/kRbIVH7ynWWc7uu3JbfXB/GRmac5Xwo18Nz+69cQBPvp+mosl
XRnsgHfejJMaf/HGImBHkJrML9Bg/v4q1pUlXUqQ6GNywwX88ofcVRe9TbN3G3XjGQ9/d6/yWgUX
SgJRU7XJRV9XpN/rKpZ2aQrJOqCsr580nmDfhu6k+dsqPckglJQXmuMuOijfhqDPjffOA3N8MP/3
E8a9fTVeKSjCGJVZietMthPH2mdvEKy7796auqpt7oVHzz6/ieKM3XcK4XSer+1OLuyh1wQkMbBb
ucIBTfHSCR3THh67Pffqo/wltFPEs2lb53iH+geaVE41V8C7c01QOLN03r2UQm+yIWi/MPdgPXlb
a3T1dYKX8Cl8Gr0svZaW6SNd2+g5Fjxl+3IRO3OO6u7RujI/vT6EKiHhRtPRXfCoHWpnVz6q2/ox
XC+X0n5FW94f9HP7M7D1stXMHr93qjRLV6F4Qm7g/5M117qzLF4q1vzUuNq62gXc+d56dCPyQn6Y
fye85+RuVvvK4sRliXp78ZWwlnZo69Gh2O1s47lbjSFNtq7si8vDkoQNqlUP/aZbjQ9Zbz3YFlLu
P+mpmCyK5fz7SL4TCgN1+e80aJObIhJCyMUD02CttYN5orp/arbDkv4vBFs0qM/eqp80oV/lNh0t
eNAXPCxmVuJOpP/hEyb+rfPCCG00PqF3EoeuBM555x3lzWBH62xHS2pbeJkLKO49ZT7YnDgdnmuV
LtAZm2XI80W8Vt4f2nDmHeAq3bO1nhnjOI2frP0UaWCUitYpZint/lIeAuLynk2W25Yza2huPScu
paZLfJqIDEzhOJ33lS3YaMLaiKN0Dl20NzPjmjlF2uQhUCLG4g3juDp3fNd7BBnptmV46dHDX/j/
6BH6YeUmLwLeWUaZRuPKcVjGZ2j/WNnGU7a+OGDT56Lo2Y0yCT3HzjCq4LE5g8fWSfe0Mnpfvc5B
i2ibz10Ic9M5cUp9PerFG7iIhouo3UBTow+bUztoVbnyxlt7OAHhpBFi57bB5qE7OLmu2VW9eylc
OYWJpzJ9ZAxKnVWlF+97XgiVKbs9jM5KdRC9tqvj6AcsR5hN5injXfvJSZmGrjo9C+n6xPqaJ29b
7HGFLj029/7X2gEmzawfSPMdgLytLTrKLtpt8kUvncGmS327MLaNk+yTPa1b/2EO8Hrv6RNPRYN0
09JaNsPZ/VK5FTnO40o7iYu5a/FudAtq2JJ0+B6E1ZNNDss+jpq4k3b6bvhpvHsM+hS7dAdZzyZy
7wV717YmO7wUmk6vUD95TwNKz/2yW7Ub+uji/7O1f6wXxirZj9dixIFGMmbxuQsZt/Ttev891MmW
Rzu8occB5pstOpg2iWMuvWgO0Do3yMmOjnTFCxF5x0/ZRO52dghPo1ukgcHhH72EriZ0eqXi6yWU
5rFF1Z28avviOe14e7J88kL9Z489YJZQFoDIAi6b7MpESUgwXaT/nNbo0dwhG4+/YPE2LefBXAbu
50t2N2ojZNTRY1DRtNQna5Z2hp9mtHTc0TbxT+/IX5R681I40qp4FC4uckvrfHdeBrszD01hpc3F
rPcWE++ENIQhI8w3neDmggxSSie1ncXJMNmh4F5ttLIcovS518m9i/va1mRyi8YUkxrtqd1lxYt9
Z9n9U73Itv8f76DxnE0PwrWlSUiCKGBfqRGjMg6Ixf9oX4x1xIVqPtZ/yh/ZvliqFAE8+/L0+WLe
wjZGUt7VbE4eP/gZRHNbRkhb0NN53xKTag+eU/4xtr6t/BYXNUojMzbvriA4uhEVRUPPqZP3PE+K
S62RueeERXs4b32XVVzBkxYf/omDsa5sTVZQQkImLIaa3bIei6Hh72oDoH0miL13Y14bmSxeq2ml
FCNI+H7mR9dJWL/SCPA+n7g5M5O10sqqG3vBjPMWk3tvt6jBL0Bxzxzwu/fP9XDGOOXqQVxecpmC
dStT2G0P1Ul58N0zmap2pX4NZ/jyc0OaRJC13MnGQPvu9xoyTbUrh07J7Pa5FZod0+RODbnjTMrx
MnfqGO/77uiWe9tbSLvi6+fLdC8/Dsfq7/09uVNjumSeJZ9BlQ5km33oBpQXgjXB27/cEBNPfM4G
lJbGzY1c/+OYkxr9PoOac4PjKtw4p6sBTe7P81mq9LGXJLf0eKfFa/XHZT8+UhFTdFDWd4bzyvr1
72bRmLxNldaT6irA6FhyFUnMpPawRcHP9mb80TsNbDI8pFpEhVS1SVuAKWbaSFFATtSLTJmw28dr
wAyPivOzBgXQOXDDf7xy0Nzi+dl3Tqe5qb0TAH2wPVnCCmHNFGKEvHv4lh9lN34YFmhy262NYc1G
vdZNl8lqbm5HT/HZiCcLWhuFkss9Ix4eKfuil0vyngY4j+mx3+sEmcrLzGLeybFdD3Oa6akQtpO1
hGEai53k+A/58rA5uvm+Or6uf83M6R2f8sHWxOVHA/hnNWJwjUu3WB5s8WO0aNbazOG7Fwd9sDPx
+lbfh+jxMqZviId/F20BWMCw2fwG6Lv4/l1eorZJWz+26xxUTb2zetI7yEc3QPpPYZ5VGNey1RdM
ptrs06J8jZN4NbNgd+5oWQK9pMJWgO2mjt9wdQeE4H4k5VKNR/4/ZZd4lz/U+7FKPwuuuD+ev21N
LgEUvhVklkdb9nsKNlggfT1GdmPqiZqsYwmzj6x7GxKs6giUtsD7iZPxNeGlbBqplHeRXkGBdAXx
u5H+0Y1Z0Yl7hmQRaCyoSWWUVfs4kU3axKkUqfJOXbW85KliklzbPIGOdeUluUZH5AqfWbx7TuXa
5mRwWqzSASbBpnTwTulT8yXbiK7ivNAwyS7d7EuyT1/qveJ2688N31vIa7uTheQpchboNCTvUBml
YcOy0n5/buBeuAov6O/ZnFzjdIzxDTXGgoAW46iHbDhe/iB6tGY5u1m7r9pVmb81mbDJta9m4ZQ0
/53Dn9/zL9ffMLneEdCUshqGwU60vW388Ba7vivuxvsJ8U7caOdQxqDhJmiTuZN/D0vzYfyT66KV
G9rJtYq8o1WsG+/bjfIoQWluF+0iWaAhfHH0peKWNu7uZWbq5zbV5M5QpVyGRDDeVG+7N4RpFy9P
q9WRwkC/eu4Wc1Woe9WR65G+e98rB5Se2Uj0luHpZeurwXkrFoe/EmeDJgqXo87NXI7v6Ydu8evf
TvL7p12ZDmqUqaULk0wzJ+q0wmLYHF5WxzEL8oP+SSRvT3Npg5k99Z6ovzKplrLRUz4d3W2HyWiJ
sCjZ9rkXxK2gEzqkqG2MGgBQjZSp0qFRCiF9orRx/9BJInpsl4flIVz8/l26pUurph++/Wdm34zX
4DTWuDY5uSaVGh300Gc2qdUCrzhvC9I89bZ80te5PVvRuuuCrgY4cbc0RKuboGCAQUBGerl78d+P
hvxN/KltBSd3Ph/dnLnx76/WTVYFI0xDzGnxeTGIe/UczVh4v80/m7+JU7XaiK4T3v/djaqtuqF7
tlmv8QQk69L+Qx+iGZt3jzosVot2ayrkgomHE0ixoBugy7vsm09fwtbJvwK7LRSX5sGfz9/EEtQo
ANKaJo9lfFiY2sSfyTKisFYmZ69LRPFfJTzqgc5x68+NTCO1/1gZVWYoaUN8myZUOzHJpThXs9cv
wG6iQ0ANHYUyGiLYW3Q1FzTwWHfrZ7tbSNnc22ISR92YnkylJRi+nxhK9vrgLJvfgTMAl8qWw8Js
Nxkq07b9J9md37rc9ZdxZc+s41QA48b6ZHr1puvirGbg5c/KzUOotOmiebGVL6AyrMYtl6ducRoL
Nes5y+rHU/8fy6DeKHBDAFf0yakPFSGgQXSYvibKT7pV9WjP60WwiIYQnLBpfqkC1CQTxI03CFqX
Y3fwOSm+d1Lt1cF5/wR8HMpCukyJd5pmMtSkQ0y8TF97+nmZq4o21YgWuLJ7QSPdvvxO4+WFHjLx
alA31irelYeyoNKsLnXauz9Kv4fUlddV/RCF60w7fr4lJ1Hhf74NBqZpaujNWOpkW3SR39I8UUxf
LYke4cLZlGELZZiOcptWg3M1ndFH3EwF1HTieHj54lSy51JKaqFbWvqa9hfaMSTZQi3pnGNKq8+H
9S6eOjWEy+BIYwt66SQ+Uy7xWW31OnvVKVG90eHuLByh7qClI35BZ61YiL+rHE38jnZL23hTBkuh
XA7cBz/7fgWtx4ic5P+Q9l07jiPLtl9EgN68Jp0kypQMy70QZem959efxZp7z0gUr4i972AGDXRN
dzAzIyMiw6zl6EMMYP2N64MxahO+sFv+hBFfUNE7KJz+urE+hJrXHh9/+nRu7O9Irj99ciRgWwnh
OurElkWt7WJM8IA1k0RAjkc4ZVHBOslJumoPS0nmPyCYuz2TxnFcDgMbdyg1fghWKFeCDXREVQJH
ALmEaN5stCeA4KnA3erNCqT1JP/2zdIeGXfAgVkhOfAFWOxy6/PrWlg4xmlfwD97cfVJE5+Djj/P
azp8UmVovc7r/Y+xFp/MBL70K/vlV/DcsYHxJhMTZ6fH58DNWQ5MtP3vdkxUyGMqycuZIbGDtXgM
P17534N/kixxHW99tbDcwKz0XyQK1U189g1hvceM6wE9Ivh9g9WWEpTTxOHfVsB+KZilxxjvHcAW
TaV91edxavMAwszXoPsCYD/oIePXpmHo58oHXafGASIdL33WT871ENPPwJmPX1NOidwFfzJnN5Ck
EjjMuuMNMo0Tew8/AwNDateVNxh0mSagpI+/yooWzk1BLw2Ljzo/UU3gMQPFh+eQzsSYPX5+Fd4o
nQTC81JKbUyU82vZZ1gjo3NGkyhwN3E5OB6jIuIXtG/6yBm3HKjreC2j45MHDPskgcP2TMhkdZXa
bKSJAikCHVeySFfcqUCTjsn0J17Ld4VoccxKQv9GgeLIUkA+jZT/+QjUt3jAuEoccIxul871Xs8K
WZ3a1EpkdizYiXmSb3OAMfYEu47GxnXJ6wkolGoDcKDZl7R+fBHmNA9GFNNIwI1ERXEK1sV7Lit5
Qp7an3hi5mr8nl4qzEr4nwtyZnQKckYgWR5Ev3fOIUtYbqA9rNRBnwgWWg6X3AMnPbQpD8GFC9IM
kNMxAoBeKVIXrjoMuvAcAnQmF/7T0ca/bUcnGgMwhxH26G7RoOqMXD7B2RdGlW7szZnSNvzWIwhS
vp8XMoVzNh8TwgCpoTlaBFrfaIuu9LtoPL9zhT61Q4LABCGAVYD0JFGFPShkayIlRkaRpdBoUlT8
Z4kwJ4D9BgQ5xqVvhYJ/gWJqMIHaLZ21GpX3EmFrhl9l4AskVJr0RGpAAxZ58qVVXMccGnqpBMfO
XGxcLhw2Qg+ZvkPWb5g8cHDz8Q2OQ790vkt9Jx2ncFoC6kXgJBQpsOYRQLUX8EyipKukcintnVBQ
wFPqNGGohRjNBTVeF7kgOu/rOthisK0MNboP2Zck4/gXUKViHp72yhbz8ZLPwGdIKbN124hWiMK2
3rOTscJzkZQNeg0lire5JsmWhojnfBnmPMGPCSxGjElPW/0iEKEWjjLSxaKvUdTB5yY1AEUKCRhu
VCr/ZN/wOdSG5Uj61OYgOWJU8bN9zQ3RUWVGBVgaEelq4d0z7XsdlQBgCfgeDKgjDJwCxLMgvixq
j3HtkYNHQt9fyKLpUZTMDhxiGxcTKS3I2KJOH7j94/v+93q7NeqY1xSATY+mT8A6/1m+K6XPa5eX
Q/BL29rre68na3QMVGuKvKfkHRtBDiVGwXI1RRlTXsPfE6Ketd/jUd1giE/bbmEGUTqLyJuqro74
Z9WT8zlRz5kKUnV0Jm02G/W89J64t1G4MBx6YtCjim+f+j2gQsY5pzjOhcnfwB1Hymodek9et+B6
7q/FrZhJ9sBzUkGuATB9QZpNd6N9CQgRAAhhYtfiQOX++CCmQ5TQgVtpE+vjpjkcTwhpbqv1araW
CBpvfrPtbrczwEKx/vnqFdJtOpVsh9/waamTYuZm3MqfGCKmqYoWeFXORRNN9HrvjM9SBfEQWfNP
Ty+0kRERARXYjlRg/i/EMfcPklvRkyBPZkNZCkfRoC3ks18mPIQgU328v/eB5K2M8bCv9ByUNm4M
s+JcvMjO65z41cJNmqZm/jlAgRvhdJAqAbrKrQQKrGbtwKXUJV45Tz9mt2k2ewBafqOabQlav6Av
97kSrEdAZAxxIyfDZM/oXHQbrqipC6CzSFetR+q1HiSi+WclvrTCQmV+9oRgm0Y3JYEGg71dm8MW
/ED1DaQJmDoozVh65tAO/viIZmIchQbEF4wgLjeNsPZWSj+g/i8nFHVJ9VCPTXkrk82vi67fpaTu
nAHBvvDocweEBR5at4JENO9JZedQl86NjS7bBCVHynKXV/95yIwVXQma7BtX8imoYSFISVq83dBC
wdPgkZWIT39F0bC0gXMW61rcxGKVZc2XTqFQFwsckphMYY/oFiV4X38xqp7o6ka0Fh7Kc9cKISmA
dxAvAWBsspMFl3PRwGOBkdLoIsjyBLzbH6vFjO4hAGTG3CAqnMD1vj2sLCorsOjGrh2JxUvhF1uw
1tbE82P9sZyZG4U6KshTsBw8Of7af68shCwFbdAMpWsnZboBcM7BEcJXJfE/ubwnedwYDEsvXKuZ
rJRyI3NyYB3feR4np669Mw7A2gfYAH7pkIFfE3NN4GzVzcrZR3jTnhei3b9JpYnjvxE9MVdMIYhl
1UL06yutPov6c6uC73ElEM0w1oqOT/hEutwlyDcU4H+zeE3EAJdamcgSlisr07TfhczsjPbefNGo
CFcHIFGcEghV7tq+r6zEAVzjAr3NO0aLi0otS3Zh82fFwciMryqQSokTvQqYTHbY2HXtEKTKrO7X
AjC5VmFlZWm8cDHnnCvqywzPYVQZ6c8/53+1NLYJy6rjZdeuN7msli42lCOJTDBeeqieEk1w1NIh
FUa2iYtZUIfwzgXwtR9tXpD0zSkXvmfayj76qpvvmXgPsPUCXptiXRuT4szrLkBrhAHavN8AXUOq
s+AZJ+WsO2ET1wuGXSFsQGtvl4OZn5otzVgfAhJJwq7/T4Gn/pEFsFHMcKGGgKzjrQ5RXUXHeRh5
thWT3UAYRu+/v63nCLmp73bFLcFTzkVtKCT8K2+SUw8cT2ho9KnbbbBuKguQh6HlNYYExmWa+M4K
+QF/AJZ9pEUep3G81fgHhn6NlTVbWehkoklGbaREB0O21iXb0JEW4p6/B+T0nl9/4SRr03vR4NBN
4NmYmQbHoYGiB5BiCcLLb3ej7pl3dpxwrvSfy+FgnLYUOrzV81F73VmrM//pH3wtUVeO/i1pLWnJ
aqk/bv5q/LuD0w7ehJOygfdCz2YFK2BJ9VKCABZz5KIaSBtgU6ebHiDHbLFmtejYi7v8UjKk+6hO
VKL20jHzFpLxMwkn3I2rD5rYBeRGfL8tcaQC6A6cN4ZidEFZcU6mtZViC6mRAjWWQ+6JLoDZvSkz
Dfy6yk8h78BUTyJnqSo28zrEBwGmAIQhyEoAbv9WpwHi0+UAsvRsWpU3vF6awwv75Kv0a6vFmuNg
EJNeuLFzrvBa4sQt9QmrxJWXerZUrMRc7UtMjSf9O1Lz3lIOc367UYjgQGgxghVOblCNDG8j9Nju
nDc4wC/EGn8u9h7mHRW93Uck0STvUNIoBpgDaKNJhDm4y2PPP28OBXHkgQP5HULC2x2uR+ZxcIDi
yCtzEAv0/3CbwP1oXTVnkd9NgnUshybrSGCLL1VhqSQ5F/iiSg0gQ0C2cXBFE6slNCIoqhPI702B
5L8gqA8ImKMZVQ2NBb8/bZr5s5DYbOR6QDYAcMCJejcDiHHzpPdszNoabvkMxvDY8bSGPrK+FYgj
37Xqg8+Tfcsz4lIaLamC9Lyw4XMx3fVHTFR6yJQRqG7w7Fo617KqyCsG0wodkVOtP4bese9LjUl9
ALsZ/ZrFE18s2AUf+Ne4MTWM6O8EZQXMN+DcJt8QZgMTDRW+AaVQI440piJvGC7dJ3vbtmMj1DC2
QH5h8o7/zeLHTDLwk0HnOZ0h70pBrlxahMVTY10CxBSFQRez0fUPQf1OP4WF1PGsj0KQ87/yJifu
lxKfdwLk1Rs0sxaX5CnUq620Snei5n0UK24/bChzD9YHsGZtPFJ/YpZMXTrycTun240GAqDT4L0q
ABz39o4VblGzcVT64HA9g/faP0qFDnI31t1Iyj4Ot+43teGWmLRmo9xrqRPv53sCcAMbSPU41Xh9
33lftVmqJTFGP/iKl3my7lUJnT2irz+JRCS9j2La3t6D14sUxD73L1a9oHlz1lXGfDv4IKB4d9iC
CoiNlVhyPNvPTK+6FLWVsG8ShkG7lCzt+mipp7s+GhXk9iQGxBOTmBrUk9kQcTTSe63uE3fT73wi
g6F2zxIJPHH/je+EYRn5YjHPASTY20NWCjSgciHl22nt6gL/5UqEY/WsA7aJYtTiE52qPgbc098K
GIXbONBA4K2KvBoXZqQsPb5HYZO1Y3fBjMfLqB/eAbmhDJbnvssGtlKZYrRi6GPrmIGwEGDNPCMw
NI5MDASMQKMTDeu4gOPAlx3YTbWhOLXitFDvvSd5+H5sNsa/Z7IatKtIPJQGkQDi29utZflaliuB
iuywzjR0GwNllvD12t8V3MpnXYIu54WH98z+cSgq8hglAwAEnma3En2mEb2wUyLYqUO16Y3FcaMZ
5bwRMLHARRn0TlJDQLofrERjfzILvR+I99BXrFzaT8p4vIXzC0KmG5EUWkGmoJ55ghCg4iGP70lT
vgjSPhk2QfLxWMpMOQWJaZETYduBo3DH0sXEccGWeRDbGAxNC1JpEgku1bbZAox1izf1QE4NyfSn
BKgySaJXzwzS5OfV468Yn+9Tdbn+iMnF99Dg5DY1PgKM8TqPaarU/XwsYWY3USNE9yCN2JSDhblV
j5atJaYtczRqdXDcw9oHImqbH90FLZxZCJwGj1gFMKwgbBk/4+rpXCROlPUpFlI08bNEV7LBFEWm
P17LXAR2I2WyGCAx8R4PznM7Ug5Ns+G2jh+pYOeJmF2fvnKDWXZgYFyKxe6Lf6j8XK1t4hPrAlTK
Q+bFiOxD6SwMv+VwDPJ94l6YEu+hddAuxAIzRgQRLg8jAohLNJdMMqxF6itNEoax3QqkrkIShKe+
eysqo2PROOgdl97jdzoCgwhBACVG0hgvl8nhNRILXkExTWy/D4CQG2UoG5ugSfLVKGQXFOXOEE9k
TY6Ql4u4Y4IwsZlS0gIQ83m0EaMF3AfJUU1/PVaYO62EMATRY1oSMFRY3K1WponUl5KP/iBwJSlu
89kU5fdjCffPvlHE2PiAOQHk+qelymzE3WGYBn2KaKzwUBNqXl8ZQMUJhvvEWha1pIx3MTnmHnC9
0GIBOjqwyU7OistA1AIShwzlbxgsjH1TgCRzyY+Iqe8BcB8Ihh+v8P7pP5E4OTHU4cUupLjMtrLO
+gQ/hNmgG/gnMBoCsjP1WJPvlRp+aenSbZ85vTHpB6cGVEEaHYGT0/MdPwxcP7fxutHeFQtQQo5B
XFb7qEwl0BabyO+uHRaKZgogxMORCnhs3Mpz/VSUna7Nbd5MUezWPQNcHENIsp9uIal5F1tOJI0u
98paBrGCNKMESbX/HYnauabJue8XbtrScsbtvRIiBBSbNKOQmPC9mvArUSG27GgLD6UlMVMXJlIh
WzhMbuf62HgcIBGt6KFHmDfh4vvGY2W87/4Ydw5Y8SgyyDBYf179alGIEwWQ34o51F98l9+N+F0p
9/UaGKjnlkTNkgrexT4Qx6PeT2PomQeDwWRxYuWVVYa+Sxt9rxKx/I88NUpeexETgtFCMV6ccbpP
tIwSR9pmlkUgCcNye2q0w2clcK0LG9W1ngx47YGzB4Q6BwlZKwwZ8BeMGKaa5KhNdK6oU/QzLEWU
94mWyTdMNKfxwcRWgkHMxjRFPQKHa1lMKk8FRsdm0wkLejru4U0MNJE22eNMkhonV7rCLgxguFtL
sKRzFvpmRycWky49mUvFsrBzf417TbSdIeeELt+6UFtxT9JlkcNwDLkfrWhiMTEcF7KpWxd2ouwE
0WxeKRbaE8TH3NkoJdpmyVIqcFFtJjFKIGVCWHFQGy7dMZQ2xGg/feH1LDaCrwxDNxjZBwh/zKJb
Go2BhKFClXtDq4yweGXuoiUc5zihNzIoIhMqTHxu1YboQKTi0mbcUwyAKDkhErMZHLUCbGJ7HPSl
Gvt9xzy8INia//iTcPf/cmlXNgExfF/7oVPaXfEaoh3Ojl4EpCTjsU092MtE2iUWSNOGjWxwSBQ9
tkgz8QxIomCPQD/HA59+cldouuGCSFFKO6tfg1ptNLE5xxmR+QU5My4DVGhjK4GEiAZDHhO74NWx
zKRxZQfBaeBWku0WOyhSS7xuAa2DGy/ERH1BC8OgLqOgOgPO01tRyInkYAfkKpvWa+RgPtFnJBnu
xrcvu6DAhPXHhkX2BegyABsz3UOiqvrpXPxYmKnF9NzSgOJc/IHPQS4KTHCATJn2UAx5rwhOK1Z2
VKse2D+NONeTrW9J3S9OdgXASnNQrLBaC8OK9UiLfDul8Xv5N3otwgWHcJ+OhK5df8zkaruDHzRt
IVdwqs03BgkB+4c2VwIgaYRhqHgQEqIvzdMl0gKRzlpK3YzaND0agYUOINAECw49ORqmzMSGyvra
LkSwPjkKN6hxBkLrxzrNzrg9EZ2OeBWPnYYI8G41oGhjzqmBtmYXQ0HAEMQ+R8V6JHIkZawHgO1c
eYBukog76Hxr5mimLsH/HpDmQ25fPNkKeKuu1dR7e/xdf1nv2+UzaGjGvP/4xMSvE1eBx3xQSzHb
2QVDxJMDPmizKXTuCzBHK7D1Da7p8aTP1DbfDqzWpjrDHaKAxPRKSrQ2tNAMXps9o2Xlt6OBTppX
wMupO8N3yA7q42+d2cPbb53sYRyFaci4dGeXZAetRILhHVWDsXNghAvw9UtiZXtBPUcqIonvBeH3
Qdmt8ImaIsvoy2k+dHiyvkfqrteRswxB+fA5Jk8vO4W8v/jk7UMwGdVW9y8fC/LvO7FH2rWRmQGP
o/H5NUlKUQrfJXIudAjTwDIQ6sMqRvthWGgJCAVcTSAtZuwddUHsveG6lTq5HTGnVDIvKJ1ddfte
QHwWlWDSXMXMUmcSd38PbyVNojQWTJS8X2J9RkyMg/beq51R6wNGxSq0X+jqFlnqT0AyktjE+DYm
xgui0pYKa02W8tT3syiTvR6/9cr9KUnciTnjdHb8nGy5Fx4w4sPqFEGUB3uUqxUUzv1WAqIdUTYA
KsaCZ5pipwBB7XYzJrdyYNB2xNT4ADf/Zior8UjFb8OaJ2zyFgbZ2PgJSHCyoOL3NgpSGeRlRuJv
wApPkiSU7wIOlKGwbMJ8Gd756X1NfVXrwBBJ9vHBSeiGdQ7OniORSbtkRKVc+IB7j4wPAFEq0pFw
+7BIt/suuL7CDrLb2xDfR2SHmdxLuHHJ6Yf/Nk/r6GxiVhCTx5/8/nv1CyjepaL8/eTWuPFoTQLb
MGZL0Hp1+wUUFQW8E8e9/Wy9Hna+9Qn+nf0BpSqfnDLLNM29fu7JZvNRrvf2JtI9gqbf4+r58UaM
xzs1ytdfMTl+JqrY1GEj7AMQEIsXqQwJEOIWjnvuwuE4ceIjtgX6wm+XitaDTCrKrLf9QXdKSY8Y
RX+8jLnjvJYwudJF6aSiV+S9XcaAnBMiwnG4uKHpMpImhHhu9ossyfex41i+/3dRk/Nj+qADxnLa
25n2vNuhWJASqz++vu7ePfVwyXcXuHgtYdRTR9YDWTtrl1w4ax2rJiG6bqcMsT1AWqJ99Wl1DshG
T/YYjrV/E/Vbe7w5c5aVG9nZMJKJ8dBphpCnxgJtjMvWxiMZ7zEY3jNMNcfywjHPykGLNd4OaJcF
P9rtMQfOMATxeKcy5MLH1KeM4IoW0UBR/T5e0ZzWjoV1jNCg0QuEj7eSMofLml4Jexv/U0sEAQOD
ItuSBhnQ/y9BdzA6LfYuGi+pEr85rFXRNse8PhYxu2v/ruWOu7nNS1DVBj1oqIH87G5jPAyY8MXN
lmp1C5s2bTBuasFV4E17u+Y7PLAS3MMEdKR56K0fr2juul+djjK5jEKV9lQvQZDT4k2loM6fVv/F
uYD/EiEuTOc4UXSrALXM8ikdFb3dhLXGRGgedfdCsJCunUJI//nGaykTJ9FK4KDNE0hBqmgbj4+T
192B1g/GU7ZqyKmzTifgRjX62wfPkg+aaJjPeLyVf/WyqX2+/oSJ6UTvROPwBRQw016tlEgKzMzO
MA4nuCpz2D9xx4RsP0AIc16hjyJSF0zH3FH+Dc5wmAtEf8PkSvcsJgf/9L/u0CSeJkQO3x+vcE4r
ryWMlv0qACqzQHSDDgssQ/QseJroPmfMUofe/+MkMc3yf9YxNRhCzEplBCl+sIrJ8y4duxMO65OA
jLh9ap++eNIi9mgA8gCAFXXcS8xgLNjHhaX+hWJXS5XaAMSuMj6iGu2j8iPYkWv857uJIh7efhig
BJzE5F4wTZfXktvjXmB6u0wEw8nlda4s9YvPvKRRLERPD9CqkNbAoNDtqUVhwHM12wzodwHuNXSy
W2P4XFuHO6KD/sxVi430kamrpeGymezmjeBpdQ1kbokIys/B5kjhmeKHH1rlO/2UN8TBoBy/Up7S
z8dbOhdaIEgE4y7cJ2p6EwWlmSKouLQc7BhNTH2i82gKCOoT3snvYbCQvRm3bXrbIQez/BhBpfFI
vt3WpAfLT9mygy33Camjc81kWsYR+pUKjgqXbeJ8aWZn9rF3LXJykkGVpGlccgMee1YPjG+0C6nu
6h3gVYZrk7hWE/Q9LPUMzb46kHUDli0oVDFWPV6Vq6vQskkYyI082ENoKJGRdzTpwlSLuRefIi29
rWsd06rrxyc5U39gEDL8K3V0xVdS3VrpEiV3BrsByYNIkkZHE7HEq039y6hK/ASGXEAAxK8Ou3os
efZcrwRPzGgRNTnNZhDMKk/+hgF3SfhGp28eZxabeAkBbS4wvV7lRIlSyREkJRmFuccWlPDCT5aa
UXdc6i2ZYof/ucexs4+GFZAQQ078fIjBWjfmhMHe7UrVMpBFWjWX3KZ0E1OMqm/Qms2oX72hfxxj
mIh6lZm/gV5bxwUnNbtgYBPzmGHGRf17aV0dK5M7nN8qymAjU8/JRrXiPBUc0EuVldlDvBIz3dcy
rXmlh5gk2zWHPictDEEChDdZea5AYPJYZWZTUCJgn9EZhIAaaAC3ylrWDGiNM4+2GbJeU/rJ1S+H
z3cBQ6OHz/X6tAa4iuFSi33J9x5fQjMbSmbI0aGMOuVPy+s6qeuKamx6YG1KyFSBW7Jy3L0jHGVg
rBSoCggU6YnipIXr5UUdtDYiGnhiUVU+GQuemCSH9U+y+noBqTn65zZlRc4r2yHe6mOzAnCOpLkv
C7t8H33ffspkl9FhkEmRG7b2M0e4A8A/CGPgAYcWotgcierotfnyhhm5fXk4H/OlPtX7PiZcxeud
mNhBmQLubx9CvGy/9r+Y/VcPDDFG4YjvxO3XC38AtuV+X6k98d5/Ua1/vP750/73JCYWcQj5Ugwr
nETWv8TVIZcWauUzWny7wInlq9o2klweC8w04LMbrwavDuP0VeWSJz1BmWe7UVerb1lfpOYYlejW
l95KnlxXuaZbqUijFoFlCegpGi9STXG1WAnVCEAuUrlSItNjDoXwFCVWnC1OGy99wMSzDpVMD22I
veXIa7h/RzHG0y7car0mvGbqtLHJNmdYxKUocyY2u1n4NAaUvKELmVGu1SA0A85XZFx+TsELAPE3
qqevqKcVhmUf69FMcv9W6OSpFFNSELMphLaqUBMAz73vPpvzJTxe0s16bQr6S4TkdUJo4w3BIamZ
sQTfkkV8uBmndPshkwdTL7RJ6v/Zllwfr3Orv79XF4U0Y4JmJ6qXQDuZiUXi7fYtFfQ9bDg5j2M3
AP1d8PpLt/svHrlyTKxS52maQPmp1fMr8C5yxFaiaqyB4wwo/dOPpG91CVP+LGHszVHRjgu3e/ED
xut/9QF11/Rx7OFURjBAIJEhuoP/wCb4BMCOZrZ6oiT1Rdc32IFod/TMhRf0vWe+PYyJeet7WYgb
CvI9jBc6rSVnNgNoEydRg3zhHXmPOXdrSv9mx6/WGshK3SmjKc31GCW9Ha8f1mBxedKZzV5l4Ui0
JaVf3N6JcePKLKvrDCLRlSAYjLb2zi5pxrgA78oT2p2221iD4d5gov/l+8h9i6eluf6ZNPLtFk/M
nBQ6FCh3x9sOUANrbFRAtwK9KbY46BHcurNCVVKfXl5ATQEICZ3riQ6ewIQ4h4ygRR1Hv1otHPsU
4BuR4e1HTUxfmMS5WzTjR4Gp6IBcI3w70p8n84vA8PlPsPnA9v7m1o+t0N+z4YHN/9ORKx0YFI+K
w1FuSPhdTLRquzMkzNo62unUnbaEOkIV0GWHd+nCVVvQ9D+jfCXZAbKOE9KQzOX5Gvkqo89Sy69c
NQgHI21Y/fFKZ9ombnZ42u5WFGXqxRnkFdpr/rHjtogHidkaKNE9YYln19AWDnXmzXYrchq1KR5L
hRFEZpqzc0zB8DfOij84Vr9kNxfiwz/1utrMKP6/Hmyc1drtmu2QksMhAeCvS5yt+YSUWyIS4Cmf
oUaLDBZLRzkxWpXSlaky3igxNqvSdDBxH4OKcVhT4WIeZbydjxR2En+FspNlhQJZvakFPnmFi8qJ
gfITFro+PUnql3x+S2HHNPv3CHgDa0FtudkPkABIBCKbkd1zcqhyH5VBkCBK4gGIXyO1mavGKdyd
5IvfqiCgWofHtWdUFndC1SLF1fENNTmOzmolD2PP3mIj50zLCPTs6pMmTit3fbmoAnxSf+RDAKHs
YMrJWhrQP+oYX2SPFN1ZxVtgYStmj/1K7OTYMRoY5zGHowA8lSaqmfwW+5nq5GbMqI8v718X1d2p
X4manHoqCUrUKPAbwDs+Nl/j45hG8M+qnwmmQHH0+I+xLgW0YI1bvd+zGoq/KSqAmNI1iuftC4c2
XhpgQQ35KSpyYtcvtfEW7IWNDpAg7YgxASB2b8V+aZPGvX/05ROPx0Ye2/F83Nq1w+7rkLYphluq
z8/UxEcFQDcvWpjosUZ6G7XkTpL7ijyGTchISWPEgmyUg9sv6cMeHWmY6tAxw7JKUDyz3M9Vvjg+
dq8LMs3SiihxyKGOA6u3XzDkbNlIFQqWNR1pQVWta4cqVNqJ96wskYSWIu2xSjDjmm439kbitNCU
Jw3TBl7S2xrFkvAnCMCGzVtHSoMyLoi6t663oibb2wOnKhw8LK5VaVM4WJasWjtgYSFm8bR84Vbd
v68hDEVSWJgx/zXtsGOatCqaDutyPNXPCeZdtYXbNNM9OYoQUQfCaQHGcJLz9ktM+/UDCrGA1xiH
7t/f3RVgCQby0h/kmuzV45AYj/dwxkahcx4gYkDGx3whxi1vFURBza4LKnfAHoJZFA1jn4fTsBK1
0kCfb7omqh3oLfkNFtmRZ7wwuul5DEYAJghjC9M5ZifEi4Kqhd4O6k3f6pkkAppoX1Zo6QLuq1R9
AbCBJNlSUvHeT9yKHX9+5ZIblvVYP4dYZE51/O0Ugsxt4KrUQgh3j6Ug3AqaXL0gL6TGw7S6/Ywk
W6IdkA8JrQtw8jDzp1il+lmaBx9kgAyyjSM382G91VkL9IM24IZNOzXEVWNuNo0JUqNzpeLfTWqc
aUKTHrO3S40sc+oNiCOky8YpY4CP3G6LWAVDlAneYDP9ObHy3FZ8I2y9BRWfeWhgU67EjGb5avcZ
vsyVooW6sZv6mPOY4viKiKnr+7FQ9XuOdHVVGavz6iPUIvOxqs+ZQuQDYYp5GeUeeaLpbJ7FWcwl
g+06rlopB4dDP1pgUVyMcUh5QdjMw2EkCFZYYDSjJC4Jk9e74gSoQqaoCyRbysoAkgcVoPB4OEnq
J2p0LzJOEaSUO2RPCnOpF2pUrakNvhY+OUzWKYuijpDgdaOV+JyJCHYkZHnZ3xJmq8gRgFSLwBNz
dv9a5uRkG8VTGjfGgplthxHebCVJqk8B/7jgSI9q6EsuHR8f6JwFwQCSCDo/dGngKTIJdJg2iRou
YhpbeoHJB6RxauS8xiu7xnbiNXz6Y3kzu3ojbhLs1AXYudyObmx+E2iYiQPmJhOrVPnkeqZTLaBq
zGjrjbDx51cXhY8GoYpKrI1XJcroEy0vXvND5S7U6Wb3EJHB2MmLki0Gk2/lKE0lgiWgau2OjqIn
UQh3cpvmxHN6Qa/zglq3QcwQHgjWce0ppsD3S1RkzKgZE23FRQGOP/DVxo7aiRtHhypopjmlsf1O
owNTyEYkS2oTv7Cn9DP/5FoSfz4+SXEmcrgROVl17ItM1jgQydNmVrzVnxTzyftq5lt0Qphc80Pi
M2uve6NxzJ0mZLs8OWbAsU3MTtlFznPcHyq0UwrAvP0JFXCdJhsZtKD9LnVOPP60EukiohIcnnDs
3wFdIHaGN2hxqpYgsZDNKDFrMMWfhw2HqmT1HQA1d5PQal69eNGXKHwl7UmsVa5dC2Wpxs5WzPRO
WvubPGiAcVKpAHYV+yV+mhkngG2BscJQE2b7hIndaLoaNZICJRM+s4ZzyaiUUfOHsB9HqlJvU3cA
ctY5GdjsTwlGsF+6pV60Ged88wETI4LEQx9xiY+0R6vxPYl/e+8XJeq4MWtxQfNn5guAqwAy0HE4
BEHXn45c3TCOziq2gjOy2dwQSAaa5gzkbUZwaIzCSMxobcme6hmDFduOMURIK3KqY8R4wp6l9z9m
bOBgUAt+Yy4GvPmqiZGJso4Cgwy+CvCWr4JDdmibHdtnKf2VAlBf6Vu1Z6qZvWBLZ8wNMHVoWQRc
uQC+i0mwEouZCDjhqLOTQYSK0moCgvMEKeUcY3vB6+PrN3PhOUbCNCyKciNYwCQEQwFWjtI272yp
ovznBq9Twouds6DNM+UDmWNkYPQB8BIoItNZFUFJPdaR0aYvgbAGPAZG5GhK52mAasoaUkj2gPIq
qvQOItxY8zk0RbRq1Eoq35/FYlOWwK4rqFXm6QxnPN6Be/xPYLtJ4MFF1x8cGJpcbs1uILtMHw5S
ZweYguqMIt7yQkaOuffDAgsDxUogCuMtXWoOpea56dLk8QfMPE1vP2B61ePAh0FG63j8DIQv473V
XzX3MyTH3xUqKyvguuauyr41NIl7C7+zlIObuelAARgbpkcqXsx8324Amzd4bBV4ThXoXUe2yGk1
0Gsah4HQB/HQbv2nch1sVgurnnHhN1Inmle1A/CcWDQuWZURoWOChPuccGAyupxi86ci29bYfkkq
2lrb9abb2erCB8y9jm8+YHLPsBf/Q9p37ciOK8t+kQA5UtSrXHl1tal2L0Jbee/19TfU+549VSqd
EvY+szBrBmigUySTZDIzIwLhqTy+jnEPCBYofRqj+xBdtGg9GrcHOzfDKHzLIA0AnB6kmJcz3Kc8
R92eRwQK/BlBoaJ7ToanIV736kZhS5tt5kaVgLVDIzGUMODTk5ObIlRIyk4YTl6sS6/1R4g2CiTf
jho1vl5e7MYEPBbUiT+PRYiRLk3rkvXx52dnueJxOWsVWK/yAzg4cW5KAP5oqjNovaTnCGVA7BKu
FU8Xn7zcXhK2nunHATMTeqghWaOAInba4hCFIQ2zqkdrlWLlB0/QmPuLRoCdh5ds5Oxdcjc0axey
hLz5Hy/yheHpwItWAV9Th/dUsBaFrUs1ke0VudFSUffShdfbTHgAJA20RtCUCmS6Ormb1DyrOVbg
WVFJ++ZTVn+L7klVFkZEZq4iWRzTAkwhoAyZvtNyvBCFSsXtIGnPPWQdyWvwTX+7vWCB7V4nVq69
D1Zj8PqwZ6v2Q4BS1wqtDYOefeCWzveNuX8DzGFrrvZ786PfCKYM2abNy6Dv37bb3yUd1pltJssK
yPhFkDvgKJscpErS8G2Qiv0pyu5BV6nmhhoCaVNBcAZB8+3VnikLQUrkzNhklxUAtfKKD2O7wx39
iAzQrZ805aFaf61WJlDRIJDkwLkuvrSLB/bM0XlheuJpjSrVaMEU+pO4yhEW+dqntft+PpRAkUXP
6mr7wW3Iwgk2d1pe2Jw4XFtmiVMR2Iy1/FnRXoPNQbCz52Dh+Jh7rMvowFYoqEeQIpg6diRXJTc0
mNYUCbDESHWKNwcopfkNHrAl4i/Hqkz2Ghv5HbdRjt/kCbQXT0tyPjOlMKzu2WdM7sTGCZzea/EZ
IIwXwONrV5hccTu8mvIdd2o+gbXsAN4D5+vmUQCekCy41+g9k4cYWtDxhwJiAbqByRLLTpliFrDz
+vSnDOySPdx2379m2msDeFyIQGdfd6AOwYBiald2J7RzvEOB0hj28jPbonefop0ggmq9uyrMcJMX
hrI6PaI0ohq/o0gAyNW4YwMAYwX1IGhVaku7eH7o/3zZ5F7GEzjn467qTr7Cl7vQJcwmLHq8Pf5x
/m4M/6+3++yWqlq1koSsgBFHfBNFt37OE0SXQC0lh9uWZocDuBta3UHDfpVbdXsAF+ocE+0F3mPO
gLWXli78JRPjuXg2GImUpAmcujs9170eQwACS3qXWX89Qft4A/ghlfS37SNq1LfHNrtbydngpmsl
dtwg/Fl+FbcHaxQUTVcP/gqBu5Eb5psI/1j/qpsIVZWlzNrsEv5je5oup4nEmrxuulNDybrln3n1
k6eDeXuEc/fs2QCVSeTGV1wHfiI4o5v+VI6hdC+CbwVebPwXZgA5GalFgCCc0h93JQh8GqnrTlnm
6qz6dCWryR5LPL1v25l77CBe+MfQxFXiIQSPith3JyaUZpwArU2cQoMHpVoC4LaHxuHQRzItEH+l
QNEzMO81DcpTDpGtXOk2rig/q1284MGj1avdePZVEzeSCJrhVR5LOaCI+SSWLLS8qECjZIX+E8/L
w/u+kT8LjkkLrYRzAQ4hqHoAQwjcJhl31tnOiSEN4hAOqOgyq+5b0Tfz/L4fnkki7nh1KeM+0xaP
6g6gBiJewICHThPRXcLh1Z8jL+uUaJbxDVpoiYqOca2EiN7wLVeA9m2jlwpMLqDr6H5prA8SmA8X
8pmzdznSLcAC/CkqTncOIY0K4Rp0Aee/sfvqCLIRSWbaHALpQ5GtoIOIDlR1BvV1wfnGtP50mUcS
s7GoxmTU7y5n2/PEBiLPLo9mD15PkSY+cHamxUfnxVvIoczlUkFjibwZhcQBehAm4UrSd42biPFw
MoQXAaQmn6saxe5EK1/qhTNwJhjDDQohHhQJCeLkiSUppEPhJKhlBJuq1jujRAccNJyjh6WXDYij
r+cP3dNAvBKwMMhItF/OXx2WchVmCPpVKJYc1G5wqFlWSAZboDcWmBbllejp+eDInRWJCveZd7Lz
2qddw614lnRUc8eHoRZ62BJ6KnkENLIN5dKfTvKq8KlOIGwIjASTXY130fyuQwY8TB4U6pZoOipy
5CH8KM2iPasUn5o0k9XUTGNkb7+hXu/wFtTkOIYEK0t9ncmE741CbvjkrvNiMkqOAbFsjpDSxEpq
dLJqIoSFOVOFKISkuWHf+0bXugHdtEOr3ktxE0l3qZJ20U7uU9E9FJ5fcAb1OEfSoN2d8ashRR1l
B2IFMbiLk4oUr0qqNOmxCfxC3XQVuiVXRRlJGa526qNHdGgj2VK7SBJ2adb3xVaMqTPWEESHHkSB
zwFOaR1JsJKodJ9wBnrdY9z7UXnwCPEUvQDnN9TsSA7C2bTwA7zyVBmk5yqV/eoYxm0WWAM6xupV
nKqsMOQh6wHN6GOo3/kOF4KJR4z42iSOKHlroWCdD1qnnA9PqRw1yRchMTrZNW9AluwzFjMRWmah
k3KejfqAnN3TuFXltdKBmP9eyWsPmLK+kDhNrMQ8NaNSiXpMfdH5g87aOI3fEzBWUdNHwqD8qpjo
Fl9yWccu2KuGkkvWdSqr7dblOBI8g9HGC0wPKNjoKQ0DMcy1ogSSDooGcUDtplGIf4L8ggsYG2pA
ANGrYZeh3lM0KpLyrlsr0PUuaSI8uGlbD0aE/88rLSc1/s7UJDmFKjR8zTZzG3dXFkiM/Eau4Eft
tmwi4tlcXVPyhl+ToT0iVtrmvZKqqoJ8XaI+RUPU91oHMUPRzOs4Sg0nByGzKWKm8UVqoHR2VXDQ
jK77QKQrN438YF+LqgedMFF2QrJHgobzd07h8MmBi5AQW+EAYfilQJjvpEGuOS1umrQzez9NIAif
OmUe62WRklBnOfDAoL8qk754cqFuKAVQTlHb5DHLMmXYJ0oOwZFI7CJOlznAo9ZSEoqQW1YwSYKW
IVnRGviWyt1U0FdNwNadJIJZc4UU7/KUTzB5XlsRqKUiqhEAfatC1mkAS6qc1pRtnG/iuBXyIxgI
IgXtvX3e92vH50r+kbAOLTODSgv27raKEnwOaZGRldtztEThg/qN2TiR2uui6DeeJVA3lLBUUifb
AwVLEvZGnW8Fr6cgrcggUL+KyiJKwNiSC+oXl8QQRODd2iXGAL23HxUpHs+CiqXr3XlF5nG2UCRC
aEaxm1cmx/wutQRf5LNCa3guGgwXYBT22yYJZ4KuZXjpQO3jQvWo7X4WLpmZKx10yaj4gisNWJAp
95M8NCFu4XQ4+RU0tgN11wQnnt8o/gk1Sk0lhy55b9hTHn6iH0fLPf+36zJDdX78GDyv6u/C58zc
ef9ivpLA4IaC9+R6KOIhQaPJWOp2La7SIFonrJBOZppADJavblsbf9nkgkVVHck/1Iww+ilIOlEF
hwPvKn9KKIstiWPPhPlWwteBEfB9bN22NvPswJUHGStELWD0IJPYWCrGALwBiLEPSG4kle+a6Jt5
u21kriQJOi2UD9AQA6qWv2bDsxBNqmoW8B7gixEHgDme43VmCzWmr0JynjyRAUCMSsPDqzIjF5Qa
amGkjBl0EZ86ueiRTgID35me+iR0Duu0VaUceuqSoMWDTgneyL5o8F/1t7/UGTNZyCtbk4CYp0VR
iAkTD4jFg/1Dm6Gz+va8TkLuqYVpDFiW7iBTH6PJELTgmYbm5m+mgq1Ry5Z67xYmbvqGIr4bEcVT
xAM9+DGCvgHiKb0muXq/Rrb99rCmgd+/xjUWTZEBRMZyyoAiQSmyTEkgHeLAsRpvLxUGqHMtZ0hx
9n6rvs34ypDAgrdgd8wtnm29K7tj7HbmprRsEzVmsItiwrCnqNFDhMIHNIXhj3Ao79qXpUbfKW75
XzbRnoaiGkjQrmrEhG+jTAg96dD2ZrxuqQZ1W1Uvv3BlgTtAOKhvSyZnl1KG+ASeSuCDm1L5leik
kusglA7IrbJI42UjIZr/3T8Fpy5YWsrx/LiaUrwKwfaKoFe84ur1SxbVECE91L8gDlw3a86W7O45
fAottKPdXr/Zgf3bFnjULpevbeqBtGqCqSQaWgSEJ4qA9Mn9Tg32edvS5H7616KdWZqcmpwLpRil
hSXGdNJYIH/8zXKEDUsOOXksXNkRL0cUygUVw9EOp/EH/50FozgJWDsbPTz26+JUfiqbVtHo6fbw
liZykoMvC95hgxRLhybWAz8xc+knhjQpCAO8PRcgznn5v9mbvOA9NLNkToRhgrEdmQw+s5RCC4/B
Q7Hljv83U5MtzvtqlHcB/JF7DB/A62Q6YIJ/6nltied4aQ7H2+HsLHG4hhfcKv0bE3sWXkBz7PvA
mQiuLkgLjn99D0CbAFTYf6oPiJYmju+1QxiBbFk9dBUDroTXoigzxewuQmMtB7V6N19yzOuTEjS9
SAKAjWB8mf9lJ85GF+ZBxtDC6xyIB+nhojJzh20SAfyIfW0k2Hdo4AmLRuOCEBLGxxpaNj0nL9FH
XW+Py6+YbI+MC2o3HWLnoIg/fbhKE+BUF6KxJROTrcCJIN/h+sg51LJoBdEG76xWXsJqzRpB/grE
34jFwERw6SuCqvaILxvnULql1mTHKt/X6kKHwLU/ohkN/4DpUkYCYno4yqTnILkzeDYLt+RVuMsk
kw++S/UuAmKmLBaSgZOwEgfXpbXJAdmnELlDm5Bnu5Kr6nWcCBpXyoV+ezNPu3tghqE+TiFQAEJ9
pMKuHN+Lg0zxA7sakk2cPvoyysN6Gml4VhlB9oxnuAYdDVMdtGLYtBIa8ZRMA9P6XdBkZkAb0+mX
GOTGxbq88S6/aTL0XMy4KkQCxA5kdZsnj1KrbtzovkmWvH9aJf8bPRRHQW4A1mx0/kzcJqpH8jgA
iW3mV0auvGQJpKIRZLqeod7zmmeLvtb9qGThCJ1y5ox2IUSL1gRQ9KGz/urNMPiQd0nryK7B1Ili
hYmSaWIElrtyTcHgzNJgBhq6tGIVo3KLZtkVhaJTZZ2Eb7aQBp12nV19y+QIGNSgAl9IE9mRqDXe
EXgwvwKgWGq0pN41wqcQJnryLZFVwBSdQZGgrzQuWqMJUOReKyjNv/uxweodx5ltrpHgJUoeY88Q
gkBz74rcCPK7nmjRu1RsQqQP+Bd1UTn2eq9AYwARIOQwIYx+BVMIhrAX84JGdh6l32ADRmDUPd7e
KNcHzKWJiU96GchWqkiJbBf9mGmz6aiBrNltG3PueDGOyVLISuOCmhNGAB6B0tNQaXxgdslaOgym
SvS60sTM7JeCvqWhTQ5oqfFJL/awChHHkN+VvimKC8+saa59dDLIOI08xWgWQNJ2cszwresSpyxT
mytyq1SOQvEoh7XeojE16Y2IbFQwKLdluPLqBdPXgeal5cnCOW1XS0NapXbMHt+ltDBZpI/u2y4p
ss28uS4tTVavVEWaZG6d2lloKYLhMjMP0P2gtWxVHXqt9RZCiNmRQfuVMUB0xqPk8s7LpDgO1CrF
yOQ3rkKKSUH+M3tDjlDzxaUAaeZMBpnGP8YmJyXfybEvxBkGVzd6ENxJ9YeSrgrwti3sgXGWJoc/
DKHjF8JNKF1Mj2QlyIcirLFeXpvrpbCh3hZBuwJ4ABccBOexo0c0bHnjJlw4CecXkCHJIkJdFt0z
k9SGOiS1kHJ5ajvDpvA4A3I6vFakQKqeFP5YOPsuWLgIprWwcV+gswGc0qiuQmhmmhcDJ2jWMo9m
tv8xWMnxk9Pbowz5QpPh3Bd3er2OTsqygsh1uHtpdnSts+CTL32G5LCS2X39If/EDVqznAjxhVly
AASvaWs6X2KwktmhvetD9dQwveveFGhkU9e8veDT4vnVFExmvepcJPSplNncmtclK7DCkwhO7W4H
tYxIrwJoqgw6iGrMAnQSrdajKAMlUTN9kRd1ha8jvMtpGX9+Ni1Dn6E9McNqBJsBjLHoAkGOS0/W
AIS+qod8H6x/gYzkjswUNrdnYXZBUHwdGbyBZ+cnkxCIOeOVJMnsNEv1nuB12rt62FmBiOQQhCxB
LfBfGKSjqh4IBYAGmhhs+8r1kDbO7JK8glhf59tD4LgG6htlilajpe7emeMDnNd460AFHWnpKYY/
VwbO6Wsxs+Pes0MnWXFOrqV4G9fqUkQ7XiWTA4TIOBBHmQXkaK4AphIfC37h5yMtjGOEKyRntJN7
Jy40tMzFcOd2ppGzSyVPGALYaazoqXoawPIvaMEdZ+ZGA7lxzkQwd0B1wHCsTv/oNffRM9k6RiM/
FCof1c2SusZMEITvUaGMSiSmoH/h0nl5mgQ4vOLcLrJAT9NAb8uFqZ2zgIcPhIdwREpXynBiVgcd
kZLcLv1Y2HUK88xAQdn1tmdOAaB/BwJ6OUdNtlHJaaoto6ZZIxR5ldvZRtTHZuhwzZuySXadtnd1
uh7M6CHTT+3YkRXpS7m9+UH+Y31y0aUqh6q/WMM6Kwv0hmTCUfT8fuHU+6u/TL30fJCT1ZJJGxd1
gUGK2+SJe/XXeN7xWmCAeF7eM8uHgu7bwvt1dmSiiPlV4CHo9L90kCJpIGCKIqsdDmCMineoWi4c
KtMqxb+W7szEJCQhLslZFXa5ra7FbfAFIjfnjRqFWe4F09lRKLMuAadmb1BwOv57VJP1GkpB9tMS
o/I25Et6xYQ+B0bxmez8DWrT6jZ4YJZnjoqMt910LlpA+hctHMj/0jH7fDmdvhv4padi/5Mk1aRS
R7LIMXgocK0S9yDglcCCfGED/i82wTNNgFhlwjTkIwk0e0Kkn+0KcuiiaR0jUKpul2iu5ueUIkrH
+FQVFbTLoUUdMPlS3+YgiaercB1ZnIlIyHP0ci9B3qTeSd8jY/9vsCRIP/cCIji2/8fy3wSc3cAF
KNtiYYBlctcZBYiUyAO6Hu4G/UM16p2ysIajO15sQhmshlAxhi4PIjDk/y7HSbK0zkoQ6tjABqV6
oXj1mkLM2yzwEjNuu8uUrQ0Ktpe2Jheu5whqkLhhbsfdUxx8//TvHrS5Da7a9aqrMfmuRKkku3dA
xVJppLoL3vHf/rPots3J3ZS9FbnikjstjX+yzm1Ru0LO8E1UegUJsaBsPOGR897ywdN5Tws3TbgK
wAwITGm/GlpdERbO+ut34cWsIHl3uQKSKnWKKOELqvbXWTvObwxFtvxukFqjHCwod6fDs5AvUdqP
63qx7mPWBWVRIEwRiqBLfmI14yu/oXVtozfEzOh9I2xFJdEjKBhX7vfthb+aY6ijKbiWRRwS0GOY
kj76ilTnOaWFncfRaxa6VpJB/6Kun2+bGY+5yZBQVge5B7R88Ric1vuTjrQkgvi7XfaumUqPPkCr
bYqS2BLkYm4854Ym521YYmrjGobQK/QUpJnOYvUwyOnCtM2MB4COMTk2cltAkvlyiRS5zNAC5GM8
mZ1BvJR5JyWzUnWpxDzjCnAExBkIcpE+np7igi+Db7ntC7t/liNN1otjLpu1at1enZlJu7Ay2fwZ
bRuWykNhK3yil8HRNwfkjG/buN5LBD4NOlOkE3kIwk81kMDrk6E7IShtgXKA/Ta5BK5PoWgMvGuM
NCBUD0sn1LMmzHVVdHOtK7nQbKpwqQo8N6cUGwx4mfEvOjlW+Lgp2oxIuc0rjRYRecX7X6Gc6I7i
Awu/lMS9PlkxblwZ4DUC2AkNiBNXCZKgFSPmFvaQvQ3uV5qLqHEbkohCG2rQUpuuuewYpd6pyyz1
va3cVQXqOMH2+DURGx21CKrU6PUE5dKd2oGW4Pa6TNnzkMsYvw/pSTAHo8g0deWwCJuEb1lu14W6
rpJEp1+eNMpovAvboNTDp0zRPGnN8dso9C0mbbLuUHrKijlmLx8KKMFGz7c/Sb4+LICoQKoUxBcg
p2Li5eaq6yGsOqYgxu3zl1z19SqUF4LNGY9XRDRloVYiqVBGm/gA0FRel7R5ZWfCYIj+tgMQLKQL
h8SMowErzUCeATGlcQ9fjsOvSyUfwrKy03ArDL+5qhpBoOqiN2iKFC1kZ2dOpAtjkz0cpa5AE1pU
NimYLtZ3XvbVZD8+fb+9NuOvmRzkWBNcS5KM+g5uqMsxocLSNYWX1jatPjl0szEV0BsXwnLiQeRP
BKWY2/aun1t4DICDBGlECRUJOMSlQal1M0mmbW17bCVVAeoPbmyQ8rWqRE1S7XKDfjFfMfuv9Inf
hZv0CSQFariFp9p0V8rr259z7Tcykm8IPKFyIqA3dnTdswAwiqOei2S/tuPkWNEfFu8DJV3YkXM2
kF6EDhewg6jlTdzfk9OIA+9KbRfo6fQh1Jciz9T8p3lnDGHMd2ARRzT/FICZJTwtgzqr7cGq8D4A
eSC4GsFHuvRcvvaXSzvjYM8mDHBzgn5o2GE9sme8yYJVEK+aAQoxC1v6+tQYLWFP422ONpQ/Rzqz
5EmtnKFYVNu1RD29Ero7EXywC2szMxyksgUe4TIYysDQfTmcMnfdAcCBxk4MK9SRatbkhTTv6M+X
GwxiG2cWJqtf01wN0MTc2GhxASUfJOc2zLpfypdP4ew49aHRPLIJ8OIoFDg9AH1FTYtaCho7kuND
+0RbRPDVRi0AVfRPsXc/1Nkr38WbvnS2EcQ/wfvYyVZJZR2K9+6Th/Zg4P+jQ5roUv6Y+umeDpEF
TBPnPNzecjPrii9VEKCK0Py5greyvhbwOMkb22Elt6mixjebsv+5bWQKufn/8/GPlcnCZkXRFVlf
NnY8HGoXsst65OF+lj+8oxx3OrlzW6BT1fTY8clz9ks9KxhMV4wWzpeZwf4pKEHCA10Cwh/Z8pkT
Nyl1MpaUvY3WaE1talD43x7olORhHCgs4ExFRAk6sWm/VpNILZ/FTY+EBHDu0mv4EDzVz92+OoI2
ZUWNCDSi/pF5hjeY5UbUvql5+wvGHT9xcMIjaEbbL8JAwJwutxDnhW3IlWJvl9CXoLGnC+kuKivj
tpXr6xDDBCxTBmIIV+9fVHY2kTRK43TonN4Wkm5NQRpBwFORJC/iUkLuukUBEypiLGNbB8Sf5XFJ
zyy1VUL5qiwGu9cHo9tIu+zRBftwp7dGYvY7IIyPrv4brIbH2yOcm8dzu+PPz+z6sV8nPJcP9qtx
XHp5j94+XaPz3z3O7tnvlsWgEoEkGWxVk1efza4Ctx3R70Nrqet0Jjq+nL1JjNQXCgc6Bljq9c94
FRjpgW3kTbIeVuVraXyU637FWdRGVhrak4XhmOnCjpvZEAjLAbBFtQGwLxwwl2Md2KAkeZuKdte3
oY7+fs3hXgLe1+QfwpuQQUHxUlcc0GQ/pOJzUVpp4Vlh0t75DrjkkaTM6LBu0v3Qm+KSrtr1dYMe
rFEnENUJPDP/3lRn61B4IF4SXQHt/2jP19MBILBBpN466jIQssgxtTjK1yjDS3R127vmLSNGBnsB
6NimOQiFpcjQInlpF+gxadF7kbBY47uVu0nLVx8K1LfNXZ97aHCRIFCHXh/E/tNTiSl8wA1BINt+
QQ+EyywQ3SxEPDORJFg2eKTTEJAzQqSJqwm9EqOmqMp25ZnZMXBQtd0MTGOr+Cey431mi5wWilq7
L2JDkq0K4oHCUbB8Q9CbxUzi9fl0+TETrwsc6H+GDpPt/p4HKQHdCaC+QhTm6363Kes1g1zy0/AM
uba+WouWWm9uT/h1EhUiTmirQhWKH7EB03R7yvK2B6eEbOcyh4ZPXRLugblRklMWiBqtt5F3EOtt
yLZE0JSB6SyyAvIJbqn28/aXXFeq/r4EVy90XJCunmaNOZIrOR0AoFS+WISub02uHkL3jtP9I/Hv
YnCRcKs4P+Q7cettZTu4p3fFNnoYfgTHFDXxRVDWaL1S1xLTQQM0LFwk1/EYGJcIQxFcxaUM6s/L
4yEsSjHNAnxdX33VoL+s1PtY+v2VoR+dc3iWv9yejesaBWbj3N7kvcOBOa6lMex1zUrZtntbhUzA
6cN+/F4YmDRetJeHPCyBTwhzjhb8qy4vN45GMaaQ2NIdxH4ZEBrHbrDcB0DdiAXUa7RqmdZ2D+jv
K1LN3eXPqmCJh+ZteFeaA2cNsilW1qDcE7pOuE7PICudW9zKl5cENa6vussvnYQMVVhUjUJjgiaZ
RqM5NOGHLZGXmh2uLz1YQTYErd04JgB9vVxp0RM6VylbYju9HhaDpsp4RTz4QJN1XqHJnibLgLCE
obUUEV1DBMY1R4wLfi9hhBxPLKsAdvcx1xDbz7/IjhvFQ42kNBoQbfbryr/r0RRe8w+DvzDk2Xk9
szsJXUjvCDUpK4KT77nwnxKsePZfrR0bMTkKG4POScKgqFquD9OB2LVf2YMSrhtWrSTSLbz+xsP7
ypnPzEzidxQLPap2HbFJRFakjaiu9NlXgaRspDax6Ud1tnBlzdyQ40WFnDnWTkRi+9JdhDh3oGbL
EzvK3sICjP9WGZIHQNW1lvPXXseZt0+GuRFCnQmQzZGTFfLFl/ZSGirS4FJit12iye4LEdtV4Dwm
gE12RbwwuLn7eGy4RQoOwTNEYi+NxT6wqaBrJTZ4JqnGDWAtSpNEWTiCZqI/NLX+kX2jXIjX3eRK
9mqOAM4syjYFuVjCwOIcPsTRs0yAyZFNCkfpTBUCcWYL3n8F3FSfYWLl6ojhBmROld4CNFtV4Jys
Y3MxoTAbMFAmgG8Oj2SgaSaTQGp/qMWQynYSRNsqZxpEmw0O6wuAhkdFDahjnYBvznGcVB8+IF4A
3OlIGi9JT666zsiLClXvR0h4N/U+8pdSY9dFehwbAL6OVOUjvm/aiVD0QyW1DFc4+A81IukiNH6L
cu0YYMr8cAy0RtfkwT9Cydbo+VO5hOKadcgz85Pp6WQk7ODuCE47gDIrD5zUfpDnRukCQIbZRG+E
2ksLu2DOMdF5DtE5Bc0z6Iu+dExwUCqt0uPScsSyXCHBFYD3EjqCC3tt/PbpcQJtLNz7eEWirX5y
nCiZBEBwKyFWfEKEb5qy9qDq+wdXs95Vzfpa+dqB16HrbCk2Z+imud++mD/ax/7j9FjvwDX97YGl
/hGMWm/r9f16/fr0e/8I3kBjZ7j2627r6Lv7pZapueU4/+TJJZmxtqnKHt5aDZXeBSel37VKbjXC
nYB2jdvzMxulnBub3FhO7A4l62XZltBinxVbNDyKyklOLOGTyy1ZNuOTtGX7INs5IGK/bXzu1jq3
Pbm1Rr3rMkiwNlL0JiN52RYGUOy3bfxpe95ygMnp7jp8llWdIts7cC121sjYAwI10DCJIDpVRj0n
MzQ7jRlQ2HGB69+WezyPITluLD2R5wJQpoDDDM34yAhPd3ko15IUhbhn3P497dbNeE+7WjXc+eWO
J1aRxAvzO7fFUBMBrxVOfwREE9/PK5ZzI2eCnTu8RgCh8hZqCH9vi+nkIkmLs0vACwNvkMtNjI6C
BG1cEbUt6Bvqm6dB+6GGrH0ppqL/OMbP0ddzg2pmgC6Ox7WyiV6fYw2KGQ/fS0C4uX1+/iWTM4z1
nSwOzThWsuttR2rxAntHI8SCO/0t0q0RTy468DN4faJgxLHWb8Hf+apCN+Cz1FSt2L9+Wk8bZvz8
adwYqn78al8h0qRlGhLMYMWzPkYar9C636WQ0Hyu9SXauLkNBcJLAeIjIJNGovVyOYbcY4mf1eCO
AGNH3W8baZ3GzYJXzc70mZHJDHCkKiAjVFK7w1nB0GEJKpQajKLpx+2dO+u9Z3YmF0SpIFtcVRhM
7XYQ31JKAEXysF+Ij+anDFj38SICYmD8irPEDF+wRB2ajtrgEcJDYd/0awH8HreHMhdhqlgS9F0r
yIvI4qUREIM0rpck1O4ZWiafgUnITkoHpCiSE+nnbVuzy3Nma3Kgizy4o4ogprar7oYvPjCyvNCF
cilonjvMQNj6V3LG7f2nAXE2b0JTtwX1cmpnIPMOpE1Z8nrv5UbX3SOY6lBMVNWH2yObuRexTnje
4hpX0X8w8W4GVmY3iyRqq6Tvd0zwcrPyhdWQ0UOJLBGYePwFizMuCLFY6GPLoEQY+4kv103tZQhy
cDhUpAK8RgEyPE35dHtQM8t1YWKSJVD8VARhBM4TIZQ1CW29MtImgxXHS5oxM46uAG+ARwA//qtO
HD0afLcKBRjK8290hnhAy/fdApZwycb48zOnGCpecZUCNqrwHWOplbXQLbRDz84XkpkyQaKDIHi7
NKHSvomqHu7dRTQBv0f/RCme+DIHjq8QMI7bqzPncgB7oXGPgA8DT4dLa6KbxJANb6nNialnNl4K
zuqBhZpTeoBOxb63qlNvYQP/6Z9PrhikiRUFtHHASmK5Lo3WmePVQsxjiCCIPijgan4OVs+F0UL6
MYeQRq7fuRqEJ1cPx+PbkRkPWg/NuL0AzTi91UQwALbaUuwyOxFn3zSZiJhDUyG4HuA9avVU+R3T
Q1ZDmgGFGAgqaw3JZO321M/50vksiJezEBRgQQEajkIt6lEqHgJxE/kLFdpZEzhOQAWEfYE1vjTR
Jl0MRiGB2vJw17qPA2BULVvY33NHCBrM/m1jcmipLojU/UrGOTm0X51QfXFpad6eKTpOxZXDnNmY
7IlK4osamXxAKrb99rk08abWK/gOXtP4E2rFK/Sh6u2rpBUWguCnn1TnRscClasG8EKqP/xsHrB9
NhSAIF+HNg3kJh1P6/C/IykpqKoQw7w0OqSReG1NjPv/xr2ohIQI6CfQjDLd1U0p912fKlhs4sqW
6Eagk4rT16ynG7EW4zsKzJSxMGszk4acKcSf0PgHErTJpCFOD4VWiRSbKKc+2uAFlEKxS0zD/zzA
ANxfGdXVgesHyfmlk8V93beF4CsIYwBh4BMpNaIG1fe2ZO3ClpnbpP+YQrH00lSUkCInhIM/l8Vj
IDfPcie+KL5QaaBD/3+knddu5FjWpZ+IAL25JcPKREhKZaaUN0S6oveeTz8fNTP9R1CcILoG1V2F
7gJyB4/ZZ5u119IcHy3Z3e1FnKsa0YSeRkBA0oDw+qh5Xpv0YhObQWKc3moEg0sSqm+UczaxE5Jn
Me3lxOfKhk9rV2/Mbee8yVu0sfXyQDPg9i9ZussEV+isU/X9PNiUalrRx2ppnCzhTtCfRfGvRexz
28bi+gJL0RnhJpKbS0UIRqQNrZcZp8IfQ4ce2BN68pRmNGrKytMY7m+bW/wkVH7oeU/aVHN+bYBL
oxy4tXGCDs7WmEfLzJ/1+PW2EXnpQaVrSp2cQRgAhDPPbgy+KgRDY5xKVH387r6DNYt3e/inr5/E
2G7NnWUyHCk+FToVOnUPY1/s3qdjZaeHQHjp28imz2H3gmcPbvfo+ZAnIerVPIlr0OPPUwnTYeMS
ATsF8MfU2PVh6/q6rMp6ME6unwAVV3Z+fd+R6HlHud5okqMznuFUsvUv9sFgE9Rp1ot+48yFl51i
wtqhGCepQ4HaMOpnAYa2vUuxcaWz+dGZmHvyS1PTCbwIoMqOOQEhxFTjtLuevzSa5QN8/pQrGFEC
RfaSHntkoC0igTNhQG9Hjgfx+8jsYmw/efu/3tZ+CFgF27cc/+75uXGsfxHlGcA+QHSCPRLnzyYF
9FSLYRA5BaP+ShD0qpdG4bi9LK7ct4/w6tNyEOwjywJ6FInA6+XwEWaDytHCR/NSxcfIbjfSbthW
9pk21kHanAP7b2v/ju2H7JhD8gZJBF1faYuvs/nw2zflI7+49WtmmZU0UVbnHr8m1gdbbTYWXJ9/
hG6v1Xs3vdeTU+hXjqJTs7OYz0FYCfg98ivVcci2aifDMtvvIFlCZQlYtnBvKUdwy5tcvx+qgxLe
myHpdOTUdQRB8Jvk3yV9YDfRuWp2lQA1MNmvo5u2eApQNVOTatPpiD14Ry0fHL1d+1hW9ta3TmHN
xUEUQhjBx97AK7QMG0LUy+jm7eVc8ju0iulXTzkd9dlrC1UU5dxxzzwZ/VM9wtkZvJoKDIjNyhO1
VLFhaAtS9wk8BABjdqdoWniBn7JtJfcms9/gZNoYxEb05GxeJWgxLGb/dIfD9IJgxfbvb9P+/Vu1
9Q9FhXrriL+n8Gewze1ztKESYW9CZ62BslAhQAsGFY1JrUdX9Fmm2RZybSh+aJ4U76c4/Ez7Ckaz
n0X609KKrWomK6/lZzIOXOmlvVlUEhZ9odQ59gzzl+g9usquQDCv6k6Gz6udF7ZYOElnq/HGug/C
zrH6nZsefYJCfXiu5Qgemt6Jpa0yKBxAROFB3VM1Tb5UxSaW3gfJGdEaTAQ7L17i9pvZfolcWxuj
QySsTVYsPgvTuk1DHGBC5lDOvukyr9AS8xQfzf7dhVPPp9l0VA8t4unqqV/ptS6VzI1Le3OvZES6
5RfYa6FKHbPku2Z9Fxvf0c9a5njWc27iqSFHGIOtHj1DX+hq40qkNxdM+Ii7Ln/D3Bf5EBVM0win
3j2LvuOmX6AZtwN0ZqSNZe2Z/pDVZyIYRzF2YwLRab81xJ9iUL6UPrpOri2tTu1OR2buMujbQo1E
uwgg8uyZrEVfLIOII9Wx/yeloAKU/c5zR9fvYu9QhCv+Y2EMZeqz00IlekcGUZ4d4QKJDCHzcvOE
GoRSbbUnDezZyevfC6dOKnuE/yM73vZZS43ES5vzHjhV9tzVvYxlBwENhc/Od/qDsIW8x34y7e8p
fgI6tA0ClycGsTfJSm/889gi1/bim+f1iEEvKr+a7Gv9rq70+zbvQV62qOVt9GrvD5VTV2eIcpP0
XpU3VbY2GDr5ys97/J81/0CiXDwLTe+FtdZhv7DyO0V4MxXHEI+iwvyk76+c8cXzROSLRBj9QboL
1w9EqPraYLol13qQbNijHKvaxESkoXEv6E+yUjjRWrNo2ZVc2Jw9exBXQ7MKcPekKFt13xnoVbO4
NIJBPth6/T3/Krn/3D5TS1E+vXfSQxiFmIuYfaaphQXMsZ15CjRxU6dvImicLHq9bWRx36jVwlUM
eyUgh+u1HMpGUrPSNE5hmDiBfHC7eGO421qtHGFNWPMjc/50SDgjMKZToSPrvTamCy149QpHwPT3
JjyGRxFZdC6k7dkqXSLPfrV4h31YoOjCjRvB/kUX7KA/PGUP3eZ9wki5dnJ8+NrZf2InJZSDHIUu
irz7+uf2qiyeMHI5Cg8szKd82Rd0uUo7HLnmpyfT5QQP0X3UbMhCdtHQ/4jKAgr3t9tGl156ZElA
GQMHBZExC0dEKWvoh2PUrBQ7jYhGHpJ9Y0G9lhGTSCvp3eLpurA224uiLqOw0DjQOi4xl3+p8p+B
bO32Jy3mkMQTjDeiZso5np3hwUqiVBZ8XL/wLWkqO9Z/tdWx6V497y2uD3FtNwD7xIDX6DFMT4l0
6DUD8o8MLMiv0HocJqKABhqqId+WSv699up9Gexzc593h9u/deEmECHA+gPbOBwoH8XXCw8Wqcro
d9DDn7xqgDn/XXVfmBy0o+6pDNcIrxZmEYDjAScHnEdryZpnSpFlDJkVTy6MQJ+4pDj4/n40DkOp
2iFSr6lhj3W0iSjStXY/8n/KUAK/at3K9V/0axM2EM4yiSLbXC/Yk8a6yIXWPEne1te2WbZPXprS
0Sgs+ECjpZdq7XleOuaXFmfRgJGoXhj6k1sLyNW9UXj30mibuTUzXr/LqHvrCElub+2aydnNatys
CeMBk0MUbUeVuL5+7eNzxpSyF3dbVdBWJvXWDE7//uIsJXzeWLX9ZPDOvUuq4CFy/xTeC2INmzRo
D7c/b8lbTRKJOFbexE+dSq2RlaqkgnNKECoRynvJPHSCrYNihEDXfGuElQBrsbbHBPbEojYN7X3E
wRef15VdCnoCnJoMRMa868mavEP+pOxgDrR/qNvC1u+mnoRkv0aQJ7X2a+WMBqnvNo1XtnY6LbMn
xaREZfHZzLdC2HK90pLXDgiOUx/mIG8N75ecV4faMO2sW+NmWvIPl5ZmexoLeQzXBpZi90ctlvaU
C0lms4kjqmPCypYufpaKTivTezz+8xX2Wt9D1dg3TjSfiKDCnSoj06JnjiSu1YY/gE6flvBjRAP8
CS3N6aW42M0ob0evKAJjQp8E4ZFBgNE46tnvcdMK71G/jfx8E31FkaH+NUgPQTU48EAAh2mOSv86
6Hs5WutILnkl9BSBvlFLwinPsVlFZJWpkFA8Tjq0dsevpfSimltf/5ELydHInhQv+6Yo329fo8UN
vjA6y94iegt6n2K0xecK/V+Qi5s6+9swJ0L/cuVlnOKqT4vOg0jDlRefyvH1oouCoqcByhonMUhk
J45BEApxscb5sXiMLqzMbkczBrHYjjkFOeluSOjE0Q1qmYLv0PIe1gATS3kXvDC8a5P8JkjP2WPf
KZAB8nRTBnurxc2vERVvF9Kd8MF88b7FKwijxU9j6bgjZPhoAlwv4CgVYZyGFWX98N2sceLqr6r6
LgtroJaljdKJyADOTLPQnwJkI4iVNhmMU2++BuPJrFdCzaVTNyFsP+JhFOdn31EarVszHWGc4GK2
teK9hwTCSr8VSP902s/bJ3xyUfNDx5zNtFyM4nwaiS+ULgxDxtyYCN2Ocmln8pd4pAfzXFG+XvPM
S+U1oKP/sabPmk70Q2IZ/LRxSivzqGSPYgazVPheCkcp/elDquU6pYZn8+P7MPY3eSnB8TPe9XG5
RZDdHqPvfYVefHU0/W9Gn9iudXa7Zz9DQMURYLvvKXIH9xFqKeJxGgMeqzt4J45wnZstF/eFEWHY
QexUYHIkfYDEuhlsIXkxvMCWh83tlV14gq++dVazhPrZDSC/ME6V7L909d7UBQdIPJNU94z8dMda
Wms5LZ1LpDmZ86R0iR+ZrW5H9IjkFXuZGKETpuKjKeTH2x+1dMUQbmBgjltNIWX66IuHwXKbZoCm
0jhFmarabSxbjqFABCAmVJRyzzNWHj1lchCfzqdF4xWlAYg+52goQ/SjpKld4/T4ptkbsC5AMb9N
Ff63H4+/ws0vVLntN/7u2bSknamur/LXXo+d9uvtT18Y+SRAZ2aKZIzGM7ze19/u+x3T5jI/Re23
SmMnxibR7yP/oDdHcTy2feR0p7qC6ftOBOw2+uQtO2J3WBLrNfqOJRD4VbIw+y2WGSieZBbmSSgO
eh0chGKrk5wMLxnsrtaeekca/uMqTkl+9RcykWGtU71UXbr6BbN3pJB6hLoG0hU//pEZu6pqjm0A
X5y2MzS77Z6n2Y/xbx5HdpId+zU0xlIWySS+yXwk5UMO5CxCMZu4FbK2NiHDZp65lHdNMn5Rwd3U
8ZdQOcvuIwrxXvi7Tv7RlNewOw6/R1jYNbqN4bsYDE6f25JS2aWMVCyBoST/qd+TL/2aTvNSWkfv
i5Y3rSlRB2x5fWoaVUBPq6jMk2u9kcd6ibtpGTU00/JRGxLHVCPbCu+T2vGfFCt1cvcwjBvmZzbS
2potuAcLjgGDHjHhE42D61/SelIS5J1E4j1CRZLexWt6D0uvPRb4kyFDsGAAnp1K31OyXK8Qha3N
fYMq7UGonyXtceKTKZ5zXbWL6j5YY4CYdnrmIa6Mzg5i1wRV4aaqebLSV836NTW6amW3cvcX3JA1
FcMgskJNCVTm9dpxStrczAQqAWIISDmBeV5N1AJ0QvY1xT05rd+Hux7QMT3fPjxA01g+imFjPuuG
oNtSbv2L6irOCPguG2rAgTHLPSq5SBOpZjdr4VEq9u6ToN3HlPCTl9ufvhAgUAcE0mhQDYDOaLa8
VV2EahGxvBFFIZG4X47um+pAy8IjmvPXqg9Lu3lpbvZZg5QNboV6FeT3j7X8Mw8eNei4//8+aXYl
LSHKm3Hgk8KG6j+CX/lOKhVbLrbGQ/gv4m0GzNkmSZl4lsTZyTHlOo4aNbNOCePEkfSqNDQIhbdG
XjsQS/OEV5ZmLlGF3iqL0hR2HDn/HjMDNKBkWqr7yt0ZXXWfWbZR/KwaUrlNvQZaXnRzKA8ZuGMq
OWDkri+IlCmV1QSFdZL36riPoqcY8QC3cRT5HEkWnb2j1rzU1l2uvAow+oZfFQat1/Q+J/8ydwWT
g6NuLYuQic42Vh1UJai0yjq1zPTXEHqMGm3y0nMqc6WasxCiAzQA7KkRNcPoO7OUZnJQh6NgMZCU
bjTvYUgauw6PUvBsdt9un9alG/E/pj6xEaYoIfRW67mnRLyrXAgKGBkHGHDbyEJwg1+TqToyr8ls
+BxUl7lBOAghhyeIvxTaJo0drXmTKhKC4NHrjjFIhODYJT8MAchOsbXgRWz24N9q4WCsQEY+7yIl
Dokoi3/wkMwLHTFAu7rVuTFxLr5nUvEGyAU1GqPbxUq1lnQv1BWY8Gb+l2LnpDP8Udi6iGjFQgJx
2UnspKQ5sEvl5VR01QjRzSB3hngn2mq+vb3an7cUm4zakEGibyx/YDQvbHYRtf6+Dt1TTWTo1bsG
adhuBR60/GEXRmbPfVXLgxiYvnuq4n/C8MXapakNYaaOnPFvQRE36biWF39+KtBSQNUG5giaFuZ8
KRmkH0SXFsrJV4Dguu9ZoJ9KT923/p84fQCX8t+v4rRr0D8BJ/xEwdKquQ/pQ2idROY0h/GuOIpF
uNZEnXKma5fCN10YmTnVSoEFoVR866RqzVZSHjJUGgyL0S95n4bPvfVdd/8MQr5y5xciKczyXugo
JFPMnDdJUt7jKhq5A116yuTwzkXUDU0Muzw2E0zI2HV+uy+9YLOKQV5ILa5Nzx4sK8lqyxRK61TS
xuyjr889enWHfoMilBvu0435x6ohDmh3RrYVtNfbe/r/+HDKyAAD+O65HzJURABif1pvKW3stPsb
gmh6VORDOvKajRQ7HcXzvlajunKaFogRqFJJQEJVmAF5qWdVF13L6zJIeTyQj3l5haAIrPNvw9FR
vRGcno4kIndbz/4x2vxPStj78mUz3FsbsFaoJQJx391eiqXbdPl7Zvc3LBIFnWx+j/5V66D/9BxZ
37YUPyX5XV3lw5m+bn7OVRir4agHkEGce/1+ewHwM92suUwmOgsBCVGg7QvxrXOtXVn6yBbvXBVn
JZlO6dKPQpdXeTT6kfROqxzEocXmj1jujJjaEXSX1d5Yoy2Yzt3nXwglMnO5iFKI07Nx4TRNSYk8
3R+tE0rYT77gI21cei+31/zzs84ZUPC+cPUDDZ4rVGZSXFfdwGNgQS1dwfQR9i9VhhQtue0q0fHi
BtNZnHo0TEMas5CJgf/MRIGGi1YpTiQdyQg9ALWmmdmVnNoh89yKcBajfSD0tiD3jqnvs3xkZCra
VqZhq+arh+jy7RVYeHyZOlMsaJEYBgXGer3Kalz6qhG4PIfA3LR7l8KahPJFVa9ctzU7s7Sikctq
LEQCKKFRH6sgPTAmeKeSuoUrcxtrhmYJRVD60M+WGBr6rWbZdbL3fWcNa7N4Ni9WbRYOBlKW5FbF
W6u30U/Tj8D4oM9ye2cWH/SLrdFm5T2VlAWSfL5kdB0XlJ269zg3X38b4cZrngZjd9veAk0Dl8Fk
CIF/EBLO8UOaEYqxNCTuKbKFLyLAR/+130zgjFco0GuqbMZehyHswbg7tRDV3La+dBNhrJummlTY
UT7AVRe3PVZ7dcLpuSdD8+2U2I+pUSX9LlZglduVMbGlcOzS1szTMj8vCW2SEo51e0P9USTPhbZi
YumuT/x3BvEeeII5cD6o3NilE+KekKw3oAIOJbvp713lKCl3+trOTadt7ikZVsESnRfEumenUS9S
hqHGClhZIj4QnDhMrmwEX/irUwgvTflB7n6X3UpGtGJ0ThFbI+md60PunpohBbVMWdS6L0UyP9ix
6zFmAtoAYy77a0Hnol2ED6kPQ2fOPNC1w3K5EllUli4AIvWuzrng9jg4rrSp7rS1/HLxoFzYmj2S
jZrmSSiysF76Tx69muqfQvg3ASf93f98z8wBJ27lCWrI92g6sN47+Vhu0V7qhx9h9Aj5ZOZpKx5/
oW5A2ndhceaKFaWGFlTGou7257Z+VMG2iKZHN+XRy15yaspQ7OrSQ98lu1L2D7cv+kIheTIPAxg8
4BPcZHZas0TPxyHBvEknypb07ZD8yqWfivds5V+k5GDVii0qdhzdRYOySf/Fi39h/cPpXviZcZxQ
IHntgkaS7AKQkdYbB6PbJGgA6ytv3tIrAds+/4GsgjhrdlTDUk0jySPto7WFgoG/v72SizeBGXgm
CJGYB7N0fRMGHIHWaLixgGjOMepq0wea4WStu2/bbf9WZw4yTytGFwo/bN/0RzPiwZLMA4aqKywz
TyROT1A7GVyi4KOEQz9uYkSj1OKtNne57wTej4DJsl2YOUXxvZFWJUMX1/biZ8wOsUiPOdI7fkbU
KGg42Y3+Zcy33nbYaft+A9OdC/YEqr+CVRFWztCSczeYbKNYoZpTJHe98JUZeH0W4NyH8FBH72hb
gTG287i0K8nJtDWmjsUb86FCZEyxMDW/a3uhb8AuL7LRQDecXk++tuqxsBzV1Z0sfajrwBFh6S3F
aJvTixEh1mz+xXM2DbnLjF9CujyHNqf5EIrCiLNnaNKRwp2V7xlNcYuNLD+Y+crLsuR1L43N4mRT
bptOkyZj49dpgqt8RCbs3zjBSyPy9Zqa8Th4iYBrJ9xwy3ITyT9iBTJu6XvgJo7UeYeEAWO76cZd
nm7SPl67R9OmzR9tDg/rKSLLAvfm9Q9wG6WK/cRwTyG1y1h1AOBsmIEAtUTBLbmv210T/zLzxzRA
xijYGcK3/957XNifv99wiTIpGesuYpjbuCLZ7OOXwhnEXa61X0SS/2B1FmPpzgJv4OqA1QKzPdvY
QQxDoZUt7k2n75PopMm/x/J76d6LWbx31Q7XZWyQ25PqX4UXbqHmfNSt1cr1ZGW+8MS4hA5QU1AB
mD24ci3WOZzXAm6TSZDhi98czQLSMUgHvRpqyb61DfgCCiU8ZZn05faqL8xmTD0BCHEQW4ToR5+9
CbLZFRU+XTiFD5PaYr+DS5tyCxuAHsYp2pvHYCskW7nbpU5xWMtblnIKk1CDAjbjCOS9sy3wm64q
I1kVpmOvx9HGD3aJ+tJuo7PFAN3WlZ9WvnehnoZByGWZBrQQ3pv5yt41kjiKZeFUGaJTF8IWiEsz
oEhf2aa7N/J/RKtzlNXbtbDJV2ZnWaCUSGrO7gmnLP7SS09yA6mxYYKMtGG52EFjSdxabUp/jTl+
eYEBroEfluAhmRezJT/wlTFvePNh1JUCmzmpZNzWJuhxu75vVFhX11j8pgM7O9BICCG6Ajxpkh6Z
ubKAq9abJSYHAe5ytLF8dD087R72iePt3Vx4+ExiNsgQIJPXYWu/9ll11nR6KPDotpl5NKlSmMF9
kpgHUw8cSfluwCR62+DidZmoceAmYWBAmXc987CvikGVcdMCbRAaS9DPMaDU68fATBgje0Zv3UGs
YStl8OAZUDiDa1Op4BBVb0L5LfW+yN5XZS0CWIqhIfGcCHVBtk8Ectcr4XtaICtpKJzaGKUqYaul
/PchVHBc5HxSaldDs/eqvZx02yJbg4NMl2a+45fWZ/ugSZ7XVI0vnAx3TOyqAl6knfTcLloNorQ1
KObirsMgodIvAa0+7/IHcSkjHJNjDSlQP+RYJ81hUALCDCYU4hxdJGm1Dr/wVjDCBnEAnYWpYDZL
vdK6ERr2UwDvgYKeLDeb9GzVu8w9p25uMyYBlS11Mx8G1exeLs5pcp/1K0/k4ofrEzmmzgAIilbX
m6xEXdwIQSqcen1vFvXOKIKNQcuY21wqfxDrWjntC4EPRBzIWkLFiUiPOgsJKh3+756KD9rNurix
cho4gSClm9bI1ghUFv2UxOIiVs49psx0/W11L7pe5FXYolbhcJYPgi/2xxb41caMs0fPYmY/ijPt
rsv8wfElfe0hXlxdeh2kLjRwaZBd/wJh8OOh8UXh5HJyrZiqgU/L6r6BMSas3/34+4orWXqJsCah
NMR0K23Pa3uj1Q29m7CbVXLvhtGm+kfVHa3Wzig+GFpkk36La93GpYt6aXO2oxH0UY0iYTMpbX3M
7XzbMMsR/3Kd2x+3tJZIRU8E1jSM1fm3dWXb1oJmCadSd9/TItvlMZSZUB/FPxjeUGtvpWW7ZI9m
OJ13ck8eu1nqmUWS3CQRe9cYTlgHe+Fc7aVGdsTitU8Ot79tyRNc2pqdkygIRDebzknXj3bQgLhf
c6dLD+ilhdk9L9LaSOt8EE7f/Fre6k4VCFsBsOjt75j2eu60AUvwWlDgpFI3u3F6qddSYhF66YX+
2JsHr3813WNewD8vFTwgW//5tsHFzwKFNvG/02D7gFpelDo0NQurCbRwSkckqQTLqV2EYBRxL67J
/yw5LhrqjF5Q5lBQQLu+WkUj5XKaEOTl2rdOf0iNN39tEnLxxb20MbtKRcxpLCncnlz4q91t9W00
D0bksISpbWwC5a/111xrya18lzE75r1Zx+7YYtOS/4mbf0zrnLfvtzdp0RFffNfcDeqKQCFF53gr
+CAxvpcgQFZOonugXlz+9b6P5Rqz6tKFYmQW4DB4MmZKZyG5VXR10JiidzbiTtyMijbYY5quMWIs
9ZWJf8G0axQM0IqdveBJ4MpemeeAczaF7Tt0GKEnM7b59v1rDs+leFizuHTeLw1O//7ivBeVm7uS
AqSlSC34mbet9astJdjdrZWLtfhp8L2AC6bqDiZotoJm7temGei0aq1mEzFlFYw/izumHtIOEH1+
F5WPvrUbeWQGiQq8+6CH78n4snJylh6Xy18xu3Va5luj4BtAsJK/DTQNd/VbaX0l/QDz3tvQoYvo
hmz67NQHjis/8EuE5mGM1hCvS8s+kSCi8qPLABRnFzMW4RXv5N49wSJk5xEw0PCxGC27jeoVD7pU
CKMI9R9T82dH90Yzic0RiAv6oiZUZOAS7lI9PDDGeu6slnLUS5TCJG5Kj5r6UjYrGJulm4NAxMT1
M+k2zZPZKswrLU3JfyrxcRB8qCRWvMHClnIxJ5TZhDHjgb0+wq1uZIY5pt65sqAbCzwcAm9e9MMv
SOmq1SBwYess0jiGXeGAJ7CfmYtzqfIaJfbPyT/qHcPWZ0gy7pJt9Ni/MEzhfvEgrA2ZDN7dPrnT
ibh6CZE4nXQ2AA6JUGXNOwDeEIdK0Rr+GTr4XtlMqAO1Qg/E1oKH3NgV3Uq0smLvwwVfOoZhTLs6
w54UpEhZ/vDl2BaGs1V9QwFxU6Z3Zfh0+ws/7eMk4kpxj++zNODqs6vZSLWXda7qndsq3hapeii7
fRw9F5b61RU2t2192sTJFrghUFETG9h8Oikp8v9jCxQWUJl9Ae1YbQj7VczImqGZQzf7pPHCyPTO
jftUdAo8lygVJ7JdrBESLBoi3eJATjjkOXG0SYWqJGPwzn2rbEJmhEz1KRytYyb/ur10nx3KtHZc
AZX3CZk/bbrwFycjDkWodzvfP0PQVHbITobDhiLHRk2yu14J7uMYbBtcBIzycEbE7Mfqty6dzctf
MFvUiQUga/rIP4O/6N3oKLR3lY4YoJpsogrtwTjZSN7f25+9tL6T6qREikn3Yt44MpS8ihUr8c8i
ySWsEmoHeZR7XO1tLtsxINcHsMddmP79xeq2FUPXWp/7ZzU+iN7fiXgF8gr/v6b+ZRNJz/9jZubF
woJRWb3GTOsN2zxATS+CGS2qnKqAh2XtcH4O2CZzE9wYqAKl7Pl9yws0ocnCMFcPjoQPew+Dznb9
k2e2W+3rILxFobRyxz/D5CajqOiRO5DCfkKQpsNQ1PGAp4YtbC8cuufwwT/61UnZ62uttck3zb2z
qZuU6CdhECrk17tW5HXb+1LnwzbMkMqDx0V4dIOvgrz31w6iNeU8n2xNZwOOkwmSO9s6T9DMdqhb
/3z/9sOwq+35LNlny/6z252PO2a/zruz/bJ9QYLBfnkJN7u/rxAdOoSTm9e/26fXH0+n73+hJLQf
YNS5Oznvp+3T6Jz87Z9/nr9Zx+f7wTkYdmPfwX/7fvjy/AeW+Wfny7OzvVvZoCWHP9VR/u+HzBx+
nDH4Z0wf4p3Up9ouD6o9rhVMpoW/tViTK7m4TpEyBkqb9djwQmIfvdEJ9Ly1oOAjiPpshqeZuB2A
+HyEF4pEvYygIz1LWmjr2c9WDWw/An03/EYdelQDR076fZtvqcsV3aEeSwcGUUeMXkv9JUWApxMy
BsKUDZiv/W3HNTnDWz9tdjQZgQFvJZQ4rjukk36uQDEW1xfuTtJlFc84L/fpQh8HoTT65wjCvihm
un8lYl8ywNgqorJTgMeLfb2BTRepbZdZ3KxYw7UXuCp/KIvN7UVa8LqT5CeRAKI7xKizpFXPIuDt
rklQ92I/aY68EoQvnY+rP39ej3ED6nn19OczdTr6CTT/0taozzQMbOPwNzdeTWmjB9+EJIbq2+7V
TT7YUX4UpX/8OCZq+BdQUTpml58sXy9sWzdaYQ4sbNsm6tnMNemouN3KtPmS46cHQSeC74MjwJpZ
8du0DWhy8VRHPsNDUAQeEI8NlWcEsiObrGttmv4zRHn6rguLs5JRZyhGLLlYHH8DR7Zfzc3rr/NT
5ERO5bwJzMCS5tn13feH923vbP+Yzp3986D0K7fu8+zl7GfMrh1EJnXkK65/VqIH0USrghHMkULm
1G8qYh1s+KM6hJvYaGyjMe8lxd/3SFlI94L5p5YyRxt+5fK77712PYOa+zbcNBpUXX7g4CXwQCvB
98IDdrVqs2sWJl3XerrAAS3gHhQ3IVDCBrYOK/6exQUz5Nn29o1bcP5XBmdxTpR4lZiorA8tviff
cjeVeG+5/kbIVo7gQrCIIfTI6TjBjDFntVO6Sg78JkIqTnwvWiCZ6UaR4JOrNomCFJr2ro1vtz/t
o185c7lTxMFkDikvo08zb6LqZRqWWRyclfJNMvHsUo0eti/vZQGicNc6Qk+2tYT+qAdfVUFwmvpp
lAEGdWvcTAvOkzEviUGvqSkE8Oj6jldBKVaZx7f3huRDIzlAGZnk/zXDy3TUL6zMzk6dikNaI211
bsMf6j7U9o3/rU63UGbfXtelnYRKAmvMsUBbM4sXgoacpG6G8FyPTHmdMu/ObVOIM9tfaeLbFvOm
DnnPbZtL9+LS5ix+cHU3EBIBmxbxI0OvW3XrNY+ZrzmIMvz3pkDYMpuHICCj0NONuQhV9GIIyBCz
8CzVTjtpjm9Bahbqk1s/CqtloUU3qcnUMWDRoiurzz6sbVsJooIaa4m4FZBwbMOpN9i9Cvne9aTH
oEV7FSVd/VnwdwUYi5LJKCt47UOWvOtORfu3E5TfyS/1oaqcsv+Jwm8RfG9oNPYEP2F19PWDAe9N
fQzlH6G6Rr+z5D8ACbJeRN2kDjP/EehjMwphEZ6Dsd7TCAPIpicPiQRX5VoHf+kWQakjceSYowd5
dL0xbh1EsWDF4VkO/lBgDtfK9EvnWqdlC0Lwo0w2+/OrIhg0K2IrLAJToR2P4fhYxA9oD9lgErsa
CYr6v9ae5BZRTmLYnv40Ac/sXQ6NCnYv5J3Oqc7IkNLaYXhHYXTl9iyu3IWV2VuskhHRE+pYOT20
7KQ2/1CpXxP7W1y+CyMzJ8eipbpkNeFZzP7pk0fN2kjpN9E8+Hpkm9l7uDZ9vRQrQn38AecA9v+R
n13cU6lTBsI5lk7yNn70EIuhbagwH6VrnLRLR/zS0OzD6l6rEJrEkGx8EbVqKxm8/+fAqHapurnt
exZN0YYibppKqHOsIlPCfSCMFbepLjdy+2I1NHoFxyq/hcLf26aW0nL4wADvKZOmOOXv6+skQuKH
Yie5kuxpT8mQHsxStCctIDcatpE7bhQNYmPHFL4GwRqOe2HvsG2QoxETTBSh17bVWO1iQcZ2q7zk
+SFFaACXvqYQvrCaV1Zmvkn3esGiku+fG1PK7BzkqR4+KAhW96P+EqnHlQWdfvQs3IDIBlQ/vWyG
0+YiZYMcqDGV9eDchLJ470ZxsRFjA5L7PG22nhjHW63rxn0vFZDp5oZ7b1RB+OjrhrtjtCqlzZll
34aOzLM2mmDlZC3cTkSSKP7jo6f8auZokHeTXEJhwi/L21cQXVBW/1Orid0njIIr7kaq6h/Iqf+8
vShLa/JB1cTjPcHI51sgoGeu9jymXZ+/RlHyJYUQTlHWotil/AYi9IlxboJ2KfMyuSZXXh0aUXyG
nGfYQ61f2M0YojnqnQRABHLtEfBlNqpHDZFnvqZ8u/CZyB5yh/431db8FWwVWUmKpI3PJVz3Ue/o
7yOC1beX8nMXWZ+0Ff/HyOx9ikbDEGqric/dYBcDNO+qYMM5Wtjhz2wDd9jO3962uHB/MMiELbOW
0DPOqymhmAauyzzMuSzNaMthER8rU7KAzKX+myFVxZOnJmvconOjlCdBH05U24BP/hdn57EbN7pt
4SciwBymJKtKqShLtuy2J0Q7MefMp78fNbhQsYgi+gzcsFuANv+8w9pr8TiurqVQF/0sgvbieZB7
cLwnI/A0QGiVbpxiZSdrcpVDX4zRvgJhE830C7T08h5ShFCfWwVjgfi97OC+lgRbLlG0h93GfLYM
t5e+dwhUZaLtG5KT6DtFufW+WexrKH/okAKpMsmbS/uj7ltjXvvps+KnNtnsEZhIov0vRhb2FZYR
Mvk1eCOj+GElIMafa62xde3bWLe2sCu4ujmUD1ZWr2QwI2chJlH2PFG/GZi/YuHugLj79p68CuqW
KeMP0PMl+GD5VlOmDk08tFL6nCTSsTERGwzzNxqcVP9OejCkk6jl91JmHlWhRSmkgfEOKeq9o7gO
R94/AtZDcIULg+gaDS5JtdB3JlMKgtF0W9+FZctpHdDvtvDw+ffvv9nzALLj9tC3TsaipIB7ulBO
rCvIlFWDzEzZLEUbvsI0R6KT/ekfpfRQiHuIn82jsajnEDeTvOc5u5xnI5FDUamXIc4odZRuj3tF
0m8pkqckJZpkvI+s0a6ISWYkFsrwbwbP8f8wYpmweWEuAaq1+gbEWPyqRhPnWeQNccyBZzXAPTpM
Br3Hftn4dlqM0d1to1ddQiwuahoEfmT16SxeF0lggpj9wcSqBhuL4P8o5jt5LL6nsmMNcHvA+j+4
MHoq1k9Ry1x7alHNoMStaDsZk6v1XsrogJ8WSUiTGGv5+QcHV+wKPw3Bqr6YiiAeRF90dBRDnXma
AxJUGkSYRdacbg9+OaUffRjInHHJQK/yWpOqee+z/WBT0EJhTBQreinaKXSbUJbA1cvzzsNyvbkW
M3Dv8V4q0H6sYTxqvRByqZiBuKUd/rRl5SiTdMzb6KiX0BQM36r2MYx62DG9qPLatN25E68ywe8D
/fAF65sXRJs2tGb0oqcw1aSuMD32yZOmlt+phnW9ZFNeTMcMvaFfI00N9PU+dCVkZ7rdymfBv6O9
Rtn7piUMu5j897QDLy3+mQE6e7XdyxmC+axjwYdMKu6jIh5OSSpJD4pPg3YV1Io9x40EqFVq4fXW
9HNSFq3bNpF8FFFG/aSG5tKr27bDw9xKs20lfuoIJaKYIo+3W2bt11BTfwod6vCVFcWHMCQZdnsD
rT37haCG76e+yKWhyeuVRQy2Sic9bc+d5HeHXBV1t+cFOsVjjGwEGrL3t+1dndZ3gwDCuIZpRWLf
XJ4SbQ5DQWir9hxSvsqzV7N9lfGO+vq1r0fb6H/Ug3Qv5MPJ/9bcD+Fjp/3k+ppDY+dhes8LfVy9
5UPgAYGMQ6KWxt1x+SGB1efmUDTtGWmP+0B6aIdvyP6g/F2FThBEB7WC0s9/tHq0uQX0VfpPQXjw
P6Xdz0Drj2VwzlX9rqi/03sY8j8C+nj65nn6qgvSadgj/LxqmH//WrQ/+RgiFbiELr92jMjZtenY
nknpPIyFbXUq1MmGPaWILLZfgqRDW/ePTtMJ6eEHJZ8PTau5aG9k+v1QPmT1QrLuhY3m5LDKatZn
bRoXTtMd+Mt7xLueVXoV3gFaOPZrDRyxrlsYX9PunBpZOdv1oJUvubSI8spz2IGhCsRIddNaTy27
C4zwUZ7SyLerEVF3MaLSbdIyC22hWsvRl6oERm3rnWo+xJU/5ocuqyUvTjp6PCs/zkFFCWb2a44D
4Otl0MW/qkobAniy6/I8ElD8CJNaJHkr1/HoqnlrzsdcSRQQAnO2R8a29jGWFVLJd/Ha05NDD+Xl
CqlqBO2URtaxgb209CNX6//m0o82nCATeTL3OiXWr827ObhUVHo06ct9v7I/3PzSPHV6YGAOuJZf
sVPdo81a3z6tV2OC45yHkPY8UL1cFCsnUZdGqKjDQjgHkX/OUp/dVz8Y2vyYCGc1aYmdfOnbbZNX
FxImqShKeJ/QQiCUdTmN4RwoNRVd4azHD9R674f2PBIiRurbbTvrl5O3WmFBlpEZIB3WYnpSF/R9
ws7xEsc2d+6W6zGQD6InDH+MS5UI/nIM3WhVhj4RCQlzbadmfVdXD+hCHfpy2nF+1l788ix/tLQq
kGblkNdNqgfebM6OLMyiLQztb6E1d+pcV7ttZWd1/aRN1QdUirCjdk84mm6ZB49akNEKHP9K673y
wfJyXtwiXHA4kQvZH94dbFWXEziVamIEJRNYPuHMnEffhVtFeyM26KXj7X1wvcUvTS0//3COeqVQ
urDDVJj6D8OrUh387pxkP/Dw8B52NveesZXHIEiFoVK2ZBrz6MFEbAQufLvMNJqqwYI1sw2J6e3h
bSzcx5lcZyj1oJshY8Oimn2OEiokpu/O0B/QfBsGf2/b2tj2F7ZWm7HXO0FNSivwRIAZ0eCo/VNO
pDHpO4HVxqa/sLPajGPUGL2aYmcuvoMOgPlaPkrlzr64St9wtC6srC4ifOkRTgWsDMK3SDe/9X72
NfflR/lL+lKprhBEr3JOD5w2dygg7vSlX99Ol8ZXF+9clJZSSz670nizhj9T9h9jlffBLcBfWvvw
XN8pGz/ser3w/SGbhcBLLagbRkmLPne6PDiBVJfHvioLr+rGvSzy1rpBKgCqAbglvKWra7HPhHka
ojb0hlQc7Bhk+0NmTDlPsrhnausCIX2yOHdkUKh2XZ5qXa8jgoIm9Fq1ioUD3BR4s0WTgfslmPqU
NllQwy9ZFeOpmqvu4ItBv8chuHEclmgJAWca31Ra7y+/IUu5WoIpSrxgGKJ/lMgCr9/5w0EaW8GZ
yrrZKYReJVVZVOR5LeB7dP1Qe1gNujBSax6tNvHGHtk92Yf7kdQm+ohBPRySOTnFvu90euTJkK7d
PvrbtgHV0eWBpwDq6HKwVTOp2qxJiQe/cfo1tgrxNCkV6m+Wkjgj6G+4IiThUFnCP600DG5VFcHO
W7hxueLGk40ka46Sybo21xplLAujkniF1VfZcZxn7XPT1+CATCssqmOoq2LqKHmVR64fJeFeB8+W
fZ5JNET4DDorV+vdGn4u6Pkce+KkoNkWV+lJ65r+TZQDmlCIzx/FUGhPhp7Je202G1uN5hdquovH
DaHW6mRVszhJSddlcMRLwXMBg9vJamvfzQvz2NeVerq92lvmiHo5XHAbQEC+2mhT3MmNUVe5F8w5
bGSEs0XWORVXMf1Fe/qsVxlEtjU9lGiRsj5LO+Uy7x/uqrwXzXoI58KTW9M1gs4eUv3ej6K7RD5n
wexAKzQIpt1JupNJwrNKrbnJlMfO2HsSNhYY6Qy6ixaJE2Kk1SwnTdiGql6VXkWGqTQgFQiLk5WY
D2U9dk4cd6+yEB1uT/VV2Y/Rv7NYwP6yULyvs4jxkhlo5K7y6sK864N/heqlyr4Z/rOFrC+IAS1u
76LpcyDvsfBv3Nbg4Q3y3TIrDQvq5bSbU0HbuZRXnqTmf1sjOMTaQGdpnO48tFt2QFIsFQuYmgDc
XNoZEj/pfdMqvSThhlTTTLf1r36q6Tt2lt+z8inJNiycIBwRhdbcSzsxBWe0ZovKm5rokNV0kpOX
04boqKZfFG3HX954v00yHPQ6oykMYGA5QR/2bBB1vkA/NamwICteJCHPTwEMmDuO0NaQSP9Zy8mn
I3IdwxSg3H3DimqvVBwYmO/MSTpVcXDum7dB3EMIbpxDduAis81zujzjqzGxUQVrsJDNQ4e9a2yB
tviHqSMGbJ+1U3bQyx/+/JQj/ZoZP2Jrbztej5VoEBIESkzLUVi3T4jiUEy6Epde2tNDHfwQlYAc
5D2PgWtFin371F0v36Wx1WvWJYUwJWVSenmL8ksNxH+PeOiqr4+GpIULlRcTEl5WcGVCqKM2M3oz
8ZCHOxYP0iM8S3+0u8YpgFyCPO9tlLervWrdskaXh2CxSj1CpYOO2Hd1cyemPiBogVVJTA8jFFIJ
TV9x4z9lRvlyew6vz/WlqZX/3CFquSgRJpDnNXHkmsZrku6hmfZsrNxkoY6FGkrRlGbInJ76voxS
OP0z09WLtv16ezwbG/Bi6lYLRilnyErRSrwsqOy5uK9SNqD5KCqFM5s7HFh7tlZHjXS7lkcGyyS+
FPpRG7+2PxHbddJsr6FyI8q5XKXlSz5cVBrQijLOsERnYzE7I3wuVkp+cVLCz2FYu6XwOYufBorY
ARC1QdpzmjZHyqsKxBSwpaKsVtBq/S6k+MCGHHInD+pvcTMcxSm004Cgv3i7vYbXYQHpLF4z9h3p
BZpEL0fbGtOsj2KSemmF/ue5K09q4rbanZCc/eZFFX/fNrc5ux/treJ9I5WLKdOwB82pLR5y9/n1
V2nPhwzGpR1TS3C9PtkfTKkr50Sem9SqE5rI2uAgFo9Z+HdskXOdHEiu6Y2mpbO1LdLD5djvmN5a
QpKE4OKWBaS77XJSk3oylVkBgV+PghvZgeqZJjnP/Fey1/u/eWl+NLU6F2FSGWpdYGqcv810BEio
8cr90S/Qhr8rkumkGG4wDzAalzDzVE7kH/VmtBvUmm9P95WK4XJ9f/yS1bkJfXXuNL3g5rmvvOHQ
u1A8tu5w6F7zZyBa34Pz8Kk9wCuOnF9S2k4+OqD4b3/E5m7+MPGr3Yy8TxWg4Jt6avAP78f8Dwxv
0E11X7JfYr6TkNiztdrJfop3Nphl6hnBKQ9LmkmAsxyrys5+wzGr9XtsJtd1omWCl7YgkB70hq3Z
wxZqFV8yutSbheN8bOg/EH5mYAWz+U6aX4Xut/LQz+dIR+c3c+f6MHVHfS8NuRHVciMRSwKG0pak
9Cqj1SAkP8U6M5xV8NacxsfsH5pQM+oVv+fRDvZy+tv2uJ5QnuKW4jRdHqVaEJLMaNMMeYpakWyC
/TGw8xgZCSeIe2lJNBlVS5WsK/5mVD1Q4BJFULxVbVT/w3NH5wlu4xJSXzVUNvE4tmLFBtfU5ihm
dzJnekofs+J5TMedjbz1jH+0tTpMlRhTyuC28ygWBc1bKnwSrJ3C1HIW1tcjuQbQAYvXwZJezmyi
6GXXNdzEVjK4aI+TfnBDE6o0mNnG72a8l4DasgdZKvMHBR80litHS29Fdc77KvX8+Rwsspt/dP0+
6B8n/cdg3d2+BzafGeQ+DKjVFaDp68A0CiOzmEQBY83XKbYztLyhL4v7EVpryRaBnQW6I1TaQZ5/
TXupyq2RQrKoUPODz5u0+OXMFkqdR2GfZJ4gQn6ehWchOGYGcpJd4gjmASXt26PdsrcEi0AecBu0
NZanDhQlGqWRJupIfNCER7A9ju+/Bqpr5PDOdLD23Da4dfXBPrScA6YW/ZHLAappL1ZdpmY84qUe
263/8mcK+fvXoPkSKHsYmq3hmYswB3uH+HHdEjsa3QxfipVx7/l2AGGPHkDzkTtaRKYj/1yE/k6o
egWtYO3If6I9D0clrZjrJj4jDcBHNULuzTPwChKUXaF4U/WmdI+t8qW3hpfU9M+DYpeacqBnxZGf
AorhoAvLuafxWXPn6JcQPXTfbs/7O2RpdWbp56D/CATswuGwOrNWUM5+4KeFZ+bxfdRrj3Vb/VSs
8rcG+BlSyYENp9HLrjbiqRJkpyYQDe0gxH2V1OLo17oj1vMnIT6R4975tg2nRzXAWpEIggOLg365
KRS9HhR9FArP0P+M/vQ8y7Ftok9RzG4gvObQsdQv+py4XR/ao3+nmp0jkH0W+vvZR/CD/PftD1rs
recKZSWqphpITObr8nvirFZ9YQgyzzd9R1NpjVWN/BwNseyWwefbtjbH/sHW6rqu+1zU/VldfAFX
6E4UQp2KiW9SNzP2eK33xrU6fFkQpSbpTJ4GJTwoNALLnwWxPebDTrS69fSy/Wl4Ax5IEnXd2BOT
MzILi2usHpDfSdQSIEWB3iW8OonodInohqlynGm1M7K9Pv+N9w/bKIACkKRcsK4UwJ4wxVkfZV7Q
1U4RGffJVL9Zu6xgVzCu5aSbIlVp8jcWHFqrq1pKesFo/CbzFIDsdTMexGh46oLPnfEzDSy31e1Z
V93Bj+6CZvhXVd/SXWnB5cyu9ynMceKC/aYt2VgFC1VXK/Ps51xvupo6slmgeGjpf25v0K0HkcLx
wiANtkcHjnJ5GgDKJKFWM9Ao/2umwX0WZgdt1H9P+figgXU1IsPRgvxJG7SzKbpNN7q3v2Br2/Ig
8igCB1SvqGjlstfUKq0yuu2w1oLVQWApoGeoCaad+3tr87BnoWtYmoUpNV2OVc4VFmtoF3CPKNlm
ZwlwLFvyQfKnvVT8pqn3VwL9aNJHa3eY7hSdptDFVH4YA9Rnp6Z5ikga7Fyv24aWFURSGJbZ1ZiI
ZKs2MgbWT1FhSn6LBrDJyU69bMsITTsANmnAhwpzFTErdO9lhYUjIcA5eugN+fdQF6Ktt/oeemtr
01NNlklzg4EGvX65RH5WlGLp40HUwkCy6KWIxp0J2/BRtOVU04gvooW2ljLW+t60xqrIvXruC/8h
G1vqMD7Fm1MpTK1/HwoKsbLgT1bsClQQTzxUYna4vek3JpRMNOUKhK6WIuDq1MFiPdVh2+cgtF5V
k6xmZ1tIFd82suUVQARJ2VoCu2eROrqczKxIQ1OnfOhFmfvNOvT2H0i0nU/e27cDvf/2186GSmLn
dd3KfX80us6uWKWZqXGG0aSpXfjw0SAZ0UeaiuZQx/et5Yw9XGQHX70rk6919CBAWHx73Bt+IZQs
MlEo8GJZXE9uX6R0MilJ7oFo049GFPqHmlYdSJ/pxDKV8ljrSLfNSrmXeN96NQBI0cS5NAQBs14d
xiwaCznkPx4vV/lvJbbDvV6MqoMuwnAfteayo6T4VE7RSJt0pTuDBZIgkuLshQ5DwUmVvDn+98mg
zmqwy7j5+LDLPTCi2piWKIt4lZCYj3VhSYcGv+hBLivxIais4FAP5eRqaii+3ra8tcdpGlIW5SLq
zPLy8w/5UjGcelio89ITtPnol/1dHjtTJZ5uW9nwsKgaLZgrJpzocXU1iVY4j+1cFF7nH6rqX7m/
+zZof3fToVtm6BQARchFS5JltbJUbcemEGumsUxYxTTGdRzF+2FWnot+1lySEHtN7xsXFTUkvJwl
vOGqWJ3eOQvHLE+KEj0k5UHKaaOG2Cs1zoUiuVp6159ENH1uT+bW4f1oc43MzEulhWiIum07fDaD
cyT+6M3XLhXvM7JyqfKsIiLdyJ9mgKlZ/qUOilO5l2ffeAGW0tnSNwR/Ok/A5baxJF+o6Rsuiatm
Rxh/NMWe/yrzG1aOFSIhEApQoMbfWL8xIpCaJK8GitPJnRQfRFD5JUHjoe+/DulXaersIP2SJoc9
LdANTwfoOL4AWSvu/nUXZT/po+8rRI9dKjeHTG3/VZBJcRIjEu2sNEv39mJu7R9YbZaWMzLNeD2X
EykKSdFl01TgWHVzZeuRWNoBnL0vUk/9p7fuq0RH16iPKwSRBXHH19q4hHFa8evAwcMUvu4/K0hs
G3EkUIS0AIc3oYNuUpIea+VuEPLlKt5pMdjYNnQy4wfRUYLe6BrXofhT0itlTR2y+yZ1rR3vKWtt
DIjsqrR06dPcARDscjrjFDBKD9rMixW1vgsmCNYLbZw+NUqaeFYhg5oS5ABG8sDYKXFtXKRLpgoh
RJNK5FUfwKCMQ2PWc+lBlUe+ymqf+m66i+f/oZTLXUMXJngVMGfrBgfQ9J00TAll/3l0wkC3A+Vw
e0tuRRvAJICrUlJaqtOr1wgyjayQLSAaQS48mFwy/dw6leGafm0HffEaGg2sPUbvDpVp+216bLM9
ofqtjSIT3aEELoE8WvftTroaIJENWMNPIspoX5ruz+1B7hlYxfx9Y870YKWV1+SPo/htLPy9W3rZ
aqsLDMD3AvFhHnFyVsGpVgqhkvksVJ4ecwRo7yG3Ud2iuZOPtG1JlW3u1U82nj8DVwp3igQYyKmV
xTyssjiagsrLFrLqUDwbsLWrh0KByHbHYdmaPtqmliYtNgpRx+U5y+ZSNMuiqbzCqKVD0cyiE6TR
To1mazz4JhKgApXwfr0JdDGRi6ZUK08ta6ebZVdEqEJvYhuCqhci4p2YY+PmJ4QHfq7KBnC3Ncod
DsvRnPqiRgSa4lcwPhidelK4oe1wZ2BbdwVzR+C0pJmvyjAklUWimqT2ktisDqpVPQ9JV9zl0c4m
35rARW1sQe0srUHLG/vBuZsRCRibTq1x7tLjIISeVJ7oXaTMX77uEplvbAlUjwhhQFgBLJBWJ0ov
6zCJ9bRBGq/4Olujk8fVTtFjywReFpAdOJXIla+crSQbpoEaIdixpoeuxPDjQ9+le6WOjX1g4tYw
ChJLeB6r68/yuf9SCWCVXJuPvRHbwgxFk565fXS6fQltWMJZBS1Du917seNyfQTqralCD50HJYqr
Rr/b4qsIPeEumej1vIFFW5RAgIqRplpDxWQhK3O1BwStz6L5PGrm8COoSG/eHs21K4MVypvgcUjK
cS9cjkaM5HiQAlyZPOyf1CHPYRBBW1IJWuvej2FAGEezRCW4EQ5mO1mH29av55KrFp8UgDIXBqDs
S+s0lZcFL2bhNUOJhEwaay+qb6SuX4zkyEYj3BntBpBxudtJr4L0IKO5dhRHGXL0UC1LTxkC4MCz
0EpPjRibdioJxtPY5PHz3OAKmHUGTFlvfP0fvS+RcMrpITveHvz1QWdxufH5IjYSy3A5+EjPhlD3
ieIiafoKf+KTIn5Hq6lrKscw9q7ljQAaazAVQTBMFQM3+dJa2yThgK7NgnCUi8xtmrL6zg2jDbba
p/LLWBTktoW8goInFyL1H2iuVPlpoH86dIakhuFS6YUKtbDZKHde3a1dsHQsA2vlCif9fPlpjdVn
RlSJpQfpzxS8tPFLHTn1sOPrbU034mfAzsBnE82upjuuAy3uMx9fr2n0uyko/JPmR9IhTWLNFfzo
M4xU8o7NzZGRD+UIA70310FfP4l5rMa4E20dHkVByBa1xAejikun0pt/b++nazd6Sb5Sscf/wlFX
VissZa1W5DLGmmKyl3qIBUEjUrGTn9hdYh3IeO88vluXB+467ClEXly8q4UrcJ/xAbh0m+SzLP4o
pUNoPCgBDI2N+jvW9+746xeYAX4wt1rBoWssEeYroC5x+wmppLtR/w6qaE/SbGujQDq1UNuadE2s
c9lqHJSVkRPv8OPTkAbHZpzOY098IKfA6uOd3b9pjvd+oTqmu3GdU+tGIerKid1vJtIpCsGSz1b3
Z1bMn+L0K4RX5PYu2bwCCbe4BUC2kCtfOZwL4WCtqlLp1U9J8rdz5WNtusmvpkPVypHe3m6b21oz
irpLmYWiLgDry7OdJJ3Q9I1agvWksboBHQ+xhjXtkfhuHTQI2KDU4hVj6VZ7Pwz8yjK6idADZcm8
EUt30oLv46x+FlT96+0hbaCCaC6mYZ0WB9pqaO25HJPUGH4oJDLGyMOiinUXDsVxlB0aHyPFmTVC
vPIoT18N67OYqEiV4bwNz6JxnqLj7U/Z2jvcKrRkLwKTV8nuvB0LJa3Myqumg6x7TfTY1F+M4E4T
dwxtPh8fLa12TaKlfuGHRkXm19YNpzsUdvpLi2zan+8L2MCRz2zceY9FbaMgylRDZ0Guk7gMFYXL
qY7aOSlxHypvRglWIukLo+N9Wg/3oq/ZqSVRCx3f4jJ9m8u9rMQGzm/hHseZXAp4ZD9W102dwU2X
xnPl9QD8CC7o2Kmrc1t/zwzVLuJzKr1q8r8iDeat/5gUkLxmwicUvnbijo01XrrV8M9IfOMsrD5D
jtKKGhEzn9HDKB0zRx44qYq74xptHFQucZAEC6PggsG4nGl0OOY09IXK62TDawEMRvIjeq1fbm/Y
Zb0u42suuQ9WVtfBVFSzHNH25sVp+qDrDoyhNrmXQ5vvbNjN4ZCGYMIoaePwXA5nCIpI06Kq9sy+
O4hmChGHfN8q4+/b49k0Y+iiTts9HK3rsEPogmr0Z8aTCopFq64MmL1K21NIbmHn4t54bJc44P9N
LfvkQ1woiOjUQgdbe2HPBkjOWhw4YSx8jlpIaisrtpMK/iR/r6i3PUKqkwZUUOTIVhMZ9YZfK1pc
exZOanoX/fL3ALWbewK8IRUUyEABPlwOTPML3O4qXALe2KbD4lDg/aqxdUiKnaO0ZYk6LppxRPBc
mstYP0xhVzXNNMV17QUgK6JUd5XkgSboY9X+ub0ttu4tRAuIL2iMQaZk7dJaDVLcYzDUnlRI3UtS
TPVRKqf5Z67J7akuC0RmJPWxj4z5OIvyQxsVewoKW9fGAt98BzgAD1rm4sNYYzhWa3ocaw+CO1fP
0FkevwTCMRLUY9X9D4fto63V1tSFzO+ytuewnXr9j/ls9D9vz+fWwlHvQnqPKJX+wtXzLhQwH/rJ
XHt58hakKL38AJvpS2+3rSyXz/pyen9kaNvEgV43gQWpVg6NItUerLRFeVKU77d//4aDTm8siC0Z
yhmYpVc3uW41gt4mOClQyGXPIeP8ngnFgxjzr8qMzEPapqKNeup/71WnREl5BHwBfXSM7XIvBH0j
jPpAI1jaHUrruxa+mM1OUWLrdvpoYnW06j7t8lAT8Q9Sqh453FYi1dh8elWt9iCKn1LxIFen2/O5
tcWXVByxnEESf5286hoy7vys8jhBvda7vfqjsuy57xy1DnYoDDZPNDzcOLGEO8BBVudJ7INI6k29
9upS/leIROnYG2bg1KpWuXQ0SUdJgdmgyILcbQIAb106WP/+9/GieQyAgziZwvPqE6ysDyBEIjPY
Ng9lZD0RwHwOougkBdJzq++k7ZYFWx8GOi/Jd6ITxNZZHbmYYkndR1GLuG+KQJYGm1XqSztv2ta5
/mhkdfUHTQ5wVg5br0V8fYhPs/VJGOxy/h/ufYTnKX1SXQKhsjIj0NkZ+l2Jw26N4lmWMiebjIcm
tlQ3LJTYvb1MW4OyQM7qi0YPQver29Bvc7o+kHH22AYV1CTw1rdSPbipVt35etvumNtYKKqeS13u
He+yzuqLsUEtO/Ubr25b9p5uVg6loAQEXbinvLUVBVCkt+iBZlOgvL2OfBQ/scK6az0jLEsaL/7m
McDuKFAVdxpny2vpbDqas6DepZ2oHBs5y5+H0MiPYRaa4GDLfmdlNwZPoQGCm4U/B1T06tqpInNq
jDFueOWAnQWmrfSdqys7F83W4adAQ/f3klkhElklOix5rLqwDjtPP1nVg28eouqxNRoKa/dFURxl
I+Lk3//nbYRNOKqJ04m81gycjWHENAqnnQfxmEmN2UuLf//71iGvKBLGIupImLW6UHI/G7lmmv7d
pey011JS7LgTnf8+kI9WVuehSYNKqee694bZLqevXesW0qeBSvltMxtbQcN/XKClROWs0uUjJ4+x
n7Z5NHh68XsIH0LJUdpft01snOx3Ol2o90Hsmes7ES6UQqS2MHjZfI6jtxJYtZ/IBwuq5tuG3g/S
6vYlHQ76htT8EpCtvO5mEkfo15vB62Lg91NYPtXVNxLj8CsqQ0Z3JE03pKkV667IpNfagOLiex84
nYwg0c9B/zHrz0Ue2xULWqvkKT6l+bPev+mR7kQDKLE2udPj6uX2V29ND7A/ykiIACKesfroKIMR
Y/alwTOi2M0tF4kau9HeIj3a2bfbhti0MDcvmdyVIzVNaZnqRjd4TZmdYMPpK+U1iIpPU5AmO6aW
XXO1EITD0E6SwYWp+3JXjbM4jkmiDN50CuL7QddOZFFjfbDr3X7va/cQTT7OoQY7CQXNtTsT9ek4
ijEcBHoPTob3on2M3Sj8VUl/S+Hv7aVSr4YFgQTiC8tSUXleu7oKCusztR/icG20R+7wcY984Po4
ooMLvsoktUkadb0Z6rnSgyZbstFpLbsk0exBRb5UUv+r2CV7jQ495KVgcgResX5u42bWcf5i8iOp
3tpi2AA/Nk9iBC9ikjlzKnrDc5+kO/7gxgSSFdKWogW9gfiFl/vCH420mSeCVkmtzjAJ/pCsfOcS
2MjUAudY5FGVZRavuFxGsTH1JMLl7KCRcdNZMpzCyJ71Nkxdq4JBFqWy2k1qKlVyaDbuOGeOD2XG
zhHYGuo7oJY2GJ5Aa3WsuzItzUIklYIK+iER8oPq/7y9G5ffcHnIqNvSE0cSnL0PCvByMimc+H3Y
kOIqy9LOIiWjXtGT6Kr9c6lKrRuY6l9fBtMpVjtv0/XxxpWnMLYMjOTGWmRH6DWNPJ9Re1GQ3mkk
VvTwHCzgtSR4UtTPt4d5fW2BvYOzBc5Ryp0kVC6HKasgommV7b0JcON9qaAEIZth7IZtO90bSiHu
LNzG4JhOII5gHHFdtJW3hlRCIWV9gb2ivQMz9q30If0RUBay1al/UBP1eHuA1zcYA/xgcLVT6mTK
glKuei+3jDuZnq2wcg3QVTM7NPHlE91kp9sWV1PKYw8GjoCWgBoKi6soRVIDZRjNpjhXsQQPqT7m
99qQmo4qxfNj2mp7BevVrfZuj0ww/TESzz99HZdLiEykqfliUZ4NOvxUiqcRCf7K+HF7VGsw17sZ
2Dvp3VxSvmD9Ls0YamOmFA4xE9Obggyj9gAzLmzvcVk6szEov9opTV77AW5KaZqMR19SR1fOh+Fh
ivxsJxRc7aPlawALgapEbAivZ50atkrqlZEsN2dBnZqjNEdvuRF/0TXIV6wgU+8FH2qv2zOwMc88
t6ACqIgxz+uMRZ41AeKPSnNW2ME0Hwsh1LjhgJszhztbaI3lfx8eLyBZYgQEeEdWk60WmQJLs4xS
UyglxhE9Hx/sbUcDq5VEAk5+pCdwmzZ1/S0skt48CBLiHHahCMEvH+nVf7qmF16SbqpNO+vmGrJY
JK0VmM/Toj7UcH/RpZ3nYmjTYVzu5F3Wxaj3r0c7S1nUYHlvr3zSgXfDqMzmXEtpOdhJEFd3gTFn
blEYqBE2/SBQnwjyY9PpxSkRRvFfII+tbIddJRyFKob6ThS6hzhCHlr1oavuS7/eWc51APX+lUsd
ZWFFI2OzXs8kmcMpzI3mbMDrAfFFXL80QgA4bExnJzDT6ig0XepoemhR5tGR+kNkcWeh30/Nh2eG
j1iCZPIZ7120hFaXp6qYfNg8SYadZz9BsjGTfS1w5XFeGoR9YyTOKqLmK+fb744hYMPuWIMNbe18
GoOfQ+8rAMyGtsIzk/rq2cwmzak1LX6AlCUPqJeYU0kMOkIDbIahnv+MprFvnRxCeuKEPlC+wKOL
qyUq/jwf0rHzG/jCRvHLfz06ErghOPgUMpgLPPlylHU0T3oyTO25kKXikNeNRFsyoUOvWbtp7sXR
Xs8o7wr+MTcw1Y/VjHbVEqSKIrZgIXf9IJVRNGhilAAt33SLwPffRqMAQimE012tdBwE+f84O88d
uZGkXV8RAXrzl2SZNmy5lv1DaEZaep+0V38e9uLgU7EKRWgXgxkBCygqk2kiI16zfMeLOd1ZYGug
7Q/htEDAZRUQR4bqctBR1Sa1ZLC+KmtysMxJXkMzz87lmFDqSfGOTbu/u1zfFhMFabiuqzUyvsiX
Ea1ON9pMX0RgLjVK2BZpl1h0VP1RRD6wzsYTUDjxcP/bbhKl/wYF58jjwEQJYluHSIYI189UEQHO
nO0H2oYJskZl5VtNPx/IBrtTr8T6KZ7n2AsXs/xfwpNus49XfuoWGSEjoVT0PZ/brHFh1o1i/I7Z
goJlhv4rK7riwdSlzsuGVvWoze6hTbYN2XX0tFPI1bgRVzT65tlnyLS77VAaAlPukk+52WGJpMvo
1dqTeUpQVDxoUzIfpr7qvYjs/diJRvJIcz5qAH880aiNX5Vj9NUaxF53bpP6vP02XuqgUIHsqdRn
L5eD3E9Qs5SxDqKIyoMtYHEMuuXxOlHchsLdB5tG2vs6d7SdDPb6puSOpCAMrRbe25VyHb2keqA1
2AYD5n6T20YdZE9HMnv5FOps/J0lcJ1wwQdCWJJCGEVtPsXlOBerj8cUHklQAYD4kOtwvnSzmz3b
qGF3ZLWRfL2/5Ne/cLOzoVlwMr7ZayAoehkwidI4XRKnDSQ1XY7SuvCofe91y24Oay0eUWuhbrsl
P9O0GYGhRV3QT6FZeEIZtDbzKFvV0vskzBcyPSnUxmXnFXkjLM1w5NpX4SnUZDazaSYLGMB1cOr8
QzGAoQH+LiR0fCKx88S6sT5Jo4x1dQI3vDJJtmrFaXlNdkGDSZzIDc8yxcHExLYHr1Vb1akr99QA
bmSxJCVUGGjCQFKjeHL56eqxLbOh74eAk8n5Ghn518nMq0OdF4YfGxjGOZOWewNpq5vhY+ZRD6Mx
mugGNpRDuCe9eGMh4YcCSZmnNOf1lj05pVUddshQB9B59Y/xFC3HfOj2qvE3TmhKg2hz4pgMQnJL
+q5pMDRJog5Bphfveic8ZpbszxLqRMtD1SIpZmmvox7vZOg31hFVI5jKIDyZ7e3BPClLWVpjOwRt
1A9uDCBHEcUPuYvPjX6+vx9vpMtQI1bdMnyhuGu3GohFxSu8C40hkBWRfNJCqTfPhZQOjpeKMH1n
pn35MQvt2nFjjXPal+sO3Khom+KXFunZcZQry824xt5FdTK9p/j9vck65UyO2z20maS8HzQsWu//
6lsThEcnJVXMeVZ6wuVSjMCH9VMdjYGAFTMazgDqZPipTU3t1W1+uh/sxl6j0rn6Y5CTr+W8y2C1
OWpFW6731NQO3twulpvn+S8RqT/iQfhdDShTF3t5362oSERBR4VHYvDiv4ya9mZv9XUyBq1pfOqK
56X5d8hPWUgeIg4Gphb3B3ljoXNmrSW3N8bf9lFoj2ktTaIag24wz1NkIS36pUSXtc4Ojlaeyl8h
jnP3Q27bT+slS6Pi7b6jCUvZ73KI9gzjJ5PzMbAWG+2bYrYfhtzE9gSx3JPQ5eGEGG11jpI58wvD
/kaeKQ4KtU63cOKTMdt7PPAby2q9BDnm1n+u0PMK3hdRWnRjgPVT+oQ+qjjNVKZPKgfDg5Qvewye
W/EQdAXUwf7jTlzXwB+gjqWfFKnnmg8UffErUPIuO+9npFXfyEXF3+8Z0I1kM5TkVuDZZkEVwhEm
dohT0Efp94YSjrP8pzbmz5HZ7MCk34SoNpc8tTcwqTShePFvBRhTLqFUdpI+mE11fkVP83Pfpd/l
Zqh9OV2Wp0jNHT9uNesVnkrl5WPXvsPUKztYcpJgH50YaeHOdfnb7M25gbPg1J86BnYMqeC6cRqq
blpl0wn1FPU4UnXY2fHbfg0rkzuOJt3KLOAVss0fukqy7LbLxiDVrRTFAanPH3g62J+iSDtmw5Ce
o0K0H/LEjs6xhUCzooI6H82Sl25SWMc61ibkLk3NF3RNTm2TOsfeMcS5GsoZ/zRF4E1nhq6c2x/j
IpX82Ol558Bk8wpOIT+r88dkGECfDmJPB+PG18GDnF6LTfYF3mKL4Z3gczltIcagyfB0A1iUfEqH
LnpN6LkdxnFoCzfutM9Qi2dPLNp4LK15Oqhzm/pDPy6HfgYeOnWDeERCO3y0OaC8lgbXyTEi81TO
RuiWcoIhndbIh7Sv9J2FfH3z8/tX4e5VZIMza02h/9g1raxmfWgYYxAudQh9VapRacJS9P7pdL03
iUICyaXPsYgK/mUUG065nJWcBbqQhF9myvIcqdV4zC158K2pV3dGdX3eU44H4LLWCElntvwgxey0
blniKTCLQfUy2xqfEbBaXD3WhoOVVbEvhF1hc2DsyTDeiozaFFUUYOTgyzZ5XTagkRzWnELdVIen
RI0+pwuSreNgoAAtq/OzENqp7qa9evb1lUPDRVsJwtRuVAjflzNsFr0p2WO7BIM4kYH5KARNHwyz
e1Sk01x73Z4K2lo0uDyV1njok7wVIg17/f//WDcWTaW5TJMlGOvxpCaJqylY9kUfGkX3lnJP3uPm
6OiAYKNEisItdxlt7tcJN/olQN2h91unAcfhSBo73XBcZbZeJACU/tysVSfTXHZW043VSyEdItL6
uqaMuBnrRG0GMCJzO6rHeXpI42Bof9j/UxBeWVC9EZjawvhEreVVOaOY2SriR6cUfpL/GM3fMe5m
9/fijS/HaBwkyBDIB9ewSRQgrlnKKHdLAN0nbt/J6YvRf5az2UMh7H6kG4+cFefJYJj9FZ+rXn62
eAolU86dOYha3i4aeONDEvtp5nUUIXRPfBUid1sVYKTh74Re99lmfa6230DCWTUrT/AydBhWg1Cj
ZQnotA4eZToxetxB9pHVYjw5U9y4kpFQnDPiwp8tBJLiZkh2nh7bLuV69aGPRCnMZA7IrTfnXq73
7dRZ/IpS9bWv4SuVD990Vd92PRDK94d867v+GWuTWUddH9uNTqw+WXw9dxeqOsqjkcced8zOl71x
yvFMpkxEbZP9sJV4XJRJnaZKlwPqLs80AOyRvM7gvxqif+KbWrc7GfV1JYe6CmfbCvFmSrfgKmrv
U5U1sxIkRv4g8Wp4xXg6cetS2gNrXk8jkbCYwaQVuAaf7nLhmHVcd90YKkGHlK36wW5+DeajLOhm
zdHOLN4aFIc1NUOyOlo5m4xVbbXWcvJEDfA5FE9la8eY30jasa+F9P3+4ri+5nGb+e9VSJvhypdZ
NEprRcasBelQ1ge6Pb03LfbegK4PSnBm1NZJ+NZNv2WFTFZZFvIoq0E/6J9UvDfk1nETPO/bfM/h
ZP0Ml/ubUBwp8LR4ZQEHvvxMvCxMc04sNUBF7b0m+4r8jMnKMZrlE0ILp5aqDWz3nZLU9QdbIYs8
7Sgqgqq1N9cQuk9j5ohBQ8I+RNKUZoaEPcWADubOyrjxmiPSqobLRUAqvIXWlO0S5WnB8GpTKIEx
iB+DgMzXl2Z9LKrovaLj6tpIiDcNFs5JmdIsLsdP7C5L865JxF8KpHGQ0cQAfkOPk8yGSuDldFPq
G0YtlLWgzkq3LX5r4Zf7C/RGAfutTbLm0EzxlY2KbUStvXSKhjujnKau0msdqiYhquH6zPkld2r7
JWmSsfR5Z/Cu0Yw2B0kMgk54XSL102HsxSR5sWpUsZfLMbpPTi+KnY10o1uHtC3vmdW3CrrOlifh
NFNcp5OpBVbd6W6e5dapz9rhqYqcxp8hcnjGwqrXtBDDz8b+p5f6eWcZ3thmiIyxBGkvrS2dzRE1
GpnVj22vB6n9U+tXOa1z6RTHIlR3Tt0bmww9JDxN2dSIB2zLWXOIPVbadzo6/DPQlgEH1dySTLet
8+pkyHV6qJspP0q5iE/DpO2qe1+fWrwWKMuiQ7PmXVuVrUiq01YZJj2AsPSkV4mbyun7WXTnSU6e
ogwBA+1BT34mSkIfAQVuQ8GT9/2A39v9xXlj3wM7Iy0jnYHqswWnWKEx9VQe9IDjGoaIUriYujxB
JH+9H+fWh119yNbHw4rX3ORLjpyJNlVrI3AQwHa65TRjAjIOERr1O5FujuiPSJvjU01au4rsygiy
tgVM9zUpksdO/nl/ONdXKe9JCNd0YOjBkNleHhptXdNEFpMRoFCO2+o4jR5OoZ8R2kFToIfhNit9
+z98KiRcgD0bgIOvkK56GXbcI7YRTCPl3XG2gH7YuX6sRbPni3Tja9F7odPIwxYS5rbllsea2fEv
PYjq+r3pgKeL5Wej/dWgrX1/Iq/TLX3NERAIoTy/EoYvJ3Kuk9ipcM4NMF16lKzHWkv8WEZVXvlH
a3+X6vF+uBtFDeJRdEIDkj4poS/jAbkb6l7MRlAYi9z7A5mDypJX5pPSL1PrTU3sPEWI8X6zixIh
c0FT8mRJJdT9WW9QBBqV2XhpFCeR3cHExdXLDW01dIIOiAqXIeJfulrE4PCtfKxcKVrk59myatPV
Uiv55/5obrxCGA0ZOEMiB6f4vBlNqJh4gKtGgOOS2iSuFc5uLmWnGhK0LXupgomK/K4HJD+Pk8vI
d77ejVfAelZTLyQ6f9gWC3WN7Gst7ARWlHp6FX4cczhu3VctTl/EV0t+LPrRFeKYx+oehu/WdUVF
lO9IzswJvm3+T00G4A5lqECdfiaL4YEb/JF17xHmpVUI61xLPVOdaujnp/vTfuPu4FVFARjAOfn0
Fg1WZCv3wGjMIByA2oRTNBziQkjncnAwiFDl6mC3toLtSj2hn06363A//o0TzqRkSmq4Aq6Btlx+
9QYVY/KrgVwURWM/mqrcNwAQe02idTsvr7exbJJR7gbkIJGYgEy2LRCE8WJoc0y2li7pAdlaP3W+
N0n4LgOyGWreHHfwNbHFi4aj2b5G+iozfp7Lc2281NHvfD45ceIqyI53FFFQT6WYcrQEGhXaw/1J
ubUc1ioGdUpg1Cg2rUf2H2Wb0KJ6pJm5FujK97BJ/KZzftGJ9G31ea059PVwbCft3GV7gqA3sFhr
h/GNcIwlAFO1ibxUkp2SOJHRRmdVi05heOarfbPryQtzYGHPcpOf9cw4WZrww/4cJ+IcltOxNeJz
Hpsf78/E9d20/hwyTW51ftRbOvrHRCSwU4s4n024CofR9qWXF3X+Wu1ZIdyMwl6i/kGz67q6amWL
ESMHG+DMXHn1ggh/lrb6gccrbxVQv1RC7L++2lfFZECYq+UcZ/jmkTJrqV2HYYJiZ7eMp7ALaz9V
1cIthjk935/E6z2+6laRq8vIpvGE3WQRrVybZit0kyzC8epcQ5um88aielkm7WhHPe8+k+xCvL8f
9vriJawGIWDNftnhm61dx0YMks00A6l8ndv38fRvHlFv3bt1b47ujzCbe0OVynyWI9sMtLQ6Uuf/
rYBX0cr+XTpCGyETRazQH6Ud1tbe4DY7lI1bFj0pQMC9mp0nK7Ae7b2W+I1lyQSiZk/OCs1h21Ia
4r5tLBNR16ZdCzexGT3FU9085HlZ+LZUi4Ndo515/6tdH8jrV/u/oJuvJuLFtOIMmcoBNqJPm4hy
/FB9i5pQHO5HunHKEQrqBu9maoBX5eJShLMxZqzL0vmZYD1iOWdOJk/N5XOpPmXt4xCf43pvvdwc
4B9R1csTrqkHAxA7UTnMAQ2T6w5utIeKWY/Jy6tmHdrKV+bLcYZvZrFWTCmOCsOks+Ery3nXsur2
IP7v798serPWQSwN/P088dxcvEbKFzPck/XZC7JZ42redqXUrztrUvzWMt0wNZ5r/a+fAkwVeDx6
tAoQ+G0lL3JSE0E6h8PXiaJDR/XQ64vyF9W/4Xh/wd38KGQbJJgsO56sl18+GuqpUaXYClIDYKWp
pI1XA9b4H6Kgrbh2Gyk+QMK/jGI3cputSkLBWCrVgz0qNIBt8rf7Y7l+ayBlS8OezH+FMWqbBZaZ
C0DjUNhBKRdopxeN7OVObuPu5XSPSO0s7lg1/+TI3eykybcCAxmli7peyM62qoEzyTxL8mQH4bjg
XWYW5hFOYYGhcLIcptTKz4pQu5ORldXh/pC3XnFUt1Z2GVJkpASkRlvRIk0bQaBLox0Y9esif8FF
+Fgk43kp0GRMfkwgcjPlrBvSYTAeh7WuQ4MUurub6rPrdNUZgtGjjSBWIiePVreCGnf7zOutvdn3
eNi8pWzUVlHGu/z4UZGntZVI7HuRp7+RcKlfe0kOSdzC5p0u6ZVnN1rmU0bRT7W5UAzFKAQxzthD
slDy7Vjrj40yGu/og8pem+r259QZTbCgZuP3ivTPVCzZx0SWxp1Ve+MWhROCfiaPH55BW9Pvuq91
O585Fa1F8dLZ8OXSr4avsfywVP+K5r1ifL//NW9sRjISUiCadZAztjjgOZmdeg5LFKUMqT8oufUj
FIDq7ge5AWrgLc5WX72m2SdbSWGrGSrUYkMzyOcmqJxDYT1RyBf4mLjZ4kZOfFzmf8zwd5nGbhG/
iyAaheIpMl802m5KOR4Te3zqeA61bjYeWvu1t8+N+lx1kEMPWUxDdTDbnbzpzQhrs4iYFFAkQA9h
BW5FziWd1kbIqRjIi1KxtvM2/KSYrfOaCFMU3pRp8kntraHAgE1ng+tq7ERgg8v5P72ewLxs6PMt
R+TKEmANcVN9D1sniVxLDWWkvq28BOU8IgcVW5kqfLVAMik2CvHvtBgLJmdjlmi+ki36vykAjthX
taSUvY48vEOLNBwg7FWizw+SgTKqX8dpX4AzTVdrn3J2fhhNZ9muIRVNsPpRZwB6Q1QE1NxAu0PU
6pLTEJ67R3LG8CNWiMo3Pc5CShCdSv2iMjKl5ywLJcvtcyVLPWRRnVNuj/rXaNHa0XUmo/0s4kJO
3Xboyq85vjDCjboq4tFiOD1CmFGd+WA3AXSEqhR5kpNwOXbF3PX+PKKH92gOFu/LtqVIezD6ykxO
KDqZ9UMnuv6HPEiKepBQtNFPpjE3Pypq4d/NaCjKI1MURp7Vl8t4xkrW0tx8UY36gJ5q+UnuaRXt
nLdvnNk/VwOEXapytIFB6dPO2KLU6KJpksTBgi1ougjXzKI2d8MOtLKnqqkyuVlPJVVDQmlyJYkW
rR47+XtLwp3YjRdnfqoa+L7yYqtHbQDy5iqDMv5y2jz6UhRVt9NL3easEDcwgUFhgRt95QhuEpOk
sxyxdBKFvUSuT5WCBqtST6nvVEP4lIyqOISx/LeJ8n+DAoyleIQDtLV54MitksjVkJjBnJ37L3al
+0t1ULqjSP62XLFGQtKYy52rCB7QZnitHMOo02reNI7mhrH5xWn6B+pCf/m6oBvO0ci7Ce7syqfe
5BBFUuu1XMiUgyQ2rOGrITpj40nT9iggV0WvNRJHDNcJb1GYwJtsOC/rcBkGYQRz+mvqunda2pzG
4TkpC1cMxrvJ1k5y+UFkzs9s3FOp3N45xAZyBsh0XSuMdBPbaJxFWkIyv3Be5cbSI51WtyyNRytt
XQWKp4JQX7+TOK1f6HI7XQbdrBUNvFaWQxQMtPhnnH+WsL5L/vYNtQ6M1c+0oh3KHzYxcsfsMsCA
ZtA3qRuL1G/hlESYzOzcbttsgzjIPAEnpQxCDWEL3Oj7OFTUVrEDpSrtU97ZEMVBj3vQ0pSj2gvV
j3Iz8pD+6IDD2Mu3zuzqoz043zJL7Z/mYlSCOSRTylukgWdDaIFkYs0oiSx90AfU9UOjNI+hEu+p
GG/NEmFhooNFRxh1O3QWWHuXiVKyYI6od2kYJHnkatlSurFUfB4i+SiHz6F9avQnp7U8eVUoCaXn
cW4PZT0Dsuu9uvAN6ZM1Roc2UtwWTEhq7/2+q2o05V/KhOgy8tPALKmb3yfaLJKpp4eBovyO+Yhp
c1S6D9lBbyK/lBd8cSiGadxtSvdctXtfdpscrdEB+2EEtBZujC0EXxUY/mhdHgYFlDe3SiTZjUNz
JwO7OUZEN+kdrHvwyilAUmKrRlKYPGNs/qNZAA5S9Rz+lkJPk4Ik7F6NaDwakXJEdBjf3D209/Z5
ySCxH9GwJqMyhRj55gkTVyrNH1LZwNZLN5KLowyRvIOzcn+X7IXZHNmaGcaRPcxSoCazK4yTVP9S
sK27H+SqlrEOZuUu4ILAa5ak83I9dznOEVnoSEFrZyd1HFzEds0R+IHxvR0QBs+70LNr4eVzvnPj
XrEZ1tCrkxIPQWgBcK4vQxepkCCgpNFLqKDLZ/mSbp2JbpjvQ0Ugndy6i2b8k2vDJ6kX73Fg/XdE
31jopGjTo1qaFLDfJ7lnzx/vz8lV8v32w4B1UcBncugRX/6wmBJ5ZjZF9DJ0B+RHcO/wNESAmuqY
Gw8WXHdoQlH5scBkHJ8Agf6jWn1cTYRwYfOV4qyAyu3Tz2l1cJyPfXtU0/JQT+c0HahDt15SP9qd
vmNmd30n8VzgkcmtyFxeKZgAR0u1UK35zdJxBs9NJFpffYKkY2p5tszU1TZEKojS92fr+l5aA69y
OaQVtK+3kxWnugGDO3pxEvVltEZ3RkwCU8ZDVsQPfxvqrc+LCJtKiR/g7eV3yRUrUnKshl+a0LZ9
YaXHTleWQ1T+gOhx/OtYjAiIL4TLtRK86VHmVC6UQl9yrLGAJdDfO0dl+Eivb+Ve7iy462+Hisof
sTYldUvN6wZSE1bnc74y2MPRr+bZd5AiOJax/S2V9OUYy1nyEMlpd/4fBuqQrIEnpj2zTXybkOVE
5SJ/kdJnOTqa1XPeJr7T73WxbmRsIHrXYpkCaQNU3+Y8o5rdFk6RFi+8zbw+Qse3/Vzr/6HwcFjo
9OaDO8anppR8o7J20tLra8nAM+KNLrO+qbc635o95aEjMMfll4lPiPoqT4WRaR/uz+S2wsSDBxV9
3jwwZRAN3rKAGqQ2bGvCQdYYwuRxokPnAa+tARRNasLgZO1zQR0RJ/u2DXeW663Yq14y+w//HzqS
m62BOlY5SRiehogFjth/6U3mxRI6NUhWZar2odbqb38/XMDElLVYO6uB1GXIRulVyek1TGtxV04W
1qx2stJvzPMx6wRU5C/3412/0MCs0HGFwMP+R2T/Mp6tzlWpTUbxUg4Q3yl7jHEk+XU1jeX7dqpS
9eRk9tKeQRtl9q/7sW8toFXuCitZVi8VxMvYYq7ypusWXGsLeITLLOieanrp/32UFYQKxYgDAcrE
ZRQVbzMwSTJG46IsONtk5Z1TK/NOOfJG+gR2BWAtXEVA59wVl2GiYpSLTITFC51F1zJiT4xQp4az
DIcgjqejZEQHYbpxYX+Swj7I7b3M5kYSDfcHcC9J6qo7vF2tskWLwTFm7F2habiymYpjYxUvslX8
VI0+PCK6FLtZZXEcTSL0Sn35aTXinLbyfAyxkDiVIn9FHKzwMh5j7opR9CKh9gdLK/RjQuv1728e
0DGU4Hmog/bechibBY/7DImdF+FIR4Sh3k3c8F37vt1VZL51FyBwzzaG0gY0c7MGGtnJnEZfp6Y9
mspjd4oOyfiYwuo74E17f72tJ+7lk9KAYWGv/GD0ZcAxXC4EuFRqL8tD8aL2YfYF5+DQx2V0ej/m
js7KM9SdlXdrB/NaZg8jHaSirngZz+o1pzQLdpGc/3aczAX7U3CZj49ltOdU/OYAejU24Ls813jL
XuklmChfglaXmEfs+j5kAwI2aqTIZyNyiucYvr4/COhsciG1B6eQOKVR0fXBm6Wn1Gyro6YVzjOZ
fuoBONY8a0wGP49a6UMRRZDtlc4+z46w/K6LjafIaLIT7dt3UVNLBz0t69OYatGjrI3A8UUz/Nbt
eOZ5WuUefpsNMqta+zCrHQ/dyrKPVPVCqJOZ2Lnbb90KlOBgt3OekMpuPvCQg2elpIg3o7T8Jvl/
jeXQVZTsyB7y9C7yZhlM7/+wqGj9rjwaFDu39fFCskO1ndryBaWAp1aZMfp51uMysMT3+4GuVxMn
GOcxb03Iqazfy9WUCZFIWANhsU3ShCV8oeS+4PDIFutdMSyv96Nd70sudaRe4QhR8kH15zJauPCm
dMy6fNHMfwfrvDKEitZtx//oUf4EVv0jbun3I75hzC+XMCHRDwP8AEYWG5vLkNEkklFWMEMxYtzP
gCzPonIzKXF+CcSQFreCXstDTXPayqPmAIdgxIntnRZP1Vc5q4zPKuJEs2sN9dK7VmVqvVvLmfaw
iFL9XvVh/cmJjeZnBIpk8OWiiKBBGrXxo8PR86gD4NwZ0K0PBjUA1M0bXmV7vQ1R2YCLG8sXScDh
qmWXejg4tfk1s0fP6NM9VdJbn4xXHL0+ppD/bY6bKY66jKdXBZjCfJjhZgdROR9z/GXjUD47WgbN
c89r9nrHcWiCC0WKDc8I9tzlN5sHEy/xOSpfTCTDaudYmj8au3oEltDF8cHhMX1/kdzIqgm4ss7h
rqzgzU1WbRdqYoHQxpJdlgS9CPQBvhUA9B+jsQ4/w3exB6/QMvtTDNrcJEfLKYdOQ4U8XGxMYJ7v
/56b40fMgw0C9Qt6weX4lyV3qPM3JVdKlnl6SpcwLgcMFYespIXoVB8iHXUv7HCdncjrWbbdLdRk
ea1g6bjmwZeRe7okspyxQe1J9wdT8rLspMXyXz+zmWYSfRpRTB33ymWUUJlwCAzn8mVUzqgpuHn6
caDVM1aLZ8kjvJDsQFljB5B/nX2uQVHOQO4IKNS24KQ62ZDL88LZM6JTor/jdbyTed6aPKQKV/4j
zHZqm5fDasrICSNntY9HJKIi98uCfLf1f2v/aytaG4AB0MDtkzq2QkUjZytfIjyQMzgWjfRxCj+F
IJGi5eP9dXid2qwKCWgWrSQKnvCbHFdEU6PNk8aUaflhGXQS3N7TyuWgDt2eYuD6zbcrDzwYKlw8
H9d9uJm8ZG5FvBrSZ1L1FEaf5PqzrLt6hI8Lqc3P2f7ROXuqbreWBOg0FiEcQGw1NjGhHXegITEI
p5MZHjvLWPwUcZDj/Vm8UR2kMIgYIlsK2QNy9suhzQP0Qk3tqhclrnFXoWv8Pi4bL5xfyzNm8H5t
G262l0HcWozwOtnCkE+4bjdH2qCJzFpU+NO69VQXr7nx2Mp71Yhb59SfMTZ3A3WccogHDOS7dEa4
9mGpIcOjKY58nAahcWc13lr5f0Zbf80faFBkcltLayNszYz80GeqV1q1q9Vf0k6cDW3PauXW2gBe
A1gIlXjuhs1mlsc+TaWB951hABZJBXke8ux7HbgbOwx+HOLBDkkKcLrNmPJJacRSZvVLZJbloVss
rQH63quneSqSc4k81c4k3hgWY+J1DMEQ7sqWkrc4aV6XeV+/YEkSHyP63i5qP39pF01/h34U8OH1
3WCDYthsrMm2k3S28VPRJzV8N/RINdm1ZPk7G+vGili59JD4UcYh0iaMBKg9w6lgdVWhKju+1lP8
nMmvejvywK3f53SehTY/rP9Fg+ugoW4SY1+DA4VbFcORUr4fxvpOmewNSHZxklFlpJpDvY8fBRV+
8015dw5Gx5hfBqufvudzlqRencJ09sdZr86i0RLZ62kLpL6WZJI/pIZ50jUodL7SF43hYgVv/czA
RvwUc4gzSNQI1WUVtp03p7P+ATmxFo5C68SHELsh66CLeJy8poXFTPLZCAgSiAb/knpVj44SZHLT
o/E5/k57e5qOuRmO/ceqNMV4bus209wG/aLOtUZHTQ6RNayVyzLM+GM0m+ApakR3d77ceuRdzREl
NsrdLPorsy41c+rRqWOTLLbRHsyifgjlgqp3N8oPJahGz1qENbtJHHeq27VokAyOvBoLjsmzjanA
jn7LdQLIrb2ykYDcAKyjbHJ5tuDexFsU1M0Ln0m4Va49VIXwNeek5BrytdEj4tXHBbJXlKUfljHc
SYiuDuu38BS7eF6CiN0KHSdlrti9lZsvYxcdy8ZUeKckXhxWyU6me3Vir4GoGqx+nnTetroCTZP2
6bDU5ktll4Bh0JzJW14QhdsKSPfieQx39uhOQGuzRZ3G0YB5VeYLTA+3R8/TQRO4q33F0F0r+y05
X3ZW1pqTbFYWFzoIbCDnXLbbtlNiW7EYZXYfwPDhwElVPWmJ/p+lh9cBmQDzxqRa9NeugbEwlFp1
rMfRPEmr88/9X3Lrm4La5qNyFhJns6Sw29YHfLMAk7WK3zsnXTlQrNv5nreDAH3ho5LUblMLErTC
RFTSfBEAGzs6nPTEOfd3tutelM2roHAo2URhSZTuUVDUtMqTbuwkgNcLhaVPIZxGIfUO/ni5AxF4
Rduh0rWXEMooXEBVOYfZA9pmnpZ/URJ7Z12+dWQu1wk7DXoJXZR1N2wLH7GMY09rpPoLKVThgQNe
UKaeDflQJB/U7P2sf5fVLzIlalkvPUHdqh3mI07WQaRDH8r3bsxbw//j52yfRMKMJi3q+Dma9qyH
yHyaz8L5ItTjlD6N5U6P5TojBaZE0gGMYLW7YLYvJ5u1n6WWIVlYgMvm85SVlhvVwCFDsrkjaNP2
RS0i7gKulA+DUc9eg+v58f7+uMpE+A14MKFxQhcQQbtNYUbV4gxkqGW95NyPdLr8rPj29xHoAHAH
g0VDAmyd8z8SRnuVsnKWzn6pZUn3Mja7L+f1njvMjS9HiQJ4KfUYNJq2R2pXdX2F2S1Haj8eJe03
AOBnKQn0B4wvfZ7pf32sUBGhgwJwA6ibttX0GRKMWwcpY9ps+dFQKaGX+LXqlbnnSHu96eny8XDh
3yBnwdBezh5GzLWiYmqAY/DwVHYioT+ffFBCZ2cnXqXAYP//jLPd+GpHo0ImTjYuro0SSpZ8AYx8
qPf8s29c8mskICc0H/jTW0vnj/WQsMTtYRUiKjkUjnbfaa4cRbnbg0X2wzyUHgaxhGdEiVE2Cyfp
2PelwfFT2of7C/NKR4HntI6NHu8LQ1uT8M2tKCM0KVlRiOHtLLkjtmtF8SVWD2Whv4bQTZuTtfhN
Pb1LjfJTPU2v9AdXwGueNTu/5Kq6tzLDuCzX1INDcEuKMKMGRGynOi+8UegnK2X30OTWeJ61MjuQ
eA+QT0Pl2IjIeghnVXm4PxG3wkMER/mXL6JRZrhcY7HZ1KlTEl4aHSRVo86vLdLAMrXwknceFsTG
zRLvWmNn2FcPhzdcFUcghc0VgbY5/7q2ko0U1ZKX/meTuSBQwqdJd4uditPN0TGn/z/K5tpM2PxJ
tEaRP8je8L7/PKQefZLfzV6fZt2Km7sMmNj/BVqP2j8WNkI/Qi8WAmmVS6nwS/77/me6ni6aAzyD
KWAAsUXa5/LvT7mYoXsY/Ys+vwuTbwZFyWT5bZcPobHzeLqeMp36HNI2QN8QY9oC78JZylAQa/8f
aWfWGzcSbOlfRID78krWqqUoW1J7eSEs2+K+7/z181EXmKtiFYrwTHcDNiC0gpkZmRkZceKc4TRZ
0OkKLToqgyN430ixlr1K7lNw4M5eCW8uTyCMzsgt9O4QgV82tYy9EvSaLw8nSfsKXozoA5b/p0wf
V4K1K9PIW3i2hWYRHI3zzz8tU92KyGIFxnAq6b6E7cduzYw2faD50rMUlisB1cchcu4VKrktEp0k
PKlPL8vt0Gd5MaWK8dRtOE1/mKU9mJzhTqnarWrHugMvjb3/8frcfqv2wl3yExR+sw93wWAXf4e/
xZfiLnPWXn6XrspH4UjQopDnu0irFL7Y1l4fjScalB56EB2FgDBVtka1fm2qyV3Sz6NSKbl4zw1m
VAmUJsdTXdO93j8FAdj9zG7g3v536oD5vf/Z2OIGa00aMBBuGU/GFOCejphXG0v0H5Ukfc/UX1X9
0AnFQ14cQmHFo67NJkHHzKExw/+WbcSiIKqdFzfjKdCPoSEcs9jWQSD98+4HS/G/Rha7f8pyeojF
cjyRvd0bamgn/XjfPvjBdhLW1u3KVgR9zX/kw+a+70XINtDXaBlxNZ2UCNBr+EOpZUcU3wxlJei4
EgHDm0EUgOYIaC1gIud7sTLYd5neTiehoj3C2JvfxYZ+tk1OjA+9+DZLVuK2S8AIhNqfLS7uuriX
YzhCsGi0085U86/t0wQZm0M+Cu3kIX8YzOKQDbbcrVj+eAQuDoKZXR+sP9S7l49EenHaUJT76fT9
+2No7x6/3Of2Tze0XctO7dIO7cdhQ4hvB07p+NtjvI3nv9jB7u2ttGtbsumV2j59/fbwkn93TLvb
/vDs18Aebdmu9jyg98GWvLYdbmT7y4HttjE2z1v76/7h4e79y31gv/95v+2RH/2Nt0a0uFkryxyM
umdEmp3b7u7+vtvJ23ELgNixdsij3ANzca2t96BvrJ/1A2ybmhO6zRfn0Nt3QN/tg2KvXPbX1/fT
LC8u4SiuBl33529yvSzdVsU+JZW1I7evx7+qL8Dy6unrWogx/9LFRKBspM5NrfAIXMRvsM73Yykh
ERdF5MRDYRsX8cqV/LHnljZgo6CPGVgebSKLgdFmKsaelosnyc6dN0SF+BddPyexv73+CmzRPqlf
V9b3yjFAZ+D/mpzPvU83ZRqq3dRbmFSVH7oTH5KN4DR26rx8nx32Jzwcdr1LvytM8cl5N0/KEbye
rW9baBvFHfwcem5zt8i7H/0ap+qVCOXs0xaHvTRGcWhIfJqYKFtNKHj2ofoeVk1NnBJu6zE8KTW8
Kaq4cgxfnRNgySg9KbR9LNFTElV/aVQq8WR07VOXH7L0WJtvsdr+uD35lwP8EHGkF3Q+HtEBOJ97
YJfVWEW+dIL1t24erKKz0wLF780od04mKVuj/nPb4pXDmF5mRUEShjOS9qrFdk4nNWmkWJdOsLOp
U2pHteTI0XufwOGV3evtXdz1R2imn1bszkM59+y5h5oeHbLQM0XmwrMVrTV5N2vSKXsQzMOkSiTk
kV8Zf8OuTwdskz2XeraVjO1tu5fByWyW+AfAGMW5ZWkuSlrO6taUTlHNyyO+j4WfDRrLoRsKKxmQ
y9zEuaVFxNkVciNFg8FaNpHd/hL9F1n8LyvjTXDnwcx5e1jXlxEsHNEQqCU62M49R+yMBh5zxlWP
28m1iBTgjPE0pEYjCRZQDyqsPz7X7G2z18bIfFGgpnSs8qw+txpacK9paiafTIOeTmsXNE8G0rme
04a/BHFlQq+NERel9j4rgsCRsziZKjGMp8jM5VNKB2bfb8LaVmmqLM1tyk1aPgpdbCfIaN0e4+Xe
n/v9Z9YiEqMKV/j5GIsm0McpSuRTKT6CM23jepuNL37br8STV+YSO/PwiIioGi8Ot9JLlLDUK/k0
FLVj5r8CNAmjsAB9x4FvaXfIrtwe2IWkGRmQM4uL1UuyoZs0o2b18tiOE6Q/cjvrvgOsERSnHMp9
J2zU2kIf1LDJ9NlCYNErssn5azP8rrXy3rP2TWr3JbpNuFkdGvvM1/eJbDiaQpNLsLv9xVc9AJQn
x8VMLInXna9FHqVyq7elfCqEXeSRPYiqTbYDkC6VMJuWtmfQ5r/G5XsldwULDKEqORKOSqBR51aD
USpAtXT4XaD9QafMGaxwKyqbgjey+IfHKxoCld0aUNSn1uH2kOffvTgmuRLwdspjNDgs+1Elreqn
tmplgnJTg0KozneTl8QrE3vl3kHyjQAVDjT4bqzFvdNX5WSmgYcnRNmzN0ynclKcPGw3gp5BjSCy
nArZ8HrlML42szMDNSk5IJAs52I99aDqK4FM+SnvfkNN2mNhFNC6txWiYtMOM1v5Wwvy5vacXjU7
8019bDMQQ/JiQbtSLupKoP5Aj/ZY7Wph3Ax6apvDUZe+F3Hxqgs7OXyAbnIlUr22nJ8tL27bnBaK
2Ih97ZQPZUX/f0/k0qBCdnuA15aTawCmEFTe0MZdTKuShEoWeYF2ijwq8DGN+837WB4FxBH8rtv2
X8rI2N82eW1rAneZ2QMtYjRQPedzKk4aVWK27MmvbXHbjM8yvLNltO/zVzExdv0U29JKDHE5mTwe
CebmdPzMN7uYzBEWBAEtl+mUyJGybdtQP9aCUR1vj+yaFbAohEYz2ePFDhwDdVLyoJhO8kR8P4ZI
w0Ea/68CU8QjXKOkTCgu0N+xjPwqD/mHuCynky5M6c4MIesyByVcOU0u77JzKwvHz1NLB+zCO6lD
L/zBQB9ti+Qr0b1sCkfLU/uVubtij3uTlBMoEXoll4DZwZrkxItj6eRFiv4z16xxJ3Um4YHmBZUN
qiha2dpzCHB+XBLHfjCb/k9EuzjIZgnQimcZQRcwGZosvCag4RIeRyEvm25lm83b6NwYjP0mktO0
VLPNluWgIBtAiqJdeapS0TZGXu0D7/Loq+b/ncx7JVrZYpeTeW5usauHUuhTC2w4EMfI0ZLRYcM5
tfZa/Tsg49zQfLx8egHKVJ7UxhcN4Gv576RIHoIwmuxWtmUjsAXjXhC0mTq6dVXvR48I2+39Nkcd
F7M610OgsuCptSTyMcxCt2Li3FNK//yf0T/qP4rkbwxp5G07l/uazNrc/EX7Nb1YS99M6jAoBbRc
T1Plv6X0x3DReenKDXfpjxih1RMsBK93MtDnUymhKDqYeWqerCQNHYC9jIlaM61BTf//Mp5PphbR
nJ5mpl5AREX52MxsQy2ybTjARf3/MGufrCycsPenqMtHBmR66a5pJmRv12jirjnA5zlbuB80/3XW
+SxMamwyocicFCRAa7yYegIvU/R6e0DXdtUna8ty4EwHlOse0yZpSb2zWq/d+FPzPFr+Q1yN04o/
XCkM4BDUrOGpIC14QTerTnUVdkppnsYx28jwI3pN/Vhb0laMzM3U3VlNu0cD9ajKrSPexWNih620
l/L2pxV534uvcWf8tWLPVqa9IvH4oVQYxJKbKro9ehsDyjO8YD/SjJOrdhd3hKRfb0/Y5fLMfiyT
jiKw4EZc3CFTFcI3D5oODsthAjvL3S5vmmGjesdMNdfO2CupPdPgTqRGSVzKg33h1uqQFJZG0wfB
97fIOtCBnubIcwl2UEGOG7aj4w3NuyI8Balst6nwz4QQdBXP5MAENYQaFHTOd3AtzJBzoVBOHWyz
G2rkiq1G4ho27Er4RMeFiS1ih5k9fxHL+KUg0KMX6qdSKeysRvR4y5vP+A8d2uqld7OgWjlmL/2e
OhhsciYsJtCpf7SffTrkrZyOL9+rgEh1SEMIZvmtSEk6ifEPobS6lbD3kkoJWD5PC1gnqLwzi4tj
Q21jCLVCHcxhLG/LbKKyL2d7gF+8by35DfBkhOS5CclSlxxTj33RNPFeoxbmhUdFLhSIUpLqTpW6
8W6stLfbLn0FkETXAGI4RF6gZ4knzxfZbCWa6rzAOPmmdN8L+kPVeM8wKNi59Z/MMwhN9o1etwev
TnbwFKfqg6bc1ZK5lTpXXkOPf8St5zfg/DVzozAI+BkldP41vTD0lucBM5H/GwgsTKgQfliQpzu0
mmrtW/hb6h3ryWgPt2fhYmNDnQgsi/nmdoUiZnHutnos13CJWaepy7Zj8B1pe0fIn4zpBfrr26Yu
3f3c1vLULYFxUo7BlgK53n/ee+UO+abeBPK+NO21FqPZuc7mczZG2xblfpAnoD7O55MmCjXNogZj
ir6t82dUMGwB0fWE2kr+fS2BfrGxFtYWV74idX7B6W2dMv29GWubDk8YEX7MKsC3J/EitsAQAqe0
9M59+/jt+bCkSh+FxAq8U6KPdsk1LAc/rXaNBe3acOasFxaYOcycW9F7P0J7IvROhryJrQ1Q/DS4
N4uV4OWqQ4COBVX1wYG9hPxXDK9PDMxMoA2+TIemsv3UiShpdYnjP//7zJHRA2AFQhxUxcLTxahV
o0KIPJ4lFfQ6Gyl7U9KVM2We/YXT0aTOeMBYzy1di/ewTP+HLha+cNL0tN70Wi7YSi+nx9sj+eAo
uDAzg0NkyJLA8SyWp4kSNW6DRDh5r9WT9KJKFL2c9u/k2+O4u9O/at2WhmB47Vfszp+/sAvCl6zf
B5oZgpGFWxhaJWSKKJzE6iGiwj9qml3HP5G/7prMVr2NXADAk1Zc/vKI4g1pclDzwKaRYsnOjq6d
EGqF4rt0udvd9Mdqartr3wzpO1JlK7YuTw3qL+R8OTCYXHzlfIRl1EWxkE2B22d/h1B6MdtHMW43
oPGgc1Q3/Zo28gfw83xKsUU2jP8bIDwdgOcG2yqoqwnRLlflfErrX60Tiy6aazRhQawyPTTa7x5S
yrb9SrcUorR0jwjNPVxj+3AuE31HdskooDG32DAVVZQ1gp4rkw/skQTPHI3x3l242jROumeFfeia
3kNc+CTItJ1Q/y287wiWrpwHF4yzRFxkePErOvvZPsv2t06jxOwh4+Fm3XOU/fD612l8GCGM9vR6
20t49J9SsEPeHzSkZ7+zypWh41S/dYUC1dQk2goiNM3cX+GvIbIvdzbRIH4/U/FyY6gLxxAbOq7G
VIlcKQQuXWdkzpPBs1Z22IVmAjOAiyNzQ6UDiPky1z2NHoleSFBcTWYzN80mEePj/IosIOfzhacm
L49tIW6Mb96Q22RS5AAECjjb1Kd0l3yjH9oReF+MxXaMds0HmHuAT0nbpOHavpwPzIXrghyfpTtg
RoBzahE/gdr0jGAUY7cNnDp7VvNqV856DvpbK/cHL0XuaeXgu+KM4G95iFJ4oh677G0IMllKJsOM
3cq6C6oXqX0K/bumfgCUv3IOXL5AqPvM/wBWRMSWQOJ8X8ImXkLy7GVukHc7YNN2GI92xUh7WbML
v3JJIuCG3iYe/5O87LEcun8eLHML+QElKFDbdJGcf0EbxkbRe6V2EgTLCUfAFjV0ZlQ95GRvriBW
LicW2t653kUf1fwuWCylr49xJZsh91amNbswFQCbDJr84OUSnVxqrbpquyoQct0orJtEACApLqSp
k2BKQzMWTmEhIQeiBr3pZJYvbacE5L841rXT0M703+1L7PKEBwRHrhVoBdv5YodJud5JhTwIZIDM
anKyItR0h+e7WXHC57Vn16NnUT0NxVrcgvdK11R4r7gWZKb0PJFEBAWMoND5wpKfSlWpn/gCzw9y
e0hggAH4GzxklAacLmOjdkmabQTofO0sjeGN1asDoay81xrY0G7Px2VAaQLARDoBvCJlyOUjrQ/C
LDNMMXEDcZC2mSAPDjaBBBTtWvxwxRRJU9pjAR2Q8172fGU9Ge4qsGK3HhRlE8/Y0qGi1a0cxjWC
wEuuHsYEqxVAa/QAOFRn5/v00s0FQKZhG6VugX5kQ0+ZWdYwyFZOd68Tq3BuyMMr+/iBQ6QbN1ll
HJok3Rf1ztByu6qG3ZiWbzVdw/LKXrt86c2aOMQWsN4R+l7MuKR0SRA0aeqKnoUYNle9tO/GdOMV
9MH8lKrWMbSdgnJhs2+M+yQV/nnFYb0z53ZUFKA4XxabndNVbeTcSF1PvFMzlT2XbNK10tDF5qbB
BLJUOGzMWeX8I/T/NP++2rIHEL8irlHvAlV22vqLBS1Nq7lUoHe3ffjyIbGwthiSpgpt649+7k5m
dzTL3ha9YzFsXiP4TiGw0U6yshYpXgbhs00IoeYHEotoLGwSjtWdNVS5W8NWYwdSl28jOftCn+mv
Sh3rHZdVeB91IQzzbTpulLGO7iCAgJFZtPJN4UXCryAT1urW1+adLDosXPDfQVuyuLf8ThmbsRtz
l8oZXhQaNIk3nUHPQ/Qz6JNyO6nrlJgym+ksEmAqeI5AokrCjCB9YbQyI73uaz13sx6BJq1W5aOv
0ite9qlPKqv2D6bvc3sJgrDR49S7R8X+Ry4Z5bEvG/N9xRnmkPTia0ijzKAtKF2Xj1fR7HsaHuXc
1Z6Ng3IfFaSV7M4e3hW43O3wmDc2vZdrQNrL+vI8CQxeJ51HafIjG/bJ4wsRonijVHN3mPJDKem2
/6Uai03d1baFFGOs37UWYmYbBOtuD/jqks/vI/hiRBS3FveJFY4Qm0x+4Ypt81q3Y7T1SlgwZG1S
91EmGhCjTtnbbZsXRzmDhX2RHU4i1Lzon9UEMHPCNOVuSGaYJqwIidGiFZyKDrDtbVMXkfdsigIz
MDxiPx4h5ye5Po01sZZUuIb3U5Ffdev19u+/CAgWv3+xjyUh0PQsUgtXNjbef1GDjoVdlU6W7HGU
26bmfbDwTLrj5gYgXpmU2xYrlaCWHnmJUbjxe3EsnuLYNjdl67Qvgfr/aWlev0/O2EvogyWWUria
5RrmMe82TewM9dfxWdA2UrNy/l7xwLNxzTvyk7VQnvQ+mcelJs9auJW0L8EvP31ZTUBcWaq58Y8I
iRt9/vPcTomQXKyZI0uFrD2cu/17ScQk+s9QkTrxUG5uL9cVzzszNw/707BMSxgJAjE3oSgbvbRr
UIZr7gBqDxgNtAUEYcr577cE08xCUv9uIle2UL/o413svXvlUSodHX3oDi6W2yO6jD1Ia/Cc54VJ
eg/K9IVJmBq7xo9xdlqXp+IxRJIHXqUHks1/vBeoRHLzGMFAsNbwc20mUU+CcZNUH3yYC7MySUsa
DnEQM7sPBH+rImZ3e2RrFuaff1qrOhAhjDOxQEehsE1jH86xkST+bSvXHPB/iIBAbRC9Lc4KoiVg
LQpW4JqUXhL1qNT0CB6icd+2K3tq9uXlWUEpXIewnfiJlNT5gPQoGa04zEvX13cBlPPJFznN7MFY
ATlfm7fPZhYr08F6l9f1bAZHaLK7QD7cnrJrBmi9orMEDiV0rOcp/bQwQ6OPBQ+e0jXN2pHSx2w9
1p+nYjFV7CDQGCavSNBGi2MhQWxVI09VuUZ7hxQKvVb6sd/EhPiKsRPDJ0k+dKMzbIeDVb+GgbqV
7Si2e6dqN5q0o6ySrjVdXVm8sy9anhxZVKb1YFDgEJqDGIuzL9pZ8N6J/1wPIE8G7QLDh1uCvs6F
3/tCTqAnGbU77CLzNekfirWa4ZXD/czC4iqJ0rZBxgQLSj86Yveum/ch8awU+UjXfLntLPPvWqwk
zak8yylRwo24lJwaRD0pi7Ro3BaBFYdcY8C7IUoOSQSG4t9N4ZR0cUI2RDl0EVb0ekfkGNSNO/WS
o8qPUkTiYdzfNnLFD6CimCNxqv5s4oXzY3c0J6Np3BRy7DiFDSeOfxn5eFf2xUoUeJlWmDOm1ixj
RLaKPOribIr6miMWFQoXoa57qd6PBs6vPivGs0HrYapGuxgacE9QD7Wg74Nkjcv5cqzwC5CdpwkQ
UCccl+cbXYWaGjGRsnb5EPC4fxP5xRM2A4L1t+f00kd4N4PM/aBkxeUX/ogKRxih+Fy7koAURZZD
yC3vhXwtA3h51IPMY0Bk/2al9SXZb4NSg5x1U+NmamT30kseHfXJGRX0IcaMls7j7VFdMUcGjLZR
8PT8s6zDDo2iNH2sNATU+n9CuwOk19WO2L5UzlSKa6XYyz0NL9//WruoxA7AfYNIatzy3f8Cqb8R
7F67JFmLNuYlP9/O52YWLilBQI1myNi4evZ7jOiKNe6r8oeE2KW3CUNCDU+1m+jP7Zm84ocKMhvk
sviDPTGP/dOF0+f1YAmp2rjqHiahr+3DGnjoMmxjVJ8MLDY1jJ1WG0cYgDTM0R3J1jfKPt+Eu9vj
uOLnZ2bmz/g0Di9OqrRCFdkNEclVu/s5F+UVK5vpiiPMGGxeyhCy0AW+GIuUpEUx5l7jJgX0GZDN
9CRAvQx0/xfPKFZO9ysrM4usoDkJBoX0z8JY05HnNcO+dcco+zPBtxQBiqsmaaP1a2/iK4EuZGgf
sFoQRHN24nz2mlHUe9WXWzc4+qfi2P0W79CY3jd38UPz7n3vVubxSgbq3N7iVBJTTxgiUWrdZtcc
iTxe1GOxpV/tCL/tP/vF2cjmWf7kF1IvRkWjiFhSXy2/fJus+Ofg/zsehewROC9y5CS4yNUuzLSa
nuSEMa3bR49e5GqK/1xpW0G406t3vYe6x6fkaEmHaEohlc+/Zv7h9jg/OnsWpwep25kCmvsTPbbF
F0yiBwd2m7euZSYQAdu9qNiBfy/nO097mqbNlGROZdhjAAn2U0MOrrAe1nCps0ve+obFYSLLuTdO
Q9dyC5CqbR5aJXkwm/pQVyXdMdOPSVzTl7my7WFi0EmmgcrhIlicmXkr1z1o7daVx0Mw/s2KwC7y
3crUXjmYz4wsHhddBn++GQ+tm/T3nQHCUnIGDTIY8asy7BP/WOnfwufbNufVuphJQLf4FICwiyA9
l6NUT+GhxW1DR0GdE3G/7JunrZVXrtqBXBgeSbKRQH3Pt8ekW0Ga6ErrhpH1q0dC0QyEtzT6Nqpr
DFJXzxhEM/6vqcUZ005G0oOabt1iR1jQbBrTLqpdnu/a3g6SDe1BVbMZfqxJn1yJ9NiaujK37ABU
RdFlMcQukiaxYIhWlD+E8WPTZtsSwg5KORvwNNt+ohzON0idB9na8CpmtXt7MeeRXSzmpy9Y+I9Q
D5UeIp7qJl31FMnNqxasrePVffDJxGId28i0+gxIlYvWwraWAtvqHlR9ZRwfAfitgSyWMG3LEUZI
rCiH8GcNw/2ft0Cyw60M0XxppwCR7rtDQvqYLOp3SvL1ofibv2WDo9M/gcYlNeDBif6u4lDWJnhx
nSheEOZ+i2uNcrbppK3Rr83vde+FNpMWNwC96Dace5EEP6CBKBzC7bKtxrSYD8GmOv6Wh13b2dGv
+Ch/ve00V3fmJ4Pzzz9dXKEC21Goz2O6S47DTnR6ZeVNd1n1my+tTyYWx3XbhyKayNZ8ZagvSfkY
+lC+OAgOFs0dqfujluh3Weio9EXRK3WKTe3B131bG+qjWFDXVztbFUZbQ/jR7FcyLVfCxrNvW0Q/
SUk815sMv9wWTUl64ov+RYpf6Z+0B/1prOSVF8XVYwK0LykXA8CKJC58O6jjtlYEv3Pb5qs4Aoyx
wkcvnBFa8uM0fM1I3E/kAFOx3leaeBiCYo3049qKEz8Aa6Wvg6Bl8STU4X4bdXnqXaGvbMXf13Jv
K9VvdU2Z5dpZMUu1Ig9Dw5G2xBFmNRRAsSX1RCmkWUitv03luBJ2XYsEEHOE+QWmpJnH79x7FXRU
KtmIBrecym0kPhjydmiehsHbFMN2TUj5mq/QFkzbKY80SmqL8zW1WsGT9XRwhbhz+iDaa/TncqKX
TXbfRYZdwhIvjpvb+/PaW+Cz0cWJWwmU4ZM0Hnit/Q3inWGAqfqu50cebrcNfdQ5FqcuQSUiZTOa
EOjnwjP7Dkb9XMeSkftOFdZOZlaHVmxeaJ/fePGbmv3IGrsMazek9RVV7r0u/SjCX7nQ/dRDcz9B
4qZX2XaQEqdQvF2JwG773JQI64jpWmR/xYnBiJMMAIljGBcvCUkLAjR9WItUPLT5Rv+ORKQ/bK0x
cdLkrdmmv0N64P/CWTd4v4PS7lYSO/NkLCfrs/3FOQ0H9lADOsMXIvlYGsKzOeRrofbsvBc24BsR
OT4pUC0zqEYVSolWloM7cQmgUPrTVE661jymuRtMpl3T75W378Dlt8akrU3w7MxL45DCzwVr4Npk
4853VtJqrap4/egmrdU7sjkeRBRU6SRXvBch7N5EBfIqvxH2YSmX20BED7s1os0wSf3KPFzZ4xqk
TsDFybqT51/cUJ3Aq6dJI75EFX+U+V/Rap9QJnZ6gc63n6K11iBx5dwC7UiVntoIaZ/l6xsCZE3t
m26k9Fg4kj8c1GLbGb0zBIk9BRCj+ndA+8biV6p+q0rLrX61vneXRGvMZZetEAwZuDfyBnNV8kJz
xMxqM/HraXSbzI3ggmsDW1bujW5vGtux2XWGtS/goIKB/Dj39IrhToSbVvqbaf6Kt1+7tWgeBTdC
DR3lKnFx9HWmbPitOI5und+3BbFVsbE6ewJ4eZK7rfE4md8Nf41x55oLUrehekA8D2Rgscc8YRoh
hUwnt0CWdUA5OGjRykHpaaJUALjSJMEo27E/2QVi8J5hrSXkrqwADRgzTxsirazAMo+vh/lQGZoy
uWX0DV7Th/oXU3RfRlbplD1MUV7hCKJTjDbtMpVw8Ftoovw/XZb9CeK328fz5YED6yD5Y1hPWQda
Zs/3o6mMKJzL4uS2A3BavZyOMIusVQQvT9VzI4tITYozLUD+YXKT5i6HuamgwrVdJcO+ZgWsOsQR
cM1waS+utKDrNaVqKtHVIt/JDdmG4OY96V7+fcJodWbdwAhzX8/HyqfA1ozQD9WEUnT1cbzvZSO0
ldT8ctvGlQQTbe/cmrw36duylvtCqIBQ0hMpukF75w0HRNZC4bGJTolXU8lVNorlO4G61hZ8zRfQ
06NCDZBuzoefD00uIoR6PKwigznacFLGWwOg+Ercfm2ZIImF7IJusZmv8dxKEBtawskkujm/v4q9
PfC9ZwS9fxVBuL09j1cH9MnUYkCTlSVik2iiK6nTthsfkTNYGcyahfnnn70B/WOlLFUsiCPQwjK3
LSVZie0vLw5yKB9AeSpX+NwisA6iUDYqLRVnTEyMmJ9YPubStDKQK4im2cr/tDHTDbmMCsK8S9vC
YPdkHVR1Fm+i1lbu5E121zxmP4sVc5fzRkpKJaUBJxWInyXOxwjqTmJQsuujy9BU+wRV4ttrfzlr
/GriDDKaoC2AoZ6vjFULQh3VieKKE1i9pNr2dPil4LNum7n0ZiIpHlxzwZsbbFmAGCpStHkzqe5Y
wLAjHhu6mybtLozX8LRXDHEW0G8080fwLFmcoYaQyl0fS6qbNeUu0sOnwjPflZpekib9dntMVxaH
RxyCcFDE0qiyrJbyfstSZFMMl5vSDsSfBQfpbQtXvA0AG5hoyofUfhETOF+dZlS1bGpy0zXA6aUP
TTl+qT2JU7u37DpqM5pAhF9a2IO4GB4t9INWPuByNkGncALR7jKfRcsKXEgb5DCpoeUG9WPbiqh7
POoVKbxwBf+7YmdZexvGzq+DLrBcIYgcL4zsDqyvbB275O32jF5Gs/OA0P5kNimnL6PLYRTlauxi
yy2sx1G+I1FgexDuttkvyZeONKR/vW3vst93do/5AU6TBj1ixmIFc13LYgh2BFcLGvhu5UMt3Yl5
/1SZIk3anQMRDnxh9Iw/WtOXKQnsWvhT9AqBDOwxQGjDfw/rzj9oXopPR7FlNrKRiKbgyl/KxBa+
a4199BrHf8nuusfqUdjdnoArEw6aCwYeqvBIYiwnXIFffC6OB09GLmwm4VfcKodKKLehh7BKDwRv
Fcp94UsYoqORkIDQEf3VOY/waYCm1vue7Jez2MezNSKgIviknDtDeO9RTr89uuu25jONpxEOJZ/b
aqq2SgOz10+tqY13YV2/mjVqgVVZGbtIU5KVyZwPr7NX4UzpQpMAWHniYl4D5+aqAk3cptJgw+82
RYukgL7vqu5Z1b3/9C5es3aRcJl7heeeEEqTwFnFxVHqF4Xa1LDUnFrju25860r/XqvsxiihRid1
pZqO2q5N6OUIsUlsxQ6lvsY6no8wqbycdAyUF1U3wYNbNk/Elvuq80g8J6PmaBZNZrfX8HKLzuNk
U8wNZtSWlud4H2dS0caNeSorKKCxecgNvd7nvigdwHbcK60XPQSx0OzjPPuRk3JwoKErbC2Y9Ofc
KpGFrJ9AI3mup0/JpuxW6cEuLmmVUh932bzu8BouITNGL1gh7DvmKRIauoGhJPPbFJqC9HllKpQL
B8MQLOREthxX0EmcT38qSB0iqD5M/I+M97+p2cNX3aGo27zSEmOHz8r7eCSnqDZrGY+Ly5Qhzrxr
PHDpFIaR4dxyXVlq0LUFJPxR0u+kisZFuv7MlRjxskEBMzylCQ95NzCdi3BHs/zCqxLVOhlipf8c
/Za7RgpU67shT/Vb2aQc0mPvW98nGCpKu/XC2LcFzppiN4w9zCRtGBjJIZjybp9WZr+m43FtGhDQ
Qc4brRDSgfPPPx9efi2m7SztVE3+9ID2VW4H8tjvV9b5ihmdG5C+BEDDFDoW06Dn8FDUskeTudEU
9xPBv2VLVQyuBi1ZW5/0fB8bo7lV4147SQpQ6UwvfKfp03YrmJGxLVo5QWw5XuN+vDhzAHbORNhz
dnHma1uccHU5FLEYxambynLyRQ0Dae97SfPF86XaCUJ6HekMgsPTLEf6smDGuD0xFxvtwzxqp7PO
JPDj5fQHcFS3RUAbkpFam6wTw208eSFJzfKf4ZA6p41J5KhR/JWRhjlf6bEME6jAzOAJcZj+T5IS
4HehVB3GOhFpnwnaX7eHdvlYxuA8uXPbwPxsXbzIYz3T2iT0wye9/q0OLz0ayxBs7sLXQkawLSh3
nuAI6hoP2cUNieQxRxZORjcGJ+zC0/wAIbcyNsOnTFGrg1zK/q6aGnUb63Vhh2O2pkJxEW8s7C1u
5B5FuYJnO6M07sv+K7qkMU0gGjlaJ0VU7facfjz1zy5krBHVAHqmtwN2g+Wp1TRBUpOJfuodxOEO
1jbZdBsIfDfmJtnAEwqJueDseoqiP+Tf6VMrOVrm9Guw6NnK4itmakyRcJauXETgz11JkBCfbGmQ
fko1knIZ8rxRB02Kqr3BpfoWB765EodcWVRCOmPu7JkbCZfbRG5VVSjbJHlSwgdpQrJ7enod6zXC
oWsee2ZmcRhIZa2iNJQmCCf4e7rCjMy/l/xwn8fb3PechOp3q5iHQjJXnt0XpxDh3OfxLaIQlMGS
wYiF+ElEXF4b7qPELQeY9J6oQdmQ8utRsb3tSdeW8LPFhSP1QtyobM7kqRpPglVtEBP1H4ViV6E1
f9vSlbUjo42SPCl9g8frYlINARVIOZTTJ7Uiod6F+zT8T0n70yTXm9uWrqwflwzUojOREDHWkqTC
rCKrmeQ4fxpzA+4yzWEew8FB4itKIxSOnIxuIi2iKW7F8Ozw5xsCFDM4LWoWNLtx/JxviL7KQ7k3
Jih76uZnOTjjZNek7a3d/+Hsy5rk1JVuf5EimIdXoMYeXLS7Pb0Q3vY2k0ADIIZf/y067r27i+IW
4S/OfjqO6CwJKTOVuXItI9u11UmnIpDaQc/p0dlk07vd32vbiy/p0xZsYJoO28PnDDSBtD5WXRqO
XzfWeANXwsQPHrDzQbXRMVzyXNcFa72iFOxC9Etjg6S2SQ9D8lj4D6gYoyYKpoSLTX7dt/r+EL/d
2f+szjfnQ34yjvng1oyxi4KDK9/kZ/ufMi4+qQcrAkttyA5AVT+yvfaA0d1P4yN/Lnb0MF20F+Nl
PLR7+7R1VW/9/dU2vJ/BDz+omksHbdewi96SiICXxx6ssJInXYPQyiRDqIx+v78Ht87h2uIiosls
KFJtwsarJk41uPnpqW72Io/y/hn6hBi1ONw3eJOUIEsDFgWXaC7Ygwbkes/bitcKGQu7gBsoVDqJ
Us84VvWGUs+aFQQP/A8xDZXA+WnwYSP9Rni+YBO/mEmALIv82MTv3Faz5nQT5xUikShnAcJ4bSJJ
hxrP9UxcSAL2JDQhVNRDUDUwzcbctQL/XzOUWsQGSK9Sc6i+Yt6nCpvU5af7O7pyR9HRBIkFZr3f
H1XXP6QekxxZi80vudXjvTarnZ4xSwKK+C3CipVdRXUA/WMQZ6NP7i2+HeNo1KIsxy+sG4NaGy4S
OLQCgyP3FzTv3OJa4u0EpDDiMUoeyxkR36pKe1KVuHg1VXuRaSCq7qYtDfGVk4+BUzRlwVuHmuDS
SpNNopT5KC5oW+/tpD+DqiIuHkg+fteJ93Ok00GkG7fttveJJOOj0flHfTiXWZ+OHfMacRkJO5XF
FyFRFZPniqiglkPg2h2A4KeBhzUhb6nML/d3du0DYsgWRxY9BWDcF9dCGe6QVUoXl6S1993Qhkp1
u5awjVi5amausaA0jqbVMmIlE2paPrfEJSNo6Arg7Ejr7Ufu/L6/nBV3CeTyf3YW0cnLcrsH3kFc
bPdkCIlh+Fe9BmX7I6OfMJe/Ae+a/9ryWHoz1dw8nIp5t8W3S7uuKjNbysvQ1G1sscL50rHSD9E1
hBwVM/iu0Istkrs1NwPQBB4c86TgLX2US1FqFVYlL3aRHbUWl1sEtv4LtdXSfAE7F95X3VQfCN3i
rlzZXPB9o60KgBI6n/Zic3VAFDwOVqTLZDPoKHqvSngsGuoytjHQmreeG/oEndD7n/T27s/NAQNG
8Q5BDWU+Wh8uSAkQQkVJ01xGVwIxodPsS+M4RXzfykoyN8ukIqGzUZ1AKXfhyWpRaSSvLCyuGstj
k43O2RZ+HpnETkHFozUvTPTDl4J0mN92OrIv8f49bvyIObZeHyj8CNSHIFwHDQB0xq7X6pReW1Ld
by6mFEYA7XPU3KT/Uwed8GkagWx01cwfkthVyGjHdjSVPqqxxV8PcM4lJFQn8ZpGbwaQrevfwRpQ
1aNo0lw6VCJ2AI+0x6moxEbgX/uyH60sMg3lSTStchQXQUHb7/BmAena2LS7+5t6e0nntSDwzppn
IGpYWEkwzd3kFfZU78SD2SYFqJycX4WRHdI0tcPM6TYgPre+DgZBiAGTQGzjvlxvniHyyiQ+DNra
CG3zTP9l6AnDyLp0N7zqbZzHg9jBG8AAcGlGI1xbQoXTxQijbC+N/K2GLyaENqs3mWz41JUNvLIy
v0Y+XMAald/BFKy9oHQHhRIwFAYZpIrBcggi3toqMRZSu1uENcuzgXQETWG0lhCPwSi/rOCNEhN/
fmfLC3Azfci5kCiQZ9bGQ/jGly7NLNZmtLyeBuEB0O414IICGRJ0sft/E4iIGk3sZv+OY3PCpAv7
yzOytLsIu1PPB4pSsbz4zpe+OLTj21B8uX/uZ1/x0Ze8m5j3EJkoWg1Lh5Za6AzTJm0ubvnDaCA+
DzgptNh3GGcBlzemayw7gG7zhrd+V5RemoXnAFhl5jhAyfv6tIipkpwnI9y1tS8+5W/Gd+c1f1Ln
5LH+44bpmaFiBFX6sDnR9FwMGy5leVYNDGbAbaFDjmLR3Na5tj5CbTBJErRVchrYv+o+OxWeEwnd
jhzL30idbpDnS2MLb81pZmRVqrcXn6KItNfAFAApv3rE2JmC2FYwkXI8DwO809GqB9fZEaNusrDt
JDhCbddO8kOi+2qeXucGPSaicb2Qljmm45wcgt0RV402HQ2HAudjcqehoZjU9Of+OVk6EawCAFB8
KaAa0RVZsmbhXZk6LZ3UxRxVcSBo/xzKMXvAEFJxTEZZb8W4lU80X2yEWhTzgGBYXLmcs96sKO0v
mAw0nvKqJW/NWLknJ++zXUJUA/fCJxQWtUaFZslJxLkJHl+nUCGed0bIJuNYcI5aIyHGqYAxpF7V
5sTNsgCBfZkJGR1M2SPLgiu/PkopGa0B1MX9pegSP3AM9mD7svlOJ10+UrMwgwFlwp1wWH7C0I5+
lhAo2QBG3l7hGf01t9cB/0KUXfj3uq9NzpjRX/Le6s8o+zwTUCl8syRvdzkZ2KcuT97c1HzWudri
Y39vRV5f5LmFBM+PajpetUvwOzVGij66OVyK1BCfJE2GvW2YI9pH2RQiR9H2pYmRwE4n6tGfILbr
VCo7AubNd1XK+58FLernsjWNsOgJ6Dmp3aOAAcU3c2jcoOwh30gzAT/LpXuGSJ4Aa5Mqn0F/2Iet
byUBHkQgmWWJHTra+OLkk79XmkqPRDmfJRMqxMDnjiA/DPqqhQpVXbONZ+dKeEA3FvS9oG6ec/wl
AK9OS0kzLR8umf9Px4woHSHGmn2BjNbRK43LkACNZeyRCH7GL7x/LVeuyZXpRYRAkxh6NCNUdWvD
frbL5LN09G+DXz436lwSlNzvm7vJf+fjjtb7PPeOjji46a+Pe8PBfTdodLjoRQFVMisqQOoLhGxI
DTNgpA3Nlp0IB2wltfYbtm+D/bXtxTm3atW50q2Hi3JHqIsJDOZMRqTooSM/q8QNDT+Jxhr8HVZT
Hvp872peCMi0Sbegj2ub/v66ARstJkuWqZtfaJMSg8T3LroAU6ga8gCFmb6x+QPExUbysbZqhCj8
WFQA0JRe7Lg7+o3ZqAkXrCDoPSa2frSlL//+HIHmca7RmHg/YVbm+rt6Zlb5XuENF6eyY5VBedfC
gOBvywf1y9vGd1zZPjThLIA64a/gO+d//5ApMjdt0URyxkveimOe2YH0vojxZGEwZ+xJoPvT2W78
TzU0BDP0nbHW0c8C5h4b91cN4Hct6eH+T1rm4vDdeKii6IAmFgpzyz0eB5nYXOTTJU0svE67oQFr
LuDH+YhAfN/U7eec8ZKYp8DiEbyXr2Mfcp5mPVXTBTqufZAj+d8lzKyj+1ZWkg6EIrgjcN8AKI8i
wGKPlV2TNJf6pUxVu6M0b09cs1jAPas/9CMx4hGNe5BCp+k+FaYbYSbejcCu60W2mtRBp4n7WPqs
3qdZJZ5aRvWDq/VumMkO6pGZ3pmxDyLfjYR3JS9EoQSuxUapF1MWS24NxenoKa8wL2NaRahYWLss
6vw/Vhc4fG+Dfm0MiwAag6DByCMQLNbfpvneyYBvFRNXXN31T5m/5Idjir64S+wKP8U5O2G9z6KL
/Al12b3YSnXmVOY6hELrA3k0QBmz5v2SHsX0+7LXzdq8IPwF1U6c9ajY/zLPyUMdlp/vH4yVkw5b
ePHBlYLqdjnOMHVMSx0dtlrk9zX/AkFV6W/Bl25zxXfxkhlSi+MHcND1zoEiVWVNUZkXWb6Bv29f
jM2O9hCUzLa2bnZLN1uHdM6GdvjcFFhYyk1TeK3DzAv97pCjuxOHsTjUco+aGjlPLOyPth5UW2TT
K3cYdVADA0nAhM3l0Ov1FX2OQ5pP9kXaznkUoxXadunv/vpLwQ/P6p8zSsdbMp6bRp9bQym9S6sr
GbllS4NRysepzbdE5VfOBM7du6INKI+QyV4vxzIUNYbU8C6FTfLIdvM2sjqrinwGWpv7i1rZOUyc
agDsg+oN42SLYKaZTVtlhetdiLAcSJkYHtQ6hy1ltNUFzb4cFJRA0C2tuKQxWz4Q71I1pjwpZKE5
okhXfG0haRLfX9GNLeS9szYL8AYoo6C9cb15Lkk55Tn1L42hsbhMUmbuiQFN9EBiOG+TSvTWHMAy
6OmaoC+eD8UiB8ox/uZx1yXI9WngQy7HT364Zg9p30PfVYFZTpdR7C3MaTtSBKlMDvi/doqgLZlu
oJVvviXOP+4d4iUmgoAiXnxLvfftvFE0jUcG2gsIWf0pp3RLZGDFCFjHQUqMFyDmDZZlOU9AVZ34
XhZ/2m34jq2/vDj1GvF1hH38ZWQc4VYYu/GAMwzmw8+e/daH2OG2Hasw15jFY/4VnuRkW5/ItxL8
2Q045ei0N62TXb7y7LlOx9CQT6mhPQxOKD1/I2le+yEYNcBxwcsE6OPF8dT0qmkKOOO4tYpjllMM
0ciWYzTWrYMy35qyX7GGOhz+w0MQ7fjlUBVJdELBzFDEQk0BLiZAhSrSMtC27+7fulVDkGpBFo4A
Aoza9f7C5/Kyk0kRex55mKb+6FfTP4VXhm66yYYwb9FVjDHfxW7QVzCBosBL99qWXVHLw5BtEedF
dhn492o6aOpzRw9q+MdGoqg5QaFD9gmjHBNqZkCLokUQSKjCF/86hF7ur/yGnAHeBgUYfEtEcTTD
/cXS66rTx0ZTZTwi+TvkTVGbge/3POB9dvYLv34ZBqiMGz6q1oXOMHtsl9mpV3b/gK3MwtRuNgeh
b8IwwoYOvPI8njhz/85e6+Nx9zlEkQerjJOevkLW81PpdbtRU4HxyqQZmuxQo62M7FF5Wgau9Smg
W8+k23RtZtFDgUpDzwmtX32R8UKUgGYtVMFi5jzgCftclLEoD5l1Yu6pMXAMCXAuWhnc/xwr/hhv
QFSoMJ+MWuZ73/bDysHElXqoqpQx8ucgn5UC+J8u28JFrfgqRGikG+iDIBlYrk1lqSZtQCXjXPeG
UNQanp3KI9H9tdxAwHG03JmyHNS2UH8G9Pn6M/LCtRLb62mcGBVUvvfSRvk+a0+1fTBJDbKhMaQK
jBlsCPQ2j6T3oOhvoC0jCUCYRZ6qpNy45zd97/efBM475HZz1dFafFUns7mdtADB0ox+9hPvpJj8
Zfd7u/Z/Ca7CMUkCMh5H818IdrbluL+/JWsbjzR2JrKeW9LLyTNC+tpRLKviegAOWB8gomSn4OC9
b2XFm4GfYoaHQdUQRcTFlS4Kq+71qq3iCuJWpshP4/Q6VcVnUv2v1gPsCYbYAYBF5e76Cyv0LlVm
OdjOmkHm+tSmw8YhWrsQqEGCbgPNNKxlEVZzfepNI8+rWGJyIGx651cydOAdJ/XWzN7ajQf4EjNu
2DxEgmXeWlLAjzrB63g8aCBy6Z19OR4HJ07yl864kPFVaH9/20GHBxALlgc00pKsGODXqaoAj49L
ZdgQm1Qk8Il50oy3+wfipqKLWw7JbIRsyJDoxvJAcJ+lI7OKOrbM1xZMwqGGgqL/1oKxUL5IQ2ws
ayXCXZlbJJWJLNyJjnUdazYDu8doqqjj7b/5CFJ8qnx5Nr2U/P2Zh00UQdCDgRautbDpqEZP9Ak2
C/3fqaN72+KhPcX5X0Oh5+wcyni4V0gWICG1dGpJUhGLNnWc5mFb+Ht93A1vGDerUUXQ8Ai+/+Xe
uZEW2QLM4T8o1+A97y3ehkntFZCrqVhc0Cl9NHMr3yVtqS5GUw+RNnnNoU+1IWpTdBElN6y9kIYR
usSB0khaDnsLxeuQ2ZBLk8Rs9pCuMjFob/nhUHDnJIZBm1UissjoHTsosoI9aFWjH/2kB+VdCr2v
2mm7vYS/2uf+MO44H8uTLHjx2IjcDhSmB96oPrlhgk0B/rOHE0+z+qUUOj3ICjrjqkOzkYg2SomR
nVHa5mcD5e1PzSQhyOJ23eH+ls0ufLljJpruEH7RUC7wZx/8IYRKA9EG/8ji0aqqg5no9R45/xDa
LkrMQ0X1vZKufPNpt3Xubwv3OBuWhpYWEmTkU8vsOJt8s6ksvNs60DZYeqh04+BNpz6PB/tQyiIS
2hzu+B7jzqf7q17x+YgoGG4B7SWecjexlniTJ9qCxb3nYXzqi8p57M4+eeOerbmSj3YWAdSwO4NB
XZ3Fidib5Vv9SbNI4CbfvJkyXP3TbrGGr/mSj/YW57/FfHsK8A2LZf7DUy89iOr9c0lRecTpub+F
K6EGpR+AKWfRhBmyeX1wmFumQBP5dSyM3DopL0fnxYOSck/bf+9bWt1EMMaixgQq7Rv1uURVjNYV
FmWpRzbYoYdGuVNkoNf7hTL3V6DGmq1KqLG2OpTjMQGFnA806YsPR3yFxFMROMgs0vkpzbPAkz9z
67U3usCmxS6tjp5d7j0WsiSLeiTcRWAf8SoNSnJOuxBZtpFHrf84avTsKGi92YCXeK/3t+aGi3P2
ryizIP3Ht0AncOHI28zzs8KHw+PRPKwbAkDKZIhEO91pp+Yb5lug/JbJAIO+n++bXvsqHy0b19/f
7SYvT+ySxXXrhXxy9g0vowm9H+L1e56InSayLxiD27hRayccI2kzcyyaGJh3vTbriUrPzIKz2MNY
RKOqMKv/5P4vh74W/sv9Fa65xg+mlulnx1ktpYG9taUpERrAT6fT/slzAPQ0J0PuwI4BjXBabTHJ
bqxxWXYZ0HOqScPgk4f68+R0wag/csGjIf9Gy9/3F7n6GU04/vnVNot/Xe9nadbd5CjJ4izJAy4+
MUyAl580r9gZfv7c0ydNbpVn1kw6+HZA8AHgDO3Ka5N4aRnc6UoeT+DHB3WaONZ2VQW6KayQZsP4
4Cs7DdCpJ4dsmIZjm2VsL3yoYPTmBHZSJ/899X4XNcJqj56u6LFOuDoaCPGJnlXR/Q1aCxWgYEIb
ByAFxEnz+tcqX0tQUESUSgZfYQivqk4exVxwykgKaka5BXBe8zzzcwscPxjAxBjswp43cTqRisfD
/jSEfzt5P/uLj399cWsnSgczT/DXTa/Z6/3nsvpO7VOSgIgHfJOHjv1UXhpxD5Mq8f19fB/IWmYa
EDiBnB2Q95DSXryzOl77Iy4Rj9uJ75LyAWRNn1vTD63c2wmj+9yVv0GX4wznQb4I2gX+ZaIPo01D
PJWR7fcPmXYgJdTg+jMo0UG5fU6LoCJbnDc3tx4dZcCx5qI/ECE3MwjaVDgsKwiPHXcEXb8Ih+TJ
U4+Nph0FK15RXK83IunaMxtrQLkdfRQ0U5b8BJk1NL6vDdgZlapDJgc8+ilGkyBbNoWFNOg5Q9wL
BmMQx9a2x2ejGKtDbnZ+hHagsXVG5hN286HgDDAzNVfXl6AaqxN6VxLOY4unO6EfGxEk6al2zzUJ
pxfTHaGA+Fz+2jge8+e/sYqxDAMdSBCamIuTiQrZ2E5ezWMt1/cA1jOQVKS/acYDL7X/lXyoQjF4
P8p6X9ZDQLz0qe/7sOcToj/5loKWzRLpkZM/jQn5pk3ymDWnhWF0YC7w2gUp2+LncShrOdrQ8bjn
/Q9kqn5IGtBHWF7VngwOKhSz9AAPU8TakY41G5WQ93xjuTv4EujdgPhr5v6+9gqt19XEqwUHM+kE
ylAxVKg5Fl7afffx3nnshZPM0ywT1Clxn45KCZCl+cpsTm1RGDwY3ZQ/aFaTfuV1hzY/DpR6HAyL
93P3DPzhlVl+v/9FV/P7dxA6nCfGNZY8Ck6hpYJbGs6RMZ6ZPZwckQRFjbS3T3fVZ9N5yJJwklYI
+qqNLGGtOoHHBVi5kAGCbn5J/aWDNY+Vg4H9+lY+0MDD/0z0rrdKEv+fNf5nZxE+23Io3cKHHaf6
4yZPmTcrebxQ/n2SXgj8ws53At1rnv2tTP82TOCWzDTsMzUOtnfhTQVtRO1WuC454Ijg3HGz39Xm
FMOWkUUs8gbqo36NaGHE6cQC9dokT2nvBUryqCiOFX0zv7v2Y4l8E0CyiCEJJRvZwpwMXB98vA4B
8wE+BvMvNx9S2CKx2rFHOLTo3qzUq9K2SLtWDgtegtA9QA0QGABc7uvLBSJxTQ2yErE+ZmGJuRfK
rACjJKe8esxSEPy5Yyi0LyzZWNttnndtd/73D29vLSt74Cth13EeJnke9IPlHwo3NLeAY2vfEVXB
GURqYiB1CZGrmOmROq1F3Ng+3k5Zl4TENgXmYdNNtPatH8eiEObhDlHygZze9aLkQDpQ5EoR1xBx
zVvriUMW3p2n+VKEK8GPvCAPRgL6Wr++bHicORdbHhZQdoLkCPyIM4rp2rZIplEMGA6LfcBlwSyA
RMPVMgfYwyLwMZM5iJFFjQOi3qJp6K4echl6Y9+cWCPBTgwR743QfpNMIJZB7dax0B4BqmZZ4kjg
7eyx10Rs1sZnoGNfHFVj/91fzB5PtVUf3WHL882BaLkHc0UPRsHji8tzvQe2ocBV0TMRq6bYuRlE
IBx+GvsYZXRDjFGP1BqNmLAEo289Qgo0mTbWvHbYMEI2l2nnmTVr8QPMDvMi6D7hsDkdMkvqgHPf
QeYAYcCttd7m5qCR+GBq/ikfLlDRVmwqdWiiKDb9GIYCqcKftKd/Uq6fJ1eG0uwfc8cPNWsMhrJ6
aJQVppmL/EU7jPZx4FvIr7W1o1GkoxeGzssNLWNXCl+ULhUxqFMCjWoBOrGKbyWMa8sGJ+xcvYVK
N94k18suLQqJCNR6YidRh4YbQaP5/3KLH8FWsNu4UivXGTU6QNjmD2phKPfaliU0Mx86X8ZeQnZC
46GmvJi2MhgqVOcmRV4ZIyCKFuWTk+3vG1/x/cCe+xquD2Z0gJi6to2uA3NBDCmBdXtlzq/R3chQ
VvYRNR4MchkAAyKEzv/+4fhwQ6sHbepkjAlqYgDRMT0Z9CndAiytHIorMwuPmFldx20dZuQ3M7Iu
3ev9XVr988DAA8mAUhz609erkM1odlM3yZhiCEejuxHU5BD4+l8YQeqJaj46zOA1vDbSaG5OOVC3
8WTJUGSQCEILvv/bkbZ5CAbwmv9nZXHYRJd6+tjBioysYMMtrX7s//72squj5aqFxgG+QlGpvUtJ
qJl/hPHTy/43h+qDnWXOlGq5oD3sTO3JS0DclMrALw683PKzK1iEebeA8oN8AXz9snRP6q7oC2bg
alKgH0CeYyr0D6ogJ4AgBT6YmsGrWx+QfWZvSnmH+ydifT//s744djSvy15AIDWGDk9omigxOiBB
VmAGABH1fVPzZ1+ENIxYIK5jZAglo+Xjpx6sPGENbXD4HG1vCkIPxFBg5QbchPY6Bxekoc269dWT
A0Db7r71tftlgosJCBSEU4hyXR994L2YzjAUFI/yBbM2e6qKYBrZhpWVIsA8ZglI17usEhCB12aI
Xjed4fAmFrmO8Ueh9sw09tDterCNbu+n5JFXR1AknXyni4rJ3Ns2Od5f6fvL/majwfUJhUcMSqN/
dv0bDBd0Vronmxj84d+592QD168RbTf6NIC8ZIeCC69JZPdGYLhNHQhdPJLJPGYy3Sv7Vc+2ijGr
e48HDlJWEIUBeHP9g7LE8dgATu0Yo2KTnQcKA9TZtFHwmFd1s+oPRhY7n7IRs6C6amJCpsPoiMAb
n03500tfdA08LRsfemtJcw77Ieh4WWEQCsxeTFqO8cyuDEYnrgy2dWnW7uf8Nvy/W7dMw6hGCuTi
TdwmgVW/+t4UtMa3etMNzdHrdvcw2gppLLDELvN9pXEr6zB6HeOVBHUjY5dmJ1A+BY1u7UZ7Y/PW
F/WfscUBzStmV3YKY7Xzx/e/p94butYmisf3L8Kaw5mb1eDnAFbWWR67QTAkDcPYxgLvI63+pexv
ClDBfjho5auRPpTs232Dt7d/BljinQmsDQrN3vI5n5tqMmyIxiJrF2He11Fji0Bg8AIAe187lo9F
Jw52mQc2kDZ/OwwN5uAZkDJP+wE9ZixHlL0xTfOSobZF/TckdIVsg0YZf7unqKuCuB5jdkgnQXS5
+HRpO9ra5DgoWHQvwyk9dc7eTQ46eTCpirIt5OrNLVtYW2QStCRdOWo2B04v1pMu7K08EMYWoPq2
/TabwQtknpnA1/MX/smt/aRIfI/HgqAO4/aOCKkrzkOqkQBvMOvSmwWGKPDQPFZezQ4GMcjOo525
l2P7gGgpApR4+iibu+33j9TqDgBNNr/6gcdbZmw+CEHLTCU8zkKr/C2nV2eLee7m5s+L/2Bhsccj
LaDyVsBCk+M9yeu9CX9J7QA6s09murGc20rbtbVl/tYJO5VdA2uUYwQV9N1W0YYQIwtL5j1pTAUS
1cW2yAJ4B+Hqx/u7efMUWVhffGjS9hNtJ5fHNklAh+lMSZi7fAsuMN+BK18KK4BuofkD12ODWGsR
G5DkeCrBGr3qMPFjYR8VweTkqULrz924j6sbijAPASgHacfNELjJx6Lzh1LENmg0MHj+25WfRa/v
eAn9z0i6+q4Z+3buue1AXhHf38/bmtu8VMgMIWqA+RYwjOul1iOIxSqJDc0saJqwP5h5iJjVvmY2
i4eCPCnXOoN358WZtug9b2LIu+V5zgkzwygsLvK5ibFKt8tUxK3QDi1os8hP2fgHENKd7q9x7QYC
VKNDYQtSbqB8vV5ikUmwEUkUQjQKRfNUeGaYeRIwCXQTN27H7fHE3cIwDJjuZrGSZXdCdaOyPKaL
mE50CgdXOMgq2i0t5C0ri9SF1cRWbe6IeDCihARCRPc3bOVIojz5TkGIJyD6lIvzTyh1EN9cEWev
TVcEbPCCnh5A/T5mZugk+0HsveqZki/37d6oDaLnBPlL5NwzKxi4OhaebGgtt9CbHG8ZaQArkyHt
tQckTLnGyQFkLwa60U6Bsf+yj3rQl2DWFmpIGIxAdqDoG4C7oGRMJX8xrWzYyVp7nUBPfRyhkhr2
Wl/tKyL2ItGQFVnaC7PS7KkcXRMkS7QHU4yl9rn0QNXpErlxMOZffu1R5pXhgqPhCk615RzTNAnl
mTRDCcWUu0JmOwy37BmoyC+o/3VQtg6MTu3ub+etF/to01kOWUIyChpcUypj8rV6K3/4X7qgwpth
w3+tHUY05H0HhK5onC7fKjaGHEqv4ih7QC8xVBrYCNpJExtvgxt21flogMUdE0bAm+BdNP+MD+k6
qSUDsRGTsWE/pBn9OoxNCDT2TI2P4tGh5UXkEB90an2kQQ86TafnbMKQJKSpvPyX6VQ4KxiCYyFH
tbekn3gPJgI0srn4dn/Xb93a/EMx3grFCeTiy/hYmhVHa7+ScVV+noaH9C3BXJ6+MWx/G/JhBBnJ
zDQLMs3lADrgCsPke6jIGclFtNNjkauwy6wzKs6Rn20wK9z6TxibWQBBnaM7EO643vo68cH7UkqU
51wAm0px1IoEqdWWvsSqGbQJMX49N3+WzZGsxQU1Gk3GLWiOool5ORo+pnYEt8IWtfPq9uEdi946
sJYo2F2vSJogihosXcaNcc59DbRcxwyTZDT9mrYbm7d28dHxAWsIhtfRiFm40jwXIi3AxhV3Ofld
zToOeDn3gSYB7dBRKdf4V01sgUlXjaL5gyEkIKcxMXa9PjaxFCMOqAm53SFJwFmr8gDkbiw0kcNU
7qHsft8/9LcTy7ieiKz/x6KzfDdpk8YMUjs4kAf9REn01Qyt/bgvIxUkEQuHEGIBO3kwP3thsuHm
1j7mR9OL45n0TsurieBjkoR8tn3xM9PbiEtRBW7V1yDYML2NBteqSchYoEoEV4RU8Xp/pSvSupjr
M6I8WTsKF97qmMk4pNXmqONN3R8bC45RUDqD+mY+rNemoLeio22Iosg4/MiRbIeFtTdKJ9LtU+bZ
e6G9+HJLN+eGGX92ttBdmLlN4V+Q0lwb5WmDimeeNbGtR+yHeGNv41vxKTmR0N2BQfebQSJ3ix1z
LY4APInXLxJvaLIsbHqZ0Zo6E00M1AXANm2k/y1Z6/uq4DLBUIPSOQakrldVyZTVlj40SHVfivrH
0BwpZiP8bIdJ8F2W1qGVbRWZ1kIwKByBYoJVZDbzQfoQtTxSFtYoTdTNUvvsfitYd9BfKDidQUTz
BU/GjSxjy9z87x/MNSnt3CSxmlhrxiCBcowSoFoq65/SfNKNB446xv17v2oQrVW0/zCkcYOYoilz
Scf1Bl0pe9qnXgmFbwinH8q6ro5+P7Q71qIvlkAZcMOvrkULZIhzoQa9VTyur5fqSbMAs6GDnW26
OSHNmn3qFlXE0pZG9xe5djLnoauZdgSt3CUbrsrEMMokb2M6MrFre6MO3BRR476Vtbzho5X5V3z4
dqY+6aXmF23s0CTIC3tnZS9p+mYJufHNVg0hyM7YLtDQLrttTqtsv026NpaaCA2SRaZ6y/Wvrb9l
aGXfIGHrzwNjwMKDYex6RTn3Zdm6mYqNqph2WtnVz26SlhvgjZWDgCQLr3UIhc5o5IWDVDTps1RB
FgJ+/g0YoHjKoL5pZ4f7n2fFDIpy8xAcyH8wT794c1W09qXJ3TZWeR2grR5g10x9i0hqJbAAA4zR
Voiw4TAsR0iVZiWjn1ddnDkQjCddXYS8b/4owCv3FYYQH3nvNBtOY3VlKJwhe5vLU8vZ/bKoDF2Q
DDbzf9rsk1k9k3zjYbdy5BBE0NsFrSTYTLyFGwR1bTN4ALzFjYZGGO1tIyIc+NEOwoZRA0jaxhFf
OXkmQB547qMbC4rbxZkAfMgfjczu4rrxxX5snQksSaBhvX8k1j4W7hDoj9EvRd96cSTsZHITp+w7
VIlA8pXIRzbZofmiC773aP1y39jamxxDYnBpuEgoDS9DScOVlqW53cd+pQ/PWVvZkU+kEWMa0z4S
vGfDTPhgBhXE2FMtN87KcNRelmDiuv9L1paNnhQmnJH8zNxP19daWAX63G7Rx3rr1AeLABcv9SFy
2vrVcMpPI473xgldqcoDYodaHEa9MVMGUt1rk37Dm8a3iIqdKUfsBEI1knqe731etuh1cvbctbUW
Ibcgz4g3/KFKfZQsNAyNaC7ZUlNfya6vfs0i9BAUkwbVOyoeWo1HJkvanXJ8EoI8qo6G0szPHTcx
x9c13VlX6RayaCXmAlWEZAJY5Znwc2HeF23Oqqrq4xqB1pXeD7d5aisnnNo/k5iOWaJtydSvLviD
xYUjxyCmD5FtWKQZpLDUd/H2P6S9V3PkOBMs+osYQW9eQddWEiVR0uiFoXH03vPXn6TuPd92oxmN
2D07DzsxE6MigAJQqMrKTINmt3ZSgdhPO83R+30P2zgukHZF9zWygqj00hduiY6DIlDLyVtA51t4
ozGRYEbuhyXovnHyycjRoa0ZTfu3PXeSNigKdCkmLwE9eg8FPFTlDoXwcX80G1ZQypXRu6Sg7Qhc
n9fOqwN312TiOHuNop0kDr3GoZzZXNeyuHI2Tj3ctpDXBYYSDcF0QpUfu3ABO9ziJYPKHaCz0Vp1
JdaMwOvWygp0MOB9uHXxf2ov1uo41yCbHTwuLgHQbIjMgpPdThgsAE+LxytaU5DLuJ6wOgq5MAzg
bu1c20aNzghNS0zoB7OOlfVleJ2UWw0hBgKsALEdTxlKEZYOwtSNHj+fOSk61SWIGZfkeS30iaRa
fhTRn2D81Y8smu5bB0eVan2H6NAdw4VIvXXkOBPlIGsnb/oVG/YA1FNvCRLjEtyaxrWbSEXqGwum
ULtWCodIQFvt5DVzDYXuDk3Mpdnpf+9794Y7AIiPIgkkncDfTEtXtQMHPXJIo3t8+FhVCemXn/cN
3B53cAV0quCnQ6IGz4xrbxCGIWnUIuS9RitHu0p4GTkUdXoCus8q8lX8EEJg9jQqOePG3TKsI6uJ
1xtQd7h4rg1rrSJk6RLzgPrrpJkddYIYGmdOvBkPwCZkLO7tjfVC/RcrhX5YZDrpDrBYD9JRHqLF
q6ee8ONOTQcyze792Vx3J+Xy6GZCzhAHxdprRu3eFCkqnAn54pXzLm9/RpJsptDlxgtKKRmmNpx8
1Z9C2AfudRCSU3mZuSqmUTKaBZ0aujNlw/MyqtYIsUCNW/b3R7XhhDKEMJF+xgSCC5sKSZAPbvSY
H3hvyDPD1Ho+spqmZgkwbywQ6nNok8aexaOezuEHWgZhFmPivTAfzSLzlrA2NRZr1+rO1AIBAQ/G
X/g8SMho5eo0brgu4CTeq3N7Xh65VDchBQXlcleSwOKaB7bIf92fvY2FAtEg+OtBSga+InqhgAUP
0lTheK+fFMgxtTn4hJNxIala77vU4BmLteGCKKmCzw3cZNBDoQkrAqGW5VqtBS9/aKCAVmuaEwhH
HXimqWAxfWzZAhmPqOAIRK6ABsWUvWhUbaAKHjLxcTxZ7RSbcRo9VuJxfLk/i7e8MSD8ANkBxAhk
A8Vcmg9PmoU+abJW9CpOdoPpHHEh+P4aooKos+J/zi0Bhz4IYgRHLspzNgQ2HxX2Mlb7PhIeqnBw
+MB4v/9RG2fY5TfRlJ69gubZcqpEL61ie4mtKXA49dDJbq77vdyxLtTbZOWaXkN2DUlDrC7dozlF
+oKybsp7nLrLwpwE0mvcZBa42LT8IeV8FHnRqencH+PG5sf1AFGxVbn1Vhc7Lht57LRC8Lp8jsio
DRNaZgOJcZpteNKVlXUTXaRntFwetKVNBG8dV6mgc0voIDqzmKE4EylhsMptWUNCHfMo4uWDXtFr
azlSXlFaD4LXCiCjr0wxOKMteOqsvGV4yMbmX99V0vqsWkld1kPvYlyiklZ8EMqCFzearSRDCr2C
ZADLOiCsRcZKZ2/4I1InIk4bYwV706WkWhmLUZkDwTPG1grU8AF8HYnyKgyfAgeNu9G77xobD0fE
j+gpAi0haq6IuK5HNzZamhUZUBMiEmr18LqUf6WiMwth3iuKPZWcowcgq05PRmqchoDFsL9RFlnj
VyRycdkiYqavjETrMlUPa+y//PechO8zqB4hnrLnOvVQaRKZAUNKG8lF5OQkAv/VTrMZqsO+Lj3Q
G/qxE52qZ3Sc35+WW15cHLuYk5VNC1pCWP/raekzyEPVGpIHZddYUgab8lOje8LoZPqPJIlspP51
FKrSP71BQrRONIBpZ/4ARuuW/wOC9VOCHrPAYH3YBhpl/TCAfAEtNEDQRK1XBmRDCMgY5guPlxnq
Tkk4W0lcEU3r7bDXySyD4CWb3ZaprLZxjGgIVZDnRZEeoBQqXBHqMZM7fRS9vocA7sANNZDpHKvK
sbXd0JAFUiiQvaxNpNczP46KUAC+JHpy/TaNiaW0C1IZkhMULLa0jSNk/fkAhgMbdnsWt0ksRbqU
i16xSFaahxbQLqD6CUkM8p1Kt++71LY1RMm6iJAZj93rceXhJIHvBAuXJ7rm1AqeNSFaYZ0JBKRk
QsriLzdGxb+PJKAmCyIvFKq+kffXRmNVTSNNm0WAKt6UQrMAj7Z77jx2vasWrKzPBsYQtwuepAif
1/cOTUUiN1HfQcFe9ARusUvISPbgkFFDyV742QKRghmo1U6NH8L4y6iSQz/+roTdKIGCZB4ZG3jL
i5AYATUB3t9oPqVme1JHoV7ERfT0eW+07+PwmmgvM0t9YtOKjJSFhiZ83DjUKSEMs6FNHUiy+SR7
EobpLDV56Sp69zMwVBZY5RbzjjNp7WwC5R7qEjctW7Oa5GWKE8vLW2S+G9dIHSDCHaVNDxPfvoTx
czH8qgy762WyGLwtZp2V5Rp+r1lazerU3Bg7dijYqNG4jNQALW+3FONUJEUme2XuGtMIkqCcKNMr
eKzu75vb5hHgxC4NUZMcBopUZFMKQ/KRG4FQCVNr7iHtbkwnqUhfZv0ZvCaNsC9EiFkt2Vvecgxl
to13DVq0EWjgXsbrhn54JtqwVKBTkL2lCEI77sphFyQNb5Yy2gnuD3fjkL00RYNjICse83UyyV5e
8iduyl5TsCjeN7G1cmtvCvB+gG/i3UkdCiDQr/JYlj2+6JTnVkSJNx9Lbj9Bs92R2VWALXtYQmSS
8CpEfyllr4DemjJi93jDXNiN0lmq5leKbIUdo9C1NXeXhtYPuYjUhJ5PE5wHmLsaDDFFTEbduz91
W46ArQ6sJE44NBGsX3BhQe+bbJjEVvFQDKohRq4BNs0ALm1tcxQA/rFBTRckoiqNzxsFBiZ7rsyo
3RtcehSC1pn5fSUCS7xUD0Zm9dOToQyHvnmsen/knQZNL/eHu7Vyl59CTSi/0pfnQE/ghszsUmzN
dVJjSLIYrFt/c2JxSSGQh7oCcHLXEzsr7Yw3IyY2y8AFVoAIyhcTRl52K9ZFIhtRHSrVKzcFZcRQ
6xoEAJriBXmXZSQVWsSZlYLUptYMVhlI4UkUhudBzrUMaPd4LwVoSSl7rTrpcsRqM9icXFzM6IwF
Q/ENQa9iFFJZDIHiTb1b9MehPSk+02FZRqh7EMx1wVyD7tArRchkLccgesqCxPxv63cxGCoVGPfA
2PGDoXhNWpE8+ZTBmDhwjGhm00kujFBJLGTS8jiFBAcoLFxxgiTIMxR+7nv81hGCEuz/FoXa4GUf
FmHUYByYq1b+Ner/uiMatxlWHGpmBohGBPoqCQxAbHijUb3I+NUIC+CgPxapx6v17/2BbCw8Cinf
xzuIM28oTQKQZQ2xXMBOBOqqFmpGNvQfG7tM4/qM1jHWuLaSO2u2FLUotHoCyUd5gFa1XZPwseqN
/A+xhbiO9qCNx6ItHrIoNFWQ4aaz+hSrbqKSXNF2ercffDkFX5JdsEieNweP/NIanUB9l04R9nK5
JAU437wAr7e8fOaawNKaB2Nm9XpsuAvUe/8xRG2vvun1CgAPuIsaElReQef970MPOAqSNsAQIdNO
l9BTFPD5JVjXUZxIlSCtDsxZ8PwfnOXCCOX1yoonjcJa9RrxNGsnLT+COmX8193lIBMGpgYZW1TF
gUihrIAhudODqlfX7YsyPcH+BXc548raQAHAyvoK4VFxAaR7fYddXNFD1UXKjFyHV2fJfBqVwOfA
X2YNNcBeWlbw4NA3QDOI11K1FwZdd9MlBdk4MFmpc39WN44rvCtFwFVw1axA0+svkYDWncsh0zzB
8DUFwt2qUzMLZZtGVvk70M4AsEcHV3M8TmOtdRpS7nvwPUniMWif7o9jazeh4eB/Juhx9GGVCiVM
GBIybJHw1VcffYbeF4EBYWcZopYuEqIJzTS15knNjzTSrWXww94belYZmGWHjgO4QOX1voeddr+M
yksezg9VHP8ZeEZAyloc6umiFHo2NEGpwePR2jqRNtIhbvP3/vIwjNAvhngcs0AoK81LeJSa0X48
xIc8sO4bWafkuuiC3CcKwHgAoYQDd772Za3vAjWbDaQloa9q49wTTTWdJbspF8OM0bURxWG0i/SO
lQ/9rvReWkYsiIoBHpioxyFJSFeuMujfllMXLL7yuPQkCGwdgj0ke8lOw2754Gq3fdP3QPsec91U
z+05kd1psjQFTHAgFDh0oFir7LfIyUGD7PW7fzct3x8HJMEKcdaQKaQ8KSwnXsvigfeDWm3McUBF
rRRSlVRVxBFxCiqSLj1P4omr7fuWb3jWVtPA66Lahk4g5E+p+9aAujzY4EfejxIieov+PIFE4Wv+
qR2a1DUEJwaJ0N8JiSxTgkjoQ/waxYxYiXa87y8AwgYJQTCSoGvn2idkKKKnaazxfqZkIzZrPhOx
FjSzCoaIEfnd4K1XWzhIkXgEihFHKnV38ErdR1Nb8r5Vks+afH709mf7UZFD5d6f15sOK9oS5elt
j8Zgic95PyeDpZCUlGT9XW8DlbJTXYOgk8qsiWQ58UAOBXlS3D4m/etsMfb15gpfjpma3zjTwNGt
4Es+yu+POAtk7z6RxWyt0yExC6YazXoc0Vvt0iB1/lZdWHeF9P8Z7CyNWMNArNpcxzfYoWma6Clj
XddbTnRpk9pBSRuKUgi1Mf94dn7+NB7cQ2iZPHnZMY7imzQSva7UWRyPWt+v7fL+cXCs5Vg58t7M
reFsMVIEm66KkiIgiGtvk0KT/ytJXukDaq1+SUAl/xk1dvO+PKclUQNiziTqrd/Jn/tOS5/O69hW
vlIcA6hRIx15vROzJAC5SjvxvqNwpvDMLebBE1ksLiwj1Eqp4oBdmMFItjfIdAI92wDGAWIwbpqb
hwQ9GGqhMshyTXiG834tO+V79kPe628ALUePoBnQ7OxYlkSLTRBbd7odaUT+L46iQvkOpGBr/wp9
1Y0lYMz5PAq+lRM8/1OZ1DKZM0f/ePDNlBUUrwcXvefAFaihjAkwLgoD10uHlISuo69y9rlSALnb
Uch5575z3DCErxN6aYI60WoNWp0LJ83+8hKk5C39+nQE4uyb40CWZ4CeiHEGC09BHuzdDiAl8pth
f72J7g2ROsfKlEMHLbo8fHBgNHZOrM/X2C5d3YrddDyosIzDZcfhbAls5TeL/Z01wdTe4IVpzDNd
mf0qmx50tdz1XMtSc1hHcG+E1NYAsZkqopI6+2LoRG1n8/xer2qnDerX+3O5aei7nxEgKGBDqL2h
NJEiL1Ky+ELkQzPa6P6WiyOzuqe/GWzp8aDSAPaLtaERCujXTgm18Ckv9WD23ySCe0D4mM2P5sP6
eBTI60RyUwjJ8/gjNm27ImZE5uOL3z6ZrCN762q4/Apq5UBPlydNws3+2nuvnDn1OLKoJ7bm89IE
tXBZLOR1XmDhIO5AUpBnSuNMmv60iCzJs5t36boLV1ZeKH7I6sp3eD2nXSyJ5VTEi5/slY98JxzB
XZL8zPd5RTJIQv287yibYfOFOZqRTqlHPUpTTN7Qk948nqfImiynsPal6WrmyR4t2/8RPL7/QsBm
218vHni4GM56U6umhkyzw495HObyEi2+OJ9rbYAQu8froCNfyNgLRGm/kPvh0piFsdlYVNA14PrF
cWqs3XLXMw2K3zBNBX3x8wf1DQg0wekPWnMsnWTZQ5L2ISEc1PVOKQRhQ0Y4c0MdjiFD4QyKPCDH
AhEgjVvVMhADJHXP+0P4NYkvZfYOYlHsUyIvX3ncucv4FKFeF6XySxcP+4QL3Bo5Ru2jV0ibd+jE
3tWBlXdfdVRaSvhXWRbCf973je+nAbW9ESagYIX849pHSLnisqiZmKI/2pfP5w8BAfUR98L0a3Lw
XskQq5SNVTyEpkjMl9Dy3u5b3/KKS+vff3+RoJlDcLG0xbz4U3von0eN5No7zzmThEY1C7uPY6zJ
Tdp/XRNcrih08esrks7DFKU+DIOgLn4wgV0aWjGhYQdxAPrBB5DfDHIEoQT1wL/moi1KLIKmm6L4
t3UBFXhEhFCEoknZEpWP+6jjFr8/tPbH5Fjl7GacDYpn88UaRsKiZ9tcXenCIHVsLjN60XVQT/lT
rZAKcIZuNMuhBDGENf3swaqlZ2ZTgB9t+BWGwNU8cMIjt9LZW6HqjrLbxLbRI1thgICUsTVX07Tj
IfENKQVQtqOHnYpEVPBydFze4dME8qmDqe2rTRn50k0TwO6ua64h80qZaLogMZoBGzAnIDtYdoY/
vWX+fRfeeiOquHz/Z4S6H1PgODpVhBFokluiWZrIuLg4WFXTchanOhV75eSMKpBvFhyqc3EE1C/R
gT8W59hh5SC2/RvtcEi/A1SIjsXr804SqkEMtYr3Q03+lfSxLbb7ZkxtLvsrB6/q6CTcnx4y98JI
CsW6PxVbzyqkWsEij6gEQBq6H08riymRlpr3x4kjU/8RE77nTWhdptmhn6DumY0kKgSnhMwMV71l
CSM5ufVcQBPESnoIgC7wSZS799kCvqoIaxEkL736UVWe6vZvemhGkSO/yi/SBO77lgfFuduCpAzq
f/0jekwYh8x6ZNKejV73VaEMx+oNNQMOgUqNM5X3IWsj8U/1W2NY8b6NLLmxmpmRJ90IjABDRr4J
fOPo66U7ezW9XeQxCwVf0FE/wT6SZNK3jHfQ1i16aYS6JOa6FqdkgBGjdSf1LWkImLHz4YPhPzQg
dj0eL8zQF2Y61K0ocxz8Z9ZMzfjRDW95cowiT1fO2WQPY0mE/X2bm9MHMAJo6RFCSzRRcDlpkJ9d
IsGXRNt4GELGj7+Rdvse0j8/nx5SB1jq1POl6EthCKbRlpdjD4jgSnRCXs0KKCwvUIgBeGb5EsYm
B9s28p8kHEB7biV4Kk5ENgbcTHIYx4YzzlVmJ0owZWQ08P62ix5IzEkqW9xg4AICfUTX40UDiRpo
DfJ6DZ3XKuigMpGPXPobwmj9Z4SKJxA6zYIbASklMD5DvXOQzGLpDNGEtnAKwfp2FApXUIaxM4HO
QI514fASNosqVx75AcGJnUuZ/FYKhS5bM5DrLep4wMK41bwAFK8uSgZ56Zr7aMZmmpz7a7YZNawI
kv9/0STqkGuHMjdywMB9qwMegmi73M2RllpMIJoL976xrRczsoz/GBOvT1R+lOaaGxLBb06C5bTm
YGX7xYl3+h9HNLvH5Vkk3cN80h3eio79a0IyBlThBn9K+xBV6u7BA64q9eqj/JPO2Rz4udtHRTrV
mV0tTyFvT9VOh1Rm1jh8/YEmQWtQC0sOvDly0m6wC/3JyFhEnetr6OaQu5iW9al9EblFkBusSxVH
QtbaOHn4xcyCd5HUu/vTv3WFX84+dYXPLWR35gpmwpkk0kmL7MFwJaSa8paxVTfDdTSagSwc8TA4
iahpNiAoBf0aLLRClMGMkdY9xm/DvndznKgJqU/8Sd6B9W2XHRJv/FmZWb2mnJlZ0NV7b2f2n++g
ZjatoqLkg1zw88HqnjoIaB31U7EQ29Sb9/uzuxmQrsiDtfFbAGk5ZYuPsqmfy0Lw+dlW3TDbCRCS
FCzDCz8Owa/2sVrM/IWxpJsxyqVRak2Dpc7nWS0FP9ojLAMjlbpOMeDLraU/Dn5TOZAcvz/QzQsM
kHL0WaydNAYVpIlhBJHirhKQ9hIPJbhIW1v8t+we39v0wgYVfIRh1eaVABucZPKeWth84ZdWCRT2
zIhrNy8tgPVwXeHBhu6g672HNSuUFv38vp65QfZTUY98yQgr1hv9xgnBG8ajKQ09kfSEdSUkeSe8
F/2ytNHqi7pSEp4qlfBPUMSJFcbeY1mjpm6Owj6TSlhrAnfSiPgYrHmQtDNfWF1pm+fJxbjWY+3i
2OKXLg3FAZb0zOoQA0dPdWIPw0+AKe573Nb5iI60lTkHTKvoML42JDZzGHWIm/z4bxoSR+1iIiQ/
Sh4y2Op/uQ8vbVGDKpEaG4u+Ef3lkUc0YcSEE35JkE43oPP42BwqVlplywEvDa7reTGLah8r2mzA
YCoP0EbaScpH9uf+/G25xIUJOmelL8JQgnhM9HtTzu3l9DkcizddsCJGAmTzNLo0RAUT1TgNM0ha
RV+plz0X6tDAfAtEgIi/FqxZHT5M8kv/Ukc9mWKV4febkcylcSq40KcSZCxlIfqRcVgCSJsAnQUH
IYVXmHHF2NPMoVI3XGBMLRiSMdQWfPCdWWb7sHri2kN1isvnhZ/MrHPifteymis2rxmUUSBLvfZN
oe302l/kVq5zEc1+fg7xjTW9Y+ka+vp3TfU4vULHudhPXWjrlQWWE9VZWA0AW2U4tEMDaCSByhmS
rNQGEduSC7BHkYnrzKZ7KSpztiAWbEvlQUhcXj218n6SLePJiBkvp630+ZVpaqtw4tx0HV6svvLL
SXeKs+yxPZsTRxYrcxzODNDTCRpiM9hrnrwrI5IdxKPIExG/OJdz5dMCrkLkDe5vr60L8Z8ZAVzo
ekUSpc1HZKd5H4UDgvyrpzGSAVv7d0WqQWgdrQrABVwbCLm6moKxEXz0dM5uBbHZCnghM3xF1pUR
IG/mHaCbhIYIpGHQQUYt71wqXRbKE2JRS/gZWA+deUAJyQtMlrTY1qBweaA8B24VCOpRGwjEVlka
joLgA3oypgD+G6UFCLg9DunaQk3i7imrmHwu61TRdzHg5WACApQSMuFU8FIFGj/MlY7X9y6HYgag
i3b7pLwFJH+y05djeWTF9lv1CYiWge8REZOBkg9lcUDz9DKnhuCn5NiczqObaaR2zNCSn++74ebJ
gHqkArkcDA6th9duAm2WNIrqQPDj+XPk/nDafgx/q+2+sCu3SUwRlDS83TRm/CMZj7XAuKQ31/PC
OjVOTm5nIyhX6+qxL135qw7fU33fhI8K0sIs2b2tF4a2dhAidMMrHgTL14Od4hZ/NceiPwNoaIrA
8xukXj6kwgbZO2lTJIrs5lyku/xXW9sv4D0pkTErq52yF9DvHf4tQiA9lh/312DDvYDZWZHIqIaA
CIq6ANsF6mulLsw+hM3JUoMnCDKm901s7dArG9Q918/5oIroI/VBveSMXO7InHxSW3/sd1NzTsLz
xFkRtAercnTK+lFo/p+/gNq6RTOL/ZKi8F3OdtwObgO626yV7QnRGej8uyA8DrVEQE9E2nFyZCPf
1y0DJLU504KIVDQQBXiLUO6Grux26id+9mdp+JxA18wlCWMxb5h/8QrRkYL9nw0q7tQ1oP/qBTM9
u7ObnKJ9tG/tz8eQ4JfbkekZ2aW9/KiSH4cXaIJb9xd6q+AA8xASA3rhe19fu3jSK8KUTaiwf5w/
f4akNDkzd7tdarqo7Pu4d8lI2l3keiyF7XXuqEPy0jBd6Js7ADUgNjT7/eK26oPWf43FR6YyXl4s
K9Re0cEVOw4NvAhqcdCoq/unNtd3S4KcG99zzn+aTAMpbdDo4SCmdk0V/d/J7M3OOp8fC6d1QUxA
nglm84dO+n3tvHi/WX3FW26Khx9gSQau7xux8mTilRkCgAAWqIc0fBZVVn/A90FHL9aFBTq4F6QJ
HXMyLORknE39rLpouSGPr3DOjCRvxtk4T2ZHfuXmBL+NSWGJ9rSPzFfUVf68E+7QuYopmEivm5xE
RlYC/zvre+/7qGXmsk4JixjfB7Qd8ovI+mVO4pRueQ6egn1uuvaDn9ip07i5A+kyUpgj4ZzCRNBx
3wW2bmK8Hv+3FjT9R66PBnAPy+IDcCibwFx/QrD0vDzMyX9xtktL1AGpao3Q1gYKwTmG3K6TjiHr
+wicxEDl/AhRpHxBlIg2Djcz74/yOxi8N9+rR168J1OcJrmhftv+fAWBPamBs4z2oCTG77DoE3n6
1TuVPZBu9+f0Duks8oJUrwnZO6s9MmFCm9cVKjiAN6Nyj+Yc6ntkuZWkIFpmzEXzWqa70tOtsXmQ
pZdcEKzYKdBbn86mtr8/D1vPQdCe/WOXioYKVen1LoNd0YWy/Ef7JzCImTs7xinNtLMecxfzPcSj
NIaQZEZ81zn8wUJDgumP5DdjOFunJVgcwIWHQiTeXdRwhkCKRTCg8TCj/Hp8fK3dPfQlE2t5Kwvc
A7vggfHa2twulxapgS0hagbCCIt19VQoHdB65pghnbhXrOEUnQ3lAQ1vjFFuVK3AVYEkNaqea1cr
deNyvKxCthpYyPNgIfX3GaduCLkz0qcmizdgc+EubVEvnRh5YV1MZzzbenL+GHWQhWvL2bIVVoP5
dw2F3pIr8xU4LxASIlq5dhE9mgOjHgWArHnd7N1aO4FX8Ek45HuXPKO/iTitY/4tznpIMtc7Sq9v
8sObYZUtjkLWqq7b7fZbkIeERgBYSei7PWmXpRBkjPqcfISeZgoHs3NBXkP+YvMznPab0+ueMers
HzVQ5IbNupzHxfn56Xz27ujqBweu+/xsmAPJjk+vf+x3+6s23xt38jNzl9mGFb6w35s3jChrNIcE
LI8uWPRKKzRIYpz0NDM41AK6QS6Oc5pbjZFBsgmwHbsFtP4Alb3IMpapfOS5EJdVMGvHtFDLt1gt
+L2C0pyb8Iv2MJRxhn9Wja60yNpji//QbRcajBNsM/5b1TbxNoZ0Mz772m24JY6qBUK1yCtYgavx
RB7NgLeSnYW70dh75c+/nLU7Kvue6CYL7rLuNHrpQIkOArU1/r1BW9dFpUdjiQx8u9iL8FMSXmfO
iQi6ehl7nmVoddiL81NPwC4cINnvD5r/KfcVOO68ChNaCQxDm+H85ZCo+UxUqcSQkEbRCmJ9HBGP
9Kj92s0PdA8pNnIqCtoSnvQj5L458nv3xjjbtnbe2jq61kwgw00vZ94MRpjlMF81ITTCzor0R05S
0sexKXN/Awi/8JwpDzUqjqStDkJop/Lyev8jNn0K+QF0z6FsDfQsdah3RRVketoJfhG66XEhxtd7
67hdSJ5c2w5/PBwOnvYDpw4kNe9bFjYuMGPdeyhgg2caPkWtc85J2tIAPdgfUnJG2mW0lxnz3SDB
5ElPPWGEe1vLbSDpgrTLOuk39NxTqmcy1FAE/yhFEBIi783fAk0eFXkgKIUUpmHVx8KU9m+73f2h
riOhts5KoY2HBvBtoIOgjvt6wvkjNSLvF6NjFJ91+KsbT1CC7gGwlxJrEFn1kdVx7xmktpAiFoo+
IdHmJ7+E8qwJjaXqLLTfxjbFQxtdsZCSk1UcSNfLl4s8p5Y1bOTDeR7sxYwXq+hYHA0sK5R7ymrZ
VlEMK0trhofH2Et3vC0R4ZdogMDOUne4E3f5+MZXNsNdtvLaayYBKTqQF6GXlrqrYjWC4sWA01YH
F0OovxjCqcztPLWBLKmn3mqg1Df90SCrxZlZ65c/7zvNBt4Kh4PwzZm0Rq0092xcyUI+LJ0I8Kjo
ab9WKEZqu4L2wH+AgG0HFEJrB/bydN/sBiDi2iy1rosccYVewiwkfdQ5tMQCqLqz4ejjrhmIjrbH
SnMMC5+QR1/KM488h2LJp+HNSK26YUQnt2cEPkZcOSTAZYiUB7VzhnBsU7xlRYR/+5hER1bRZv33
1xvl+udTGwUpdGnM+gWDBc2Nqu3lODKRWjSV5Vg0LzI06vn2bCRWPe/L5dwNLB+73ajX9qnJRhIC
bD7r+MDcV75PT63yGqRWkD+nwdfylaqP2mhqv0syEwBY7y/0Rrh7bZvaWpU2D1KtYOxZZqJmNbQV
4cqn6b1udw2A0rbcskoJawB9M9vgwwGzPzpMIa1yfWT0YjenSo1cu5R2GeCa/ADSJK3P0EGpjar8
kgYi/9K38WBByQsE9mMRKRLJmlRVCVTngS0cckWaIbGhx8clT6uKzNE4/UyXcf4q+Xz5XWohyErv
T9TtEYR5uvhq6lmwzKBINlQghBrIEvKtupMA3E6jozK1EJtkybRseAS6Flbg7gr2vNG7EYSu0kt0
S/mx8i7Xez15zXvn/oBuryN05a/iZQBzgouAxqX0mT5KxTysGJgccMbMnOt2z0WppVVvUmaNWW6W
JSsFchvsIN0F9CqIOJRv3ebrtdeM3uh7UJP7S9okbpRnX9MQscQyN2IKWIG23UrSDD0RmlO4GOU8
DOJI9NUW+P7s0DYkls89KGXSLHCGAeRcbbNYeu/E+QfIUPvcy4uaKMkvFrZqo/iCT5FACIIrBMIj
NFl02KY9aJNz0Q/O1Wtt1pZi7+NDdWwtWyeLXchEYsRyGyVomITn4D6GdC/KDtdzzEX63PMKSnWz
V5IWueHclC3hYTIfUkv5D/EbstDoyEYFEh3rWNhra3g0aVo8ZgARZLiJAGOsfvNfopmbsakLJIhI
/6HiD5/HdxYx8cbLDdVIzCwQRyIaB+m5jWcV+loIPvyoJKhjzSTeBfvuqD10SN4eO/vwp94Dd+/j
6ch4g20cYZeWv2/Pi8cJ+jLzLBQryRcGUBNXLj+C0gvQTXvJrCBinDyscYpUCMKJC+jCOIyT/1tZ
9YNk7cNDbqIdNHhsbBn9YQESiJ2bRqRm1dM2t9LFHH8/HC5G2umLnAcpbFdPU0fAnGSFRwlNdyYf
2SYkaPsj5tfM3/9DyudqcelouUMEDzEWGNYqK/2SzexRmU6Kyb8iwMgSRoCxdQsirwTqQqQG0S1G
KwMVHZJrujEBoTIdp8EcDPI7VJzKsACOHqOvpWVBYrYO+AuDNGWOuAjGEg0Drl0g+GcyiUREHHtC
j7tyGE9fwfshwxuE9XpnWaU8CYnuqasnWJ3yE1+Ybe/26n8aGXgjwOmBQ/6G4ZYbxb5LEwl4G/Gt
4+Q9dKSsTkiIIvq1RHRun/P6p1D8bQMnEx0x2XHBbmRJCG1cbgrIgwE1xS0KEsH17y/cNovSsuLj
QvJHc9pnP/t96GA+WbGTiJ9CRTKXVuhFrMopQwMirMjnnMifkwUxtc/6o9yjjM9K4G+8W3Hf4+G6
9rmDZpN+os8drplM/R6Sle/kDiG5OT3rr7/GX/ovXySGQNSjeF4e0fEbOVJF5OeC9drbOPf+D3vf
1hwprm75V3b0O3UAcT1x9o4YIO/pu7Ns1wthV9mAQBISd379LFzdp504xzn7PM3DREdHlCPtFBKS
vtv61jp6hpnr1lejnQsbz5Cj/wZEJNk12UL1untJz+kWn4i7jqc7sytZoVO3maZ7NQbOr1WyCh4C
sn0TC39dnStGnTgWaCEBaGpa2ikde7xbNDXEtJ/GurAXv87uktPfjhgOqqgAKr5DFj7sxcZ0EuET
QQ5qCUGicMnWt9mqivTlQjxhm0Rfu3XGiWAGk/l7uOlxPgynchfSd970jgK1rN66FYDVMIf6VbO/
a9btOc7CU+4GLs0Jzw38DDjWpkPyYTzbM2SZ84YcYkaDbtuSheld0JfsBhwugXXdqlt93FdcnJvn
yb3oI1uNiwbQCmu2FxuKZFqXd+YhejS3I0IVGl6mQX/o7pA4ujmH1zkBMptyVLACYOUB85M1ebYf
pll7eTOkdQlgCVuUepT7YdxkUaEXaGLMF0nhRTwusAb7sgQRZgkpeHJjuHDA0m7RDgej2KXjthBm
WIl1DRBIuc/NyE3vOiO0VOj8ICnCy0hvfxWooxSrM5vi1GJNVEKgsEYSA5z4x0+flkBNd3ZjHr5H
oxm0600etmsdlyMiPIn201tzF1Uu8sVg1Pl66BPNe1i4D0PPDjLtpA2yZ9ic4QZUumjgq6P4po38
wM4C8qCrxeIJubfQyoKnp9Vle7HmZzvbT+5RBAJgU5rE3REaHE+/T9DV5Zsw7ySgyOKIMDaCOkRD
6M1ZgvdTp/3jULOVduIMOOERQ32PokdrK5Mg1wLjQoeDtl5bZ9Au76y/cwsEagLosIF7EG0ns9GQ
fXMTlcO02o/Vs/7d3fVRe08u88W9G672BjhkQLV2ow53d+RwUEGweODrfYB87t1NsjxzIk9kacB8
/fezzF602w+EE80DHBudpuBkWtoWXrd1LmNxaitDih2t/cDO6Z+kbltbuvngjeRQ27fUDxhfJYse
riFfZPnh6717yvO2P441MwyD1pvxIHRc3RGaY/w7KxxfsoO2GJZ7/uwF2+26DN/CM6Oeyr0djTq7
UVtUOyrameQwlQCGwNjHW2fb3gdOdL3Y71VgLp/HMUzXdlj9+nrCpzYvCG2QFXDAxQI07/E5yeKa
j03uINLwwrZNgu6Odk9fD3Fql5D33lUT0Bf7PWD+cI+qMTMys8LkigGgXEh8kmZP2TY949Gf6Cmb
whawaUxCHMgyzXajWSeeyzRMpUM72fA9eUDv8HUFRoZ2HQRs/xMbFCHxzzZ41RYvpArSYWWcWU3n
1HJ+fIaZF1rZVpoYmUcOwhYa2pryqrBXnIz+gy9TeahzMdwnEN14dcBf3kSiidEubmmpe9EnI3oB
fdnWDPquAzfQISIHEtg5XIzAKXP9xWQWgDmiRVEpkFKroPSYaCmOO405Gm8NWiBPldj8Z+FYrFg6
MXMXSmteRrScXA5pU7ZBp8bmCXj8ZjMafQNNLl+zD65ZOfei5MW1KRQ0B2RtljLkA8icQsIdkiwq
IJoS/DsdnqhwFXKlRlmuNYvBMatdH4DzlHoXuU2KdVm4EAAsneSXaaPmGzaWLcKC19wIRtbWW4+b
2qYouZsFhVG6bViaRQNBBV7o3YIr9GEG4BIAdJqn6lmHeI0eOF3XxCE6dfMXhqWqgkl185zs6UmL
8fer+yQf3mUtOjvB9X+g9xIK4aF95w/gWxOBtkl38cJPlkl6JiF30uX9OOb8tvGcauAouR7SvROm
d1c0Sm6MlQFiiGJRrOwzB/FEzQ8nBBVkdFDjtH/qGEBLKvcpj7E7F+k+apcXF/laApgkgkf7ChRo
z6IMLRk5RRhqYhWdsRanZ+sgt4maysTfMTsctpXFg9Mz62C1UavdjOIm/26hUUgF+gZ7yiVgLKou
mv5yOIeNm755bjShDPfXyPOG4USYrBztzDr4j2YZ5gFRK1PsRbuq2uubr2+7kzcAfAuQl+NOhZrH
8YWKnlCIfPfcQsD96A8XTQvQwJnqxemb7sMY1vEYrBzMzNYxhlpe7MAuAtKgNLp9jZfJvg2DxXZ9
97Z2N9+9s/HvyckBMmkZwFQjdpo+/3CVa2TUBiMZrcMuwzBfL9zkuHx6Rx++e+axNQ56DMn03cNh
sT2kAAB+/f2nD/iHAWaek2v31PFLDODRdbxKASx8FC1KehbKeW4ZjORGNE7gi31Xn3Ha3r3Nr+Y2
M03SZdiAEkOLxcXFj6sl0FpBJ4H3Ad3gfi83l5dbM4juXBok0TmzeMp7mmCuf72z2anrE1rSJNWt
qe3gYnj7gXgksBZoENrcFrtV+fbwxO4vtwcgSG7WyCH8jw7938PPUamaUeqko5h6+2jsr6YAII5u
3XC4uquBflzRM7vo5CWDgA1+P8JTgOxnS92PojKMDFdqDrTjxRBCo7heDPdbEO38is8ROp5a24+D
zdYWqhw0GQcbaQRrkW/dsLhdG09ntu1kA+Z7B+8ON8rETg26w+Mzx9s8gVR6YSFVsSx3+jJc3/xa
N+ditlM5BIT0yFdAOw4873MPFOfCs13ckJkK47fliww4iPmDF393tXlqF+mtp6LLkOTBoT3k0d3X
czzlIU7a9tAkgkYonuB4ioXbMCJb0zpQ50UOz4O4Z9rzcE4r+wQgFjHEh2Fmc9QIZE6ciuD2epxu
zTRsrykQUzJ4uU+CFOfBCoK9dgNi7n1Yg30X7JXZcgi0yI9A3tWg4vD1tE/uHmBDgE41Jgmd2e4p
U1Pq5uBaB/2HdlV0K6fZQCkbHRTOmdr+6YEmgWEfYSNe7/H6uqY0fOGl9qGOPGdJXvR4zfmizdel
//b1lMjJfYS6FzjZJyHHOaoQqrlayRiGEotq4Qba3bgcSVhsflwsoRhyh6bd12RKTkH+4aZ4W/Ag
vweXJrtGV3IWgdvv8PXznKpmoN4MIqRJaAxInOl5P1ismGm+kaTYWtFFF15AHz1AWT9UD8WO7e1t
6oRNeO7Emqcs2ccxZ+bZs+NUqyGviyuIIPsB/q2JUbe/W2KbBaufwX5Ry3CxnjhYb6LvZyZ86gWg
6QjwFaCdAJ+dXRdVbU1MB7hvtbuy8JekePTSWwKeoJ4vQHxG+zL05Arul4bdfS4Jf9LGfhx9ZmOt
rB2F5Q3T1C8ide0/uNCEByEWDd9Af7c+M9fPIGFcF0gHTjhh5MfnGbrRi3tDyxzrwNAOU2/kKlEh
T90opy36wr2op1Gd/vx60JO2/OOgMx+oyQZelXBv4bN/f4wvAOUKLq6qYPPaXV9fP4j9noSX4Xod
fj93XZzYVuAMAD4A/juI1pzZKc4ljalTMftgvoGkpEOaNwJZTa+tvp7gCR/vaJjZiRFWUuR1X+Ky
sMdyNVIPa6plNBxiVCC+HupUtgXQbniy4BEEu+48ZE+cvLTHVtoH5CKDiTL1dnW9ClWQBnfAs545
GtOxOzKkMG4YDediYllHhvL4KshHHfp6dtIdQBqfRGmDiTVd2izOzOnTZTsNA5UOaNBN5nTej9Yh
E2+rxGsP/VV+aURkzS6QFn8FX9cqC+2Lh3phRVXktzdnpvdOQ/9pfh8Gnp09O7MpB6NNd0icy1jt
tLt6Q9gmS5dAtbb1s2v+YkOYhs4eTTdimafLF/+5sBYM4bkPQZEqgLTnrYyyC3kYmk2ePYCfojDD
Yp+uVBxULbozqqiC27xI7sWVKMJ27x8M+uCxMI1YEqjiqi9XtgyrDHxg6/LOkdcKCqXQDh20gK75
swQHSuUvExNxrrUu0ea7zQACpXtmRJ0ZsTBHjTLgQPjZ3qIjgKOYdZBf9lP3/oW0WYDGIBTba+0B
bCbIC1iL9MJ6odXZ1vbpKH21lNM7/mA1/DhDMdpz24ONhv7vlQxJDT7kvQE2PzyMe2NriypdeLdf
b53TOwc1KQOFcGh1zu1Gng6tO71AY5leuchVxUlwjsvu3Biz26sVKO6rEmPsrBW638qdee5Mf7qU
3/f/37OYGaC+LwdPJjhmYKuP+FUNqML3HFskkLv4+esF+4y1mY012/LdILndGtNYAZoFbbEmxcK+
uYyDMjBCuex2RnjnszPtiieXEBAYxMBw3kCaf7w52ODIqtZzDFpXzbKJIXQ1GHm/EN1GMSCO+rr/
zlP9HGPVZ1zoNFkUMyYt+kl+ZbawTFDm8havjtIf+oh+NRPdMJc8MyY8caUHBJST/cr5lZn78lW/
Ul4EXYHAas44k5NX+ulsfHiM2ZoDNzlwndNuqvbzpYYyuMKU40WGeo68Yi5Zfv2S36ulXw04O4zU
FqPV11hvSy7rNLB9SAZkdKOsqP4pbGhuQUFAgPMtdK69bME2ubsWP43XtotShNgL/ZcBFKF4+Pqp
zr6NmfNepVkj3KyYtp4o1nlzaxth+pKU937IRGBtmscu2+dYEh5UTpRru2w4c118rrNN5gXsDHD1
oNyB4urxRuQmqxpW2t2hcnaZgxzxNb/2SVgLXLlPdsyDfm3zoNhIG+IKaBmhgX9rZA89WQ4ebvZF
j+YXG7ncDuLRK9JdONbGPouzOXWVTnZwYrCEEz7P/g+ojlkmd/CQkCHf0h4v0Lnh1sapV0m/KrJt
bv+o/Gub3J15QafMPSgQJqYM4uqIfI5XhyCqrDSn7iHfsTey22rswxHSxkRm15T86B0dlD5bZS6N
mC40CEs5/g/VnEG+zkMBNDlCoMBDr56B4Avh7Wzv5lrsVnaDJqtHa/WIHeLRwHtCYLkSK0g0NSGQ
asMaKqNouoxvgayKnAsOKIn9/t/XCzJdDx+O0adHma2HBkgZ0PyjftABayd5F+T6JcDcMTsz53kM
MB/ImN2PBBQMba5hIAWGw8z41cfXniwhWG4ubGUvaxayHWlqkOX8GBp+5raY3U6fBp85eUk2tpao
dP1Qi3vxHLO7Ud9m7TozIqNeOtqZ5NrMFHwabdr8H/wEQ9e8WhvwenMUc5x7KAVBNwdac+qK5ed6
O86u6+y4x4Wv98JGGybf6IukWkp9zZuwB+EORVs34WuoiZ+l13h/W/NtA7wFiBUMB1wp7wH/xylm
anCh8wvuW2DRvRX0WZYUfNqQiwD60ng5x3BzcpYTpRGuCijvAOZ5vKQN1cGKCij+gVoLuwjtek03
PlnL4RpOZFq8Vf5KweIa8c+vj8dcDOb9XcK86kgbgo0G+N3jgcdcujQe0H5GmjT+7jRDt+pNVNQE
T8yAsHT4MWQt+655hG4M3R3WTBvQhleIJzaqt9xg3apyLXFTAAt3NQoTuCXdfi4HKtZfP+mpg4xC
ODqZiOlYUF8+ftCe6akoYjxoVi0nnfDUWImIeGd1oWYX6PuCTJ4GECTOhJWauaNtG1cdyhkgBFUR
6kQhvQZL5zW7cRb0V7eqwXOvLezF3l1mG3vVRWyjLyVKZSA3vckjfwPVAvjr2VI752BOR3i+Iz8+
13yHCMOMCcFzuearw4p1u6yrbNEjrZMkP9wOYQzhof171P/42f9n8iquf39/9a//ws8/RTkoiGnV
sx//9b8aKCw+F9kz/0fQqNfn5h/i7R939XOdVXX2s/qv6cv++4//dfwjvuvPsaLn+vnohwWvs3q4
aV7VcPtaNUX9/hR4quk3/28//Mfr+7fcD+XrP//4KRpeT9+WZIL/8edHm1///OM9x/gfH7//zw8v
nxn+bvfKB7jgv7/qv3//9bmq//mHZXxDu+DkbsABRT56Ap50r9MnhOATHwrSEwf8hJ3AyeFC1ek/
/7C/gR0MPAMgWoKaBvQ08C4r0UwfadY3dDpg/8I2I1sy0Uz98deDHb2Ov1/PP3jDrkXG6wozmY7n
37sCXXYQb4SpfadvRHvvHBeDlFs2MG682D2PDfOxN4Dvg51L67p79PuitG/9uO60jdY29BWVXeIi
0OS9to9BY9ZFjeWBjXelu7DWSZjHRj08fX1sp205f0BQgk6K0C5Y0eaMQCAQF2WcN7/61DHEgoA7
jYU2K3gbohJfuquvR5sdXgBg0QvhTELmiBkgCT1zPNqxV8pqJtbhxADDVAXV7rLPy5t/fxQ0cerA
4qM+AdzC8VWUpkNOUhNxRzJIrBqj1abgbnumfDazsu9zIUCygfAAXSvAwx6P4unCT5DDBrDfYHTZ
lp1+6fdpswazQ7LLU81f6Gn5alXJcGZ6x68MPfpYRHRyABaDYqeuzwNyKf226ixBg6FLitVgDIjw
Ki1fGoOS4dcrObvUfw8F5dp39DLqL7OVHDkybnJUAE0blIdNPdZBOsrnThvfdMLOUXR9mhggMrgL
oNQNMjlIhs52h88ycPLqRgq+jeShRovVwrOq18GBXO7X05oe++9NjxX0JkM1dQD5aF7HWh6/Oqrn
ubJkCjfTANmWSTOGBpjOWkiHd6Gtd3znq3g40zz6ae+jMQSFMuBQ0XEEOtfpqvjgssRWm9G+yLIg
h2QQaC67snkzGpqeQ4ieHMfBQGi8wf9zur8W2qS+QzEOeifFox2TSY+spC9fL+G8hDGtIfRWEd7h
P/S8zP1pm9LBrE0vDSxaN5B4McHm47fWKkvy+1JZF0Ui0B9hrSoVh1KqNbbLOnfazaiLi8FvwHmi
xCVxzjWMnpo9sLEmGlV15KrmWt9tZnOR+gA50RFUk4ZN0cPdxuc20ImdCu4BNBVgFQDlfL/2P7xL
faQMWm9YY9YpSObqhuitwK6qEllLMuTnGM0+HUOs9aTxhsaQyZzMvV3Lj6GlRdHDpNFEW3YW+hZa
b1d59jaxRXLmjj49GJLtgFAC4D8vVdvCRXgvMRi61/iajXp9Y2TCQqZYA3F+bEp5bit9Po4IRNHw
T2AoIQU/1zWIAYFQnYHj2PqdvKSp91gZ3tYXXQfdNfAQjyutfsx8dKdUZjTG5RiRiZGnlRIsphpw
AwmeduD0e6oJFXy9zz/vJxPqGoBBAqKEaui8OxHUiS68XnToN0ljBngkPTQhE7f5epTP+wmjWFgF
kAGgPjlXezbQJAgFexfZyEp3hl1fpgkAtBT0JCs0EAJd+vVw70WF4wsQ4zmg60HhdYLKzi5A0sU6
cpQJap+6qti2bR2gq8SY5m+WEkDK2pAweKR2QmmoqSrxFpJ42oOeUsuLVNyJM8H5qUUmAEXD4dIn
+aRpS344TnXDE48pTJ/lflOtu3Zs+jVgvAhxvp74uYFm9kzQJrW7FANxSYu1gJuwMAx17naYR6e4
G8ElBQoblPVRECPzGKWANLOQFMubaHp8W2dFU0GVJk7fFCdgha5j4nzveki2rGsz64aNVVPVB36T
Q4Xv6wmf2liA2SDNAzJK3FOzFy2Mwh2yGtdh7mpjNOBqXLLErSO/bLUzASAKuXOzOhkEvD4U8zEm
fjh+jXpFNE4J6jMcjfJyXRgtqC4t5VcokXQ80aMm8/x70+qZE8SiAsrS7AHcgqECnvuXERveIWMx
17yAdLytDVgVMQ59ILTWEy9w9SX/qcAf7l76qmyQJbLTlPQBXK8E8Dk6yvipLofG2LqMUwOl5czU
wqoz+/xG6wz0ETeqGPTbtM9gg3gnK8WCpIbK+kpXkL4wQavQ5VpkDPaI3gCUqy/Tsk+ssKF4plAb
W1UvfbOR9aLtnboFTVhPVszzNS0sG5r9SrTEryNeaYmzI8Ifk8gzWJ3iEeo8X1V+SeqgZlw4gUlA
CxnqmYjRhqD3NVsp31NyiyNv/4BvRBhkygoFajDHzZqASAYS7sAibVc4QV+4aROmLUN0AYRIkpld
fKGq0k2Km1RrB+WDIz6xFH2iJTcSN+jQhoZOwjZlrW+toebca2mYKuUNXuRpiWo2Lrgwny1J6uuS
FdmN65VuHVYVE20E9j7dD2VmlUOUF8Z4l/u5TFY6LXU3bEqe/wA2mP1SSgOQl0CArYwqqG2xsO1i
/zof3fgpY9SAI9CIqXKEg5dtTUBxvY1RKC9feL3KnCjrSZpFVueD6MgBmdhTqzm62o2gDjHScKgH
osIWLqF61DtLVqCoL7SnihTe6EYels2BLKlvgzahTi25BcSXa1bgxpp1nfgZd7cS+EdoXnJ4XFFT
AnMXUS8uVuNQiBK05vVQBkj9JM8yZ9UQxFbMigAKlkYKiG2Rlbu0LYfvls3Qqx1LC3INTR9b60Rm
KEImREAiJTBEJ41I5czQob9VGn3QQHcSLcFp09+mioNFUjMG74p60r9hvtuDITrXx7yGpU36KlKd
WRYo3Hdl1l9QV2jIooyjplDbo76H1FosC15gx7mdekgaw2chr+vyRhNFq4UDcdS+qiw/i+AaGe49
8N29ftuBMB6CLcge+StQeIyFD1W6pOXf+75qotJIav0u93pHLTyTa8YKQanjJlvLEuDd2PHWqbRs
Q2G1sg2CG+4gv6RoEaJCXbBVTz392tV0+tIZtE4vRJ/5aOJpC3Re5FrhXaZGBVZbF/ECKEkFR2sU
rIAEwQOkcMBnNHSxFmRDlb7aQxGzIE+r3gehCcKtoO/tCmRSJoX8EMDDI/DAfkviAPeDE0d5W3I7
9M1ab5apHF305nHeZ4GTeNNXAorfBVRQLF0jDai5mqS3+qjsWJ+vHa9Gj6tZeeOeahCXDqTv2+A+
RKe1isrRr64Q1gl/MZGrAgwoVG4E0jWwISo9KfYO42Mc1DyxyiguizJH9Zl0PeLMzBjCOOUDNNL7
DAw3EP6D1I8/2g/FYFjdok/bYpMlxDSjlpc0j5CpLZ/Sruv8p3yUY/VgxUDLR7UZ5z9l4Rk4BaNy
zJWTWNzfCSVssvWUW7oLVAGZWiqnQiytCkZ+tHFdGEtZjrA6xO+lFkHsnv5MPb9oV2xI9bWJAARU
y1QlEDhxc8cOsEo9+B8VlXIJh8AF2Bs5FidwcaCHEPEJNHY8WjESQuRKXlaGsB4Lv6FvonZiL+yq
ZmzCREqXBCkz2GPu6yNYPplZpiEjHLcESQkq0k3Xot0vj+MeTeq1YPVKpLl9mzQAvoWFQ3I7dMaS
Wn3QUUHCFnIKxY4XtRzuasfITRQoWC2tlWmmvAT7VZ0qY1nlCj1bTVtQ9H12fXalja6RhAnO2Zh/
7xw/8fI1/H/4swuZNarEW1QuMvz1KzKqtnpiaWnXMjBaZSBpbA8KJ6yBW99c921ibrRqFD+6BEpL
YR/bnEJaXuZQcBS2xXHjFP2w4JnQszJUaIfS+hCktJ1jR4hJusRa+eag5/K3m/hvpfsusp9KVOKt
Ps7kHecI/3VVvvK7Wr2+1hfP5fw3jzKC/2+kAME//8GxmVKMRynAO8GmDOfHJOD7X/xOAtrGN2Bq
EVlPgB0ELlPi4HcS0NK/+fBxIVaPYBD++9R78GcS0EDmEBBHCEMC4YN/Ta7RX0lA4xvSVDqomwGZ
gViO7bn/ThLw2OkEsgfk6sgpTnEiUoBoxD52ixzhdxUSEmbgpoN6AR8nrFejs3OaNMdx25/DwP1C
rtMFonSOlTUzWsXxCC/GKWi117wqgRpgbUStnpQQzB7cuw9v4M9c58fcpjmn9kV2aCK3JiiHTBES
0nnHE4vzeuxiBedS+oLqcJmqASYn0DkDeW3KBog+oilGNonEpVBSFBnBniW3mePGXh5atS9kGnLm
1DfK4szbWkZv+ZA1bgfhrXIvReotrH2ejzD9NSg2oNSU0a62I7iRSZ1FmpUSPY56d4g5CfOkUJ2P
lletadWqzgxqAQIxNhZ0jhRpwA4SuKWdud1OtfnQ/TSgn9jGQY8tAukzpiMZDMIFnYCWICp8gfpS
2Hk+c8iT4mzIukhmupW4Ya/rWhMj2i98Rwag7AKbbmj6mcf8dc+LpKdBmnMSP8K81eN3V8LNIWFf
gTR1XasMvwddCliSlW5Jh9CgbkcXouo8JwIubduhw0mPbNwoXhnqwNYlQDwLNwdW0rb7wg48vXPz
TTE6jhXpijjcXKRwCTsemBmzezvAs0DdzdMsEtPASlVjRXkuTQ/4J6/Q1I2nMj3dsqaFIhP6QnQL
6gKZUGzHbKN4QI+WdDYJ9fNsQcvREGUE59NIflSJDiEuZJIHkwauYqZ4G2it7uHiclyX1EE6RPaj
qaJBktSA5qTR+SGXYDG9t4yqBL0zT3izoK6T0V8ioQ7ajdE3qq+w5hrcdcPy1LKMSz/92eWmR145
IBYC+bIaXWGhSTlhu1oSZOzGKb0Gxhputd5LjngkX5bZUEP40WQD9H1zLmSnhU4hen+fWZ2LnjsX
9mcHJ6Blt2Ct1MTWcbmmAMfX4UrAwCdSK/ak501zVyZKdy6KsuHydqADBoQzg7p00ekd2QlosOZh
ZWdaDzn63MzB2jdqJVkwr0I+KxjMrrUINPLg3i+zyo+dnVMn0rnqk7RsjLBivBQ7jQofKbPMtgER
NYZcV3bYFkyApb5rnBJ8Kgnqek1QUFhTIN5k4YplosB88AQ3yNTAi5xbjX7L8gqQ8Fp5Vn4hGV7b
NRHS9C/h7ZYaGLS8HEKDGcmaS3CuEuPeUpXD8tD0OIoO8cjWA7J7AD+UfpgaEExacOS1wC7qdHHB
L9F9xrKLNhsSB4s+2OVG9i5L5EWbWB1Ibwul+1KBLivTi5XnjeWwQahCgKhw6nG4HJCCBHW5WzpA
0lVN28DnS8YxLaJRyo4aq0xVmbtGT7ijnnxZVd1N0upxQaLRV7y9U3lvTd2DmkTkHsDlzH8Im7J6
p7V57h1o8jtnMhox8FwN0WWJE+9QM0d41FhMjrddCzcSWspV0yeivbPQq6jKu8GvSeZf4s4SyE7C
706K5ibWUHhpdhJMZMp7GWsJpOmGm2ms7ptSWNpwJ5HlK4M2I6SPHKFKBz5m6yYUeeMRuf5I+EoC
Xk4dCuJ7l7ag7OxSB2juFk3vEIQVuEr9KwQ0WWuCpk/lPiSpEQhUIWjlEgisa6RMlqOSsVq5Ve3q
V75LNbodNa5pC1LVXhwp4Li1NSR0ChkpiuoSVkdvyo2DiwNyZLkm0dlZZG6B4MONrW1el2qH2Fvk
Eeg6QRnmagaNw8KyTER/QzwiORCOY8kRGQpCE8SJRFU9osbxdwyZ/I4o28FvEV/63FOINpM/g8/u
PRT92q4cm8spOY8eGRjxqevCAMfeDKjhmFlToyM4RUMutJoWjDViQPPBmD38D8ZBMh7VakDS7Xc5
zw9JJ9h9vS4sVBtEXqI7Hp58ewdn/1yu7dgsYzqTkQTcB30y0z/mWBuXZp50YwyjSc13NiPrd1KX
m0rZam+lVmsuv57WZHSPU3uoXJrg3EJnjov87dwog3OuHx0o3iH8a4B0QfUyGG0hIu4aVZSwRA8E
+JWf87jszpRVPieb0OCEXlQkc7F6YBk59geEPrROnGOP1XYM7dIuL5a1FPpS19U5LOypoZBYm1AR
4FVDLv54KBhrm7Voaw7GXDhXnZGn+8agyOAk5xiSPq/nNBlIMqBaBFD4nFi0GYaicsmIOkc3VhIW
rsSEYmY/WlbNQw98vQEfaLpuScF+v8r/7+7/8d4U8X+u+B94Vr/+egcxvFZHTv+USv3t9GuO8w2Z
a4JmVo84/uRh/+X1oy3tG14ZOFlwBtDuOpWZ//T6XeMbsUGEh64jwN/+dvkN7xu6AXH9IiE+VQUB
mfs3yv7vBZm/D+E0ooErDC7/RE5NPik1o4ypOEhh7FcPpqnxF2ZplVoR6mWbjd9tuynBJKYpGzQA
cqgGQEbN3k57tDfH+kvC4Q1rAJn3ubv1U3toQPKicbnufFZUF4XNSg30nHlvly92XtNeRFirgpIw
wT1kvLq9GJrbIu3d4hlNXmX8k6CPzblMEMOX8EuMrMKjWKWt2FWKO7ADlVphqxxYuM5mbG+4g8Qj
J4wZw85EHE/fNMjw4m++vqiOqz64n3TUtCb2RfDoY9X1yQ58uH+RUMkaWEfvFfUETuW6ZlZhrQur
rZS7His4+F04ZmWRvRV6nJnxmXtyBumaOEqAHkPVBWAEvCk8zPH4IyVehY707Bc1cpJnAKgCfZUG
6OjRJF2qHszwdaTSOsEto1kaTOR1Z5GhMkPDGp2ObGsn5dWE8pVEGZfgGYWk9Zk1muFHcOXgzgEH
BmJRMJlZWKzjh/SkWdVD5YgXXtjwAkKK9Ri7oB30erB3JLaxk6qkUfkzozbHO1IlKKXttadR+EiB
TPH+pr00pPgrZEaKdmcBcCHYuQc9RjhODzoxE4P8BbQ26AZ1ZmanR8a+9PlIXqrYdDS2oHVVFs21
hLBiCckUCWHlItRc1uIzMUgmhsiDKoV215VlvKl8VdAkZOOoDzuWSo6UHQfwJ67Dxta14tZhfjIy
lN6ga2iGpgavnG/10S/wrXkWd/IcrhGXxwcz+l6HAg4dh9d5Jyuaozv6NNPMVBHtl6OpVjejZHQT
Vy4Lz6qJ/r8pO7MlqXltWz+RI9w3t+lsqqcpigXcKChgubcl2ZKbpz+fKdbZi/p3QOwbMirJTFuy
NDWbMcY89HqK4y9N5IrpL5XAV7tir3/RLQztc7SzQC+9vi45t4HMb5B+L1Z2e3ywrmzHT2Uo/B4Z
lLoy1ZteAB8CiFEOKKgf/rwpXz9GNEp3AW1wM6A+QLbs0/Jfm7KIbOW4Sxl8d5IW0cM8mqHbf8WE
OSDrNtzKh8rxBu8+aNRqHhsgrZyMoM5bJuXPd/L7Cc8D2B0zjlvASehd/0POa4ort16bXnwTGUUA
fRmU7MR6ckQ3ZvS7SvXCU/nzJf85ePgzVB9pwkAJ9h8926gLirZeXf09jGfs63n14s1rzpGeDd3D
qlSEMWBsZl0BngcU9GX3eOjjZskDyvkvC+EfWx+AmgtOZDeRAQfZaw2cItvqKJOT81xW4EV2n7/c
TVG3DOU4wBGrcefzimqFT7dFPCTuKiKwN4+djOsVdpyne2gmZaf7o4oG7b/vSACPz3+es9/do33f
B2AwXSp0wGLZLa8MlJlFql21Lc+LnjSLwKWIyWS5yxxEDq3nAwvj00e4k00zzcP+UsnC/G2yQOz9
tl39vZYNudclDwia7TUdnfnple2t/JJERIhRLt00YkKEMFmmc29LHEw7DTN+7uHWhPyf+bmopSf2
6v4yT0GszmYO/r6sfpav/8sbwCqSj+BxeriR+3J+NUfN0ozU6gb5RWqepSKSa1JU1L0yWG+D0awY
r0zYdvvYlcu6JgdT6pnMGGZnjt8XaiPg011Ybx+RzaHfWQq3FKO+hLZrs0tjot2YDmOQYfChakX2
vdR1s33c2riZadfetvuhVWErMadDn5W8GYA13T6m3QJH5hCAkuFl3NxiSo8yGoPxHCdmt7TNUlQ4
GOrn5SlCAS4+pMOCb38YcB6488rpd99gklHXfF3GuFfynJFTJ9gOhm2607oR+tDSWcKn/lWIbrmi
f+dcfO7TXoQfrWs9jgSEfPAzrOoHXJQ/r9DXhoTZTyA5EFaGsB8BHv5u0gKx9oWXyfbL5nWjLpA4
dRM5HuahpiluYNTMcv3zFV/vCZ9wDy4np8fPMOz1FUftIrbXBfPnYDP7YpzJRbAJ/TFBSPYcwyyN
v4g62FiEu0jpWNATAcCz/suZ/BOU/t/rbmdk+XDeAUMhGY6X/PvIt8CaPebsPnakV6fgMA0mcn6Q
dFX4DmUzouakRTJUb+2YFvgH6L8PxamgPGaHA1rLc4ucr1+o21ak8eMS6DalafHsxfb9lDpulaPX
vgy3LCKi9Zo8YoXYp4i9/WguXdbhYEvOuGtRN9N+Tls4MW/Q10/kSqVYk2m9/HniXzF3GSJmkkOP
UTNawJmvItAmpvxGXT95sqZ3cWIjrX2cWItAzHwIOerDq9KbF5bt0mQBL8X007N1Yrkv6cAgdyYe
xRLvS9pX1dbpq0r6we7QUJ9zqbC1Vo7VZYtWRLOOYu52n5qqbsfuTDzFNvrzkH6KKv/XQ0TPmh47
hCYxIhFIpL/OH6ig77ahpm10OpUBe2uSNJ+vLpNDKYut+3MfAxNduTdRLvsWx1buJkVLhVvolB5u
vEebRt4aVDM2X9usTsIrtLL3eVArBJwHoRY+VVGt42fWoovHc+MkOjjLVNtgzFe8O4b7l6G98nUY
GogUUE9sFRd13Ne9fKel8ZKW7M5TUNjdUk1asbS2dquGb5ObNn5/WKdBkUOnNI1x65zB44EswOuL
9bR1sTcV5yxwDHS3dtRMx5zUAauPlrZYk75yMpZYOLdyt24Gs3lV+XLGrE2ci1ywmoTLX8RYHlPR
FSFTMU0JOgl51JqaLUENouavl/nZTWFDker/B7b/SxXllXWiHESyBH+PGhPw0H84XN68hTHUTecD
zQcGrMOLk+WX6YKiN5FlWfyNQfFKKiDcL0k2Cu7ELr1B8uvVceTWA46MXJIPo/FYIdM6wVS44Kkz
P2EtwyE6idkZlpFKUrAy4a0VPQEGRo9ZAvTSTm+TeExFfRZTmGIM2JD2vaa5OSdA57Dxp6XfG3O+
PLZCzT1TubRpz15hF+2Po2iW/UE4deXxkq1gR9+7QzdwJ1HTcDY18bTHqX+ebXgovzsKDH4/BDAS
KIESs7z2r3FKgOe4y/oBlHjcUsc3TUBH7plKy0Psb6FeT6rUsUwPVJ+yujxorSp147YmoLQiiU2c
W110TngvujIJcjUPS/HNRSb4ahYmhFOZ9EP7PazbTb/vhrjTX+fNa+c3ofXcBa3/us8imSuiPWi6
M7x8+6BVKRZS7p3beXeBq73s2Pc683JUsg34kmFJFS1sy97qcMmLpbFsBpAB89oeFieqwxpYkmfC
x7id1rDI3cUzs7nIbC49QbQliul6KhPiqDzZ2nnbCGtZivJ6aVYQWmqUdXy2WVIEx6hzlu3DHA9+
9dGEbSFg604U4MEvUBIDXjGN2TEDcdTkRdQWV4kfTEdyfPN2K7LedS8eQE7/XDhjWron2Qzoqq2R
LRrnKRvcZfkADTmY7p1x6p33nBiJ+R7pONZPW2KLHn3+YfDK8R29KdvmIiqyG+ddugPuatYMgY8c
myYLlz4DuU/776UvB7scWSqr+pGZaUdnNu08evXVJHoVpUe80aiNLwiuNPEDhWIHIJaNpT+25Y8S
ceKJWV5AogNY3oLBsqQ3DyhViWiwO8Xuqe9DKZNrA/e+bO/6aAH7dKptMc32bo5EUVVnGBOzid6L
3g/UdVwjtZieWSvAGg7Sbi7HejumFZXJwgljNR0pKGz1Su/r0Smry1x1nDYIUILoX49WVib6NDgm
jsZrFsfsiJzKwUh+YQct8SPTGoDWedNCSuBlennTqaD8ZgeS6iGXQ2sqVM+bUZlvKcRoWfhXQL6c
BH2rOmpMclmAxwFniUK7n4tu5FQMpwgiDpWvC2p4AL7qqMyi4s06y1kmb2vh1DRXTJrA8eU1CsRZ
at/EdRBV2Y6e2b3qRE9R2XxMCiGc7TYM25GZclaFyb7HaqsyunUCoZMW2quqvPZtXc9AsE5zjSEo
TkNF/ZyCIKUtbmm1Tuv6J7co10odXdnU8Mb7yXWi/pNf+D3X6+o2y55MkYIC1kRjzKyfmooTJPfi
cv8R7h+XBU3KbPfpw3Jk9LksvT6Iz3U57zMWQIvjZRjLyXnsu2Q3+aHdJTvhH08DC2Dr8TcuU6Y7
PidfhlpSGWL6VA3uIOEsGQVXa0uPUKdHZpPn4smw9KN/ee2yz3Mf0th1OjrG0TwKp6e0Hf5QioBG
nfeCMD8yp96aqLxCDsk4PMHQKPNxqntT9cyXU27DpTRb6C33aZ3st1zxpOX2GLOyuAKN/jz1LJxl
X2CxdvYnH60O77VZt0+NtZRaKo7YVM3cg+1HLpv/Go/WQaCeSbiVvBctcogfmygUkLbB45GGoMVS
6TEXv1aP2MaMn6Q0tQ9OTOvPyTCsGp3/8nGzaIv2v4Ixau4Dt9LO46+pdl4+/p9Jfvkc8arf3Ce+
7LgBr3dK+9xUsaz0Ben8lUErf1u4VuEHReU+ki5DyfwQvTyoYbMTS408mdHFde9lqwDa1JR2jd9k
FI+YJetT1C7IwkIq1DnBtqDM1bjr7vQWXeTzZpsUrnrOXmZwkOwg7NrLmEoqUmjEygG+uHe1mnTP
pbkvj/ZleVD1aJmfOKz4xilK2n3wS7yWrNPC0/tlyrCMeXMdlJuUT5tThWa6YaTBPr0vC2kzq+Eu
GeT+Kx61Ub5HkSdgdY1Tud/6y4RCmqY+mg9tMITJyXGjvqmvN4TMEDop9ryKe5rRAWBPZxT0iL/H
medbWWBtz15c9CyfMcJjZfDa4uy+Gcll7z/o2/0ltEXKS9u7+3boNkq25A5NXJQzzVWKtqApLkoy
zmNJMb4Irhrwnt50G7ysFWAo2ZRcfk15VlvN7SxV0PAjnAADF69l1XDOW09tsfuE51an9iiVM/VV
7o6F4OJRXQ6ETFMrybC1pPdIHPCYyh2qWuzb2XC+8l6zmrhOzw3O4rLeBNnYLsiah3Rf6tCPCdvO
HsRYkLyCzEKB+FBOauQFpzFqHzpl+HftZlI5sH48EhaKXH77YBsg2hAgdM3VvZLK8ce4FwtRgFi3
fe3PtDQiSbwEysfCpLpsTXpqO47YDumjXmQ7UIKjavnsxkuNvSnaYWiaq1/p5HpqS12fTdkS735b
wzEMgitZl0zHJfi5Z9SQtkzYKOZGbB+DMh3m6UkFcznHV3QN3oe+ZMXIFAVyAUXK8QjmOjpRiPaw
cpMO9+nzFrmvGrLL+xJ/yeKlYzPzbc/4+3inqvJ50SxwPq8qEnLAJ3dwyReUWps+O5CyWOPuHjyr
5hMxmiIsahuhYvD4K8myeVGrxRm0hBb+dSHUxm9sLwkgMN0BuSsVhQ1ZO+E1hL6AC5uhz6eWxER0
2zXxvp+mcK5IwhdNOmEqg1isnHnjiqWhM3UQ75NnKrAf3ck3aUMuvm77gq/rtWWUn2fcM+HczGLU
unrIKGSTKhsMx909wI8gnt6FJJ1XARe9dtbyHM8yascjqQtICYeEJFD8JSwCj5CcwzDj4W9OuDGq
GOwPE9pFYp9z7WuPxfcyk/U0kA8NKrcK7M28RZ1I3jWbmZ1HjTNNVmGTKovBEOL1f3FmkKXrpabN
1r6MJChWdSa83LNUbYW/imeddcMsv8TZWirvOQSI2z7EsZKrANcyjJPz7xlQ0yJOnGgBQKCxJQvr
5GnrJfoj9YO5mT64BbyDIhfRGpTL+znBt1HfM1tZ5X8eRUpq4qIbY7ssp5vP2HzcQuOHNBrldFgI
9j1vwKdMYCEZz7DKuxokkeVNJ7HAeKlMLcdfI3l5lkrWpClzyIrrPqyf5qZt7W7/MkAjvOD975u3
GsGDQbP7mUMWtb+/RwXe4RNrse4fFNT7+QSR+55hr+CSs5ULvEXxsE2rJ081G3XflVm3/8+vJYtP
iSVC42P/r5es7G5OnSLXy6qh03q+dtO3pkyKGaAo8rQ86HUTmX89K0SHS9wyQHNkdKkT8RLilqHZ
trms7xB0UvtAlWG/86ai0vjl14UinXGkKZaK8/gSsfVVvSUNSHJpwnfNi8FqXhKNKvX2lKjTqj0J
OepYhyHKVJ0axKFUsXEeTRVJxjzNVPHsTeUXuxtXhgvXSGy735b5ueEcGr2xrkVErRtXxt/LjMd+
XvY1mYjNR9glKse+605l3bIbzy8TQtVmN3oNACB+Nxw9p74tfaRI/taz+lVATy4H+7A3ittFxgAA
vCoClROZbKpL/mM5DDF3nRTFwm6YB8yscsJ9B7WWxEsJiEbt9/6X6O732G6/PKC3XeAxAn7Axv09
36XNMjjzmJCqejGNNTlg7oI4gJ3050u9KhWwm+CN7y2aSFnx72vJ4TltVCpwJf+zRtxmGYZcSRGG
byCp76ubJn37QzVVzRMeQh3yyH4Zxz/fy+8pBDT3WD/gWBg85XDWuf/7sIVF22Ri6z0C1sSMVRGc
D3UeR9Qz6IOG6/y3ef7nBSHpkjiAQkuL3ih7lVdsSu3CpoHZpJaeg6JoOPGvk7XBzP3a2X8e4Cs+
1T5CcrcuKEPaY3gURV5dcIFHWvRTG7//ZTHmctuT9msMJC06L+GY2nMtxabfmTlY62Nn+t2eBxrT
AI475Dz6yx39vtK5I0IpgMUU6IDakqJ7lWhcM9eZkzVQ79uXTTXj17HHF9MI7HqV2opHUIZo7PjH
LOBwwLVwyv1Gahkos+VWEdmfoy4YIo5yTMuaY+oVH2d/CO+hWgPiyXx+qarIFzP750Hs2+F/Mouk
E+l3zLzuGApqXfz9+7qZAetWmkZKVz+BkFGedMhkfYk1z/dvK+aflwoBYFMIgZlLTPR6Z3YCXKYp
4uLq5eS0dG9iayy+6nj586heL06WI9eCJBuRaKZN1au1gjdBo4DFsQ/lCGGVc/yneyfHqDfvVic1
4V901/6360XgjWDio375D9BTgrIcy9Y1D78Oc1CeaAKAt6siFK/Gqvg/JQz3dopgxcmXchxhgP5h
5KBukl+HSv7wctji+u9rLGladns/wsX4G678FVmUxwVCA2E5f1eoRD73dTmjd6eStlQy++bWpKl/
bSs/bnZXEdLDHk7Oqe273O1C7dNCVYOYag4truiYT0G/JE/17GIE//ygf0FE/msFk8NkTcGGg+qN
aUtfnzcuJFbUzsrxojffLceTT/9aJsPQJsoM/x63nnJvPowFOV8atIiNKBZsWjF53S1eBGyAIgf8
R0bqzg/JibhvOxEVxXC14rNEw4NYqsZDnEv4lMI+j0p1hGe69sNenbq9T++Uu4OL+Okx1aB9d/iw
NwTx2+ylztjEBEnBG9F3nlrum6K0GVAeY+PKI1dTAyG5IgBKqu7YOrVkz/1ynBKHr8HYfHF3iBxS
DrH4p3l9CYGan7M5l53PkULIursns/UdHO0BXef2ofcN043rF8OVDGj2wQ84Lz6XBGLBc3Nl6m1A
q8ep87ZDP+qsr46xTFpwtv9JxSiOc8C3Lw7WT8+Oit/M/G4q3Z2LRNGx95qYp4n9E21iuWTXEO3Y
G5cqCsp37dKNxHnUGdq6fQpwx7PgIV6nLJTXdew6e5JitJr87/oSH2bzOgbqWDamIx1MZiih+gF/
bkoHkTtmKGa3O0BF5lx/m6lMJvOpUHEYqQ8R8NRt+EAdZK+04ZvSc/1hmEaKGx8qSRa8OLLOKbaf
S608r847D2f43ysh8ZjeRPEy+1+8aFmn9IF0npDv+iyrG/9Uw+Z0idDZ+ssEbr8EkXPqh5Vne5wX
f9M7/paMic1xGSGS5Gu4ivmuycZp3GBm1XNFlA+3k3ptVbrjJXTbaX6O3a5ZyyM0Q9n3BwQUO/2p
JyPkIPz9Ugr8ZU0UqJoivgOFnRAI9WUb+wbv/qf/R0J+91/XftoPw5el0f70UvukbQgldQZeBMAy
aHa0OuBxDwm34TeNf4DnarMPHC5D+gj212nPXRUVEWzSYn6MVkRbj1AexKUKbXBVucF23enFXpFh
Gd4nUNLyBcrcQ1JNrUsu2+oPgkV9FSJHMB7YfeVzrWX7qQACf1wyTxAjt8F0IQgn1UU7+NtUul+G
hu3YzzK+i+dKHpOwLHm6rqPPdbKEp3qozJutbif3RLQwndLVhWTZAF//Bo7+EQisvNWhU9x2dpxO
0UhqHJhGcWUHkx3LbE7fJbBNQAfJ6ns1IjLdlrI4rGHfHyORqZt087szzBGq072M4Io06drnYd0n
55mfvE6JE5/1MpgL6CnxXWVNe2kWrwXhn9XRuazd4VHC9tkOLakjCN7BUDzNy5Z+bZ0+IsVgug9z
6lcnF5biTehmCBzQPjW4C0kfnqGA9D/GOhHvSGpWoHmmAAo0JSjiLE96761fl9VZrr1z8sZuej/a
kEQIpgB27WJuglGvzSHqZnrCJDDL009gyrP1GmSE+Tb6Ye2dBiMnwq8KjbCDRXrhRzpFSXeER6Nv
ugyYxDH0pvrdYoOG+K0bbqNx8lQu0nL46tajvFtQSrodY29foSLaa7uFnW8W3Ox7N2nsNVl556ba
pXaOKdbvuzfTyBkuBIRdwnnpfJ6lmn8oB26cX3nb13GsB9pDCgmscdtGVm7ZAtgHT6Rhom5zs9zE
cIWKg+vJ6mGlad3VSqgHkThog5swdVt5oxelz740/m3UdsuBDPTHaF6/uUaIh9Bj+9jRIBicKBfy
/dLZ5BitQ3AKk6l/kGWoP69ywVd0KbsXI0KlYDOaPKmKiG7jJgi/UjEfDoHf9peBBMbBd7vp3eL1
zbuxXKcmb6apeFLlqj7pRXY+aGCDHq6nZX2ACttSCU7JBbLxlnLLwyWd32b+WLZ5v9n6a023lwPF
p+5jP1TqIKX13mUUN66lr1O46a64Cas+/Dqm8XJXU4ewlENCw0XFdBDGUUTKpriLUwdSTOs12VcN
e8Y9ImOIxxHVo3obz3FzxtDHcZ5VW3I1eUP5FrQfmJO51E/+0MuLNYt3qaWNv+pAPNEEo37aVLel
FyXD9VBDIvmxMiGXckqMOeGewsLUGQ2QdKioJNP34eDSMfY6zhp5UfjH3qFIxuwp66fsOVhk8KHW
Yni2m91+GBb40SaDfw+zNbi4nBRHtajpEb/XOUSw/O/Ql2i+bO7QX4LWE+CWSHM/lKsLHcFfsEgu
AHryVFETXyUUjHI59vWliYx+AvkUcP/Wv/HcPjjXcTB+Jl+o3mY0abry1jZ77Dq93RZjrU5Lgskl
PO+qhz50pxtYUfPbfoTcoeHsfQsgFBcHX632IVw7Ng+5tjdeMJnbRSfzdTUvyOgMJu0vIu5CJFxh
3h5Ix2TXm6PFnRClfrehhvOUktL5rLZ0+sCBX1yx2ZL7zXMmkJBxdW4zEd1ReffQQ+2y9phuax+w
3nV/3gra3cNqKd8WyyBVDmLFPeu5Vp/lZMKCoH/b7nQWmlvgjg1Zi274UNDCq8Nmd8spSJr0Chma
Irc0zXiT2iKgYqCd747wQWjdrVCoqyxfuwVv9ZgYUu3pHa2xbDKdXCjOLeT4TIq72ZHFW7I/7YMT
rv3HFuk5vlOQgK68j2OHB1ObpH5A1w5wYiS9Cp0W6X8xjjBz3pazew8EyTxVvrXqUvptEOZZ6SW3
oRh0es7crs9uujKFLLOM4Xaw1OGPabZ1CYI9U2YPXSD6h8EBh3C7OiphrmN3nvQdolcUoLxFe/N1
H6ruDYRuh3ZcGQTceNElvaMyqd8jumG7E6XotbztqmaAJKj7CLygEJ5zSew4bu/XtNemvOyuh3vM
1DK0A10o5TAXDbKvaazb3EvwXNBBM8Lek8WpxzwwXvFhTrZhzQe3je8AswlITR4u4u1EgmD6GFVE
pRo7ouUUxXvPsx6405Wd4uQm8hfEiT9AoRK+PdDCzM3MjY+xc6/TkErFRSFfrI+lRZb1MXMKWN07
KYmudNoRKN/nTpgtj1UAmufgl2H7boCVtl1mAuA6dxPlu3d7T+U+9zX1hfukxZwegdlux4GM203t
T1Uee0lzgy7oMtZv2tWJsy1g+nt36eCh+12zo8ekH3Vvpims0+kIkSpufRL/48B+SCm75sZb/e4U
eqYt75qSqjFdD0k/59u0ICiMLA4FqcTUzVVf0V/tVMzRfN9UpG+P9VItV0EReukxhtuTkKqrtXfd
FPCyD9Ls6hb+TFU+nvzpAeGDJcm7WoQ0VQsblB9WcokfPeno74g81MdA02vqMgzCC06FLX3j57hw
qP/kYAaAyCE5UMbvVycc0BhRJl0r1G0ouPCBwXWqpfqGEVJpfCph/UBJUx6yA02H8FF5kj5yptG9
59jYPFFk7sRVrdLwa2HtF6hrxRMsvi9FJiP019TcPc5gTk4ihbLlcnhArjGxpiyXbLft6rcPGurd
2ZY6yyXkfHmAPuPKQ9dF3SPN5eKj1vEKVasKsa8IaXybCrGdkwEtUVUs4p7KZ+rm3jLO6gifZwnf
ZmMZPCYAm/SxsuSgWA8smAM4vfk7ZM3mnVT9mJ7GJCnuxqEfHo0ap+IE/82Ka7LZMLucbsmuEe5W
R79X7blRInrsG9c7ZVM53DYicu79ZglvfUkxdShGiuoZYRG6EsJ+7U1iLvQVhbyILGHbHd3MwnqT
Xjw8gGucp2sJQ+yQjbO75Kop6jyMRytpC90JkOgANc31GDO400ry/XETuvouqMerS03d76jZlPNh
g8X5wCnP4V/FTXusavwLbkG859SpzibJaJHSy/JjjZDgFzKCyxkwUXYZ3Kw7o49Qv3VqF9ZwF5ef
oCM/tTUItYLA7Zz4ov48zD5y1FEwDJ8hEOsb4wdiOQiNnkWOWE94I6TPoAuXzHtFG3ayGsEblNrM
jZ296ltTBsmXRhTep8YL5jtLRfkYSTVcB6SyP1IU8Jvdpi1IitSuuo+FCPBbMY77Igy/hc2e9Vj7
bj+1F398HmzqVKcWAi0nVEfIct1HaAvko66WiRrYNpDETOBL5kGLHTnENL6I4KeO/nNZllNz8Fvu
4VBDxkvzht/NScvt0jCrjK672PgJDUcAmGp8raa46eQw/UsStZV5I4PA/cLBO+tD5qSzvXKmJj5O
snauKhX5Tzue4extFkmzanXkGyjI9bOxqeR4IPI80yoSlNYgouCOkqK+lStgl4MucGnultHI58af
oMmOpD/toUI14ds0rewVNiVxmpFkV79bqmn2QKXQnvraBjckz+E8z9Wy4cwDZ/2B2pAV5y4pp9tw
JX5DSykS07EVyolOjupgDribjT5OY9t+TqRFi2MMRnoiO8p9MHPiPVL1SzPQSvhwh3iay/Yy41Td
YP16ZDlUCcNWLRmuJ+gSB1m6cvac3IgdIbh2biRPWlrw9yBlWER5WHYoYTX2XNiYEg902rrBSdOn
PYy1uVhV5eNTB73YPvWj6Zs3/uDN45GoQjSYtCweNmQjPFO068VxYTaHb2ITCFpZeKoKvrbAWZ0+
t0661OJMIa9Z3PumHFASyIm2dxKq2Upk1vOEAzdajyV1tRTGJ5yQcEV/ZRVdc7umgpRODvM18+Tb
1pIGDFBQK0xmztpIVX0qiiYciuPMVqG8A0so6PXB0l8zns4Fvlp/bUrjdP8e1bjY6FSCy+r6U6So
AT4K16cmdJEAuKb+qNcQFRj6VsmG5xA6wLjo9m0MtQkLCJzh/6DlUeIyj2Pdr8hPlUv0KdKRXz6+
JJEduRdCpjbbU7a+JxZ5C59yhxSAY9jrM+zDLflehMJd4gt47439prwxqz4bOZeIEPQpGU2HyFbU
c8wRgTmePpqShEJ6N+FQLg9unbkrck7FaFRz2ai68bQ48hCKeQ5S09vuGLWTWXuEwBnedkDH1vfH
HDBO0InHYIpkFZ9iALRVcOMao9YBfFQ14eMQOxTqLGVaY4/RODk2oKPufUBmuO4yw2KuWYUTlSKQ
OCXdukqyw5YMb5UD9TIt4pNFv4RVe5IzSKCM3EE/pHcbrl96Ek4bC6pzVmTSHLxQZeEpWbcgvFCP
7D7K1LRPDqifib6gkOJorsDeOYGC6b67PaxfqkduqZvTEI8ZOjca/Mxy2HxFUXSLzfqTq3OTVYV9
G4HavSI/Xd0NrkBSwY/Nfe2te6vxoANEZjMK1NJpH2uazCXXChcugYYv1xC1rbnpL3pyQVcuqUSO
AGh3811urmgwrTT4OMSco+Y4Bdv6fqycecFBcNoTHigRoqhlFF10HE7dUXTp8uxsYkGUiTYaynuf
NlUTHeeqRwDMpbB+GGtLaNBvjiUa0TUyTbgTerxC362xCHEte8YFj9rv860pizP8MSucc2e8FNCQ
r7I+F244DCeosOOVNw7J59bCBh7zRPj05SahWEVEqMk6PnRp7Jqj70Zm+gQkAzjHQUvQfzlYE2Vx
kDwfvBPJrYeCyJvOEwo//H6hEIigTdAkJ8R22hunQGloBBAORQvMn+yAlPirGY805skolaFqc4H9
xINJlsI5BGD+ruCzqzo3JMyeN4AUrA2RvTOOOzDOTZ5jTy5vVx72EYXINDvVYD5+OICqSB7Wsrhz
MMPjF4LLuXyHIpfeva7Ar67wYOIbDYW2esZEBuslsGH9fpgDcQ98s/heaI+ZT+dtAUZHk79Ds23V
cpCVOz+lS2TezrotGQL0OqrWSTdgTRP0TJYmopUD6cPkmNX0HfFIWlTHGczOv+YghN8YNWN41Yeo
CqpZR49KFMN58nv3U6xH74Ai1nYsdbvBHBg35M7SaH2A6+mjaGVGC+Wp7QHuZ5XN7HURa1BzY78B
Uy3EvHC7GVIBsyYazunju/pnKlfUf1F/ruA928Bieh14GNVhkgmwx6AYFU5Bv473gZHmrvA9mx7d
qJDJGYCG/DAvyQQaeuoZJSiF5Euoy7Q4dDjgb5Sze7xjGiI6j0+9ojzViAyYTKOq8siBXoMII13y
duvIABy2WMr41FiAf8fA7arTpha+U0TA/ICzdPJoA/nveSz7ky/GJZ+naP2cYC3s7TL1Wh5bZdP3
Y6SRWp2ciG5GDlijmwARjvugFf5tWrZNAnxJrLQ690R26zil/7y2VXPz/6g7r+XIkTRLPxHGoMXl
AghJBrVK3sCYChoO6Q7H0+8X1bPTXdXbM9Z3u2V90VZZTAYZAfdfnPOd1einBzSEVYI2zf7CW7d0
bAqCSCelN1VXeoNb6nRRuppiiGyEpixFGTacv6PT3FSWrYlH8JX3ZmTw8O6YXNUEyLmCJJ2mb61v
ZYQSI24RiNwJlC/mLlCepimIbNwWQ2Z67a61quKl9tZRJdybVHXU52nhjEN4/b1h4HYUY2jHFtld
CM3qY0D9kcdyab45QOg+xhmMWlF2zB5ReiLgyiUf+Wb8lhsKZGI9rUZiUHlcxgWT4MTc5bPLF+ME
qUw26VjWwf28zOI8ewMeFFAgt8wFgqORmeEbE+MyuKJJ/O+9vTm71TWnJzlq+1RPYraTSobqWq2Z
LZIe8GtxME3hcXKKDiRGZFA4tWW0HjrPls0TLt4yHRlugYGbXDcZHI+ME8BANx3sRTSLyvooMr1+
QP224n5aTIyFXg06pMl+I3c2U9dz59eQcv9guZn1XaCM/zD5Ei82Vn5xWBE+8AKFlxXxwaGXM09d
uHwhnAbdt5g6i8NZmBbPwfYQ5UZNRWO5ZHqs2wgKDUBJGgaIZvjqWzXY43vFsCMNSRS4G0CcE8dX
WIIwgcZ9rmCBtYnLVP/UA0hhmYUCtHacH3ph+j/uaiC/w/idC6qGhsduHnfVBx2taPun0Z2E693P
VTFwyk9w0dFMjQO+bMQLq65a0px7FqHi3tVIfPQBRuNV1OUIWIjFyVyKttpOCMz1/JqVq/J+eJ0r
6mMlAIG5SeaO5mwA4fJcNXJ41ahsWF6i26giQlbNFEGgtVE2hqYuk7H2R3M9LXplihn7Ntg91+1U
+AkxbuZQGfq6WRvOMa8wvZQ6D/1Eamg/zxHauGi/kElTxqP20ni0eWiQ17seEtWiF7/MwdDBlLKS
REC4m3qla6LPNyDIqJj6PLuK2/kMDqxBckJZzeFROuFMC1M6qz+ObyJUmaxSFsQhfR9WpnKt7qpK
AEtMJwV91tqZvbNMw/el3qSlY/4WUDeJEpBsvHjrC06GY4aJsIpA/ujrT+L6uRk1BxCy5Ha9L0a+
2V5cglziz9DoB/56Y8wTDfNNpacMBNsKRz+Q+/9+PffnvShbQ8hQPg5OwPss6f4J9V56GmtSXgY/
a9FfvU3t34QfEF4b3nBDsJb6Hza/f97JX78jNu5rFAAOVpajf6WuMpwLZxO/xK/2b98RFvRVgOF4
3chqfgoKd0EEJ83VwPJRViwF//Yj/1u8hsMvcU0t+KfYhT+FMLyIlv/9Fcv2p//kX2Le/l+Et10Z
Lf9levkneNuLqH81X8ufOA7Xr/hPjoMFk+G603ZglUSIVEO8nX+jtxl/gBworOApXL17aE3+C+Rg
hP/hoYDA8mlhOsUjbyLRYWP7R4hDBOSBzX/Eevxq5Q3tfwfmEP5FvBAgWyBN2fTolhAWuX8E+P6D
J9pmBa25wE1WTo/OcN/labavukdt3wj7RuUnx3yi2LoOcrM1aX1Ku92Ej+DsIp58BxW1FbdNdF5Y
KfTn3J92jBry3yJtGTC+jHuFu9JKZPUQrNSPydIQQnhPcblazBUf5HKJYEDrHTtqyv7YJqJqs6Ay
JjURwIT/Zq/F+A0rXounhJ0Fn+/wBTdbOtNZWNXZ6x7K8tOwvvndPU1ktB2nAfPAfVewpwP5EPoX
q37L2X5dew4NHTa/bfJnuRJ2CdftfhrOnuX9Dw/qX9ALaPH+YO5gHb76muHVXdVV//AbZYc8E/zb
ms9TSRco8zIFsxvcOFvwGQCtqecoFQOg83djnb0LAmgwtIpN5j98Cv8v1qu/hHJfX8Y1hstn68jy
6OqU/PPL6JiT9Q4tzHNNaJxFa/DksbG8Ec6NV1YfKhRffu++thwY8LLGg232zBmdRj+LCgaZtF7/
+9fzZ9voVaFowSbhF4K6jNfzVwq2YLmX4+5Qz3R15n7py2iPduljpkBvK/9so349OaFl7f74tv/W
qfUvT5s/nUn/v0ElvSsS5l+fS/+rm7/GH2TkoMD5e7jMH1/0t6MJW+Lfj6Lr//9PiAzk4f9AZOhC
jeT44dNz/T7/5+wJSZfxcHq70JcCz4n4s3+DJMOk/Y+MmL+rXHzySyzk5CjOfPtKlvkjYfUfnpYe
kKjdV2HUQUADRoSP+gxmGeCg1Z5xuGS2tYaTG/eqbVs5/+6DqZzNhwzLvvHowzJBsB2LdmwpvjPw
xq69E3XuTMbFKfKegqYJYboO50BXm5vdmeXqrjND8azw6LO1mB2irSRhh88TxWll7DZjWFZ5xkbT
tcVdTpGV45rpRuL7CHfBuD4qY3bvxbzi3Ogz2M/xFpmFdayKUY8/zWlmRaNbN9I/ZgB+G9CmmQlD
haOt3y1tDva6X5utFWcwG3nVJ3M2GdchQo8u6siIqwWtrPGn1BVg2krR8EGsmCn7KGbr/YL5hDNM
DvUdm7OpPE9l09OmGfBvxI9pZZDxvok1e+LN45xRzRIUaWUpu7hkk4jUez15emeFOQE1BU1lLHMd
DbsiMPr+MZJe/8p36L6iaOjvAGmH7GiAnreJb2e+OHpZoM+TtTk5ABPfLg7ZOMufDWbj+Ua3hf8w
bZkn2lhPIqtuXYwgBzIOQvkxR81wQqdn7bbJd7/qecwThfSe6E7tlH5itATOHBgNmMkCaeBNSpqU
XcmOXgfUuCrXR35ZM479GUNjZzaK8a4cjThT0p3OMHPFu0ILgHhdG3UK+i+4WaNl9QCbB9u0VzAK
Ugx73R40e4b/JPcyfawQBWyH1UB/ZT+PBZ+ftwnaYfV7WsL8SixC0IAJkTrv3gA5lKfoN/AxIby2
7ROcx6XinXby6GZExFR/N3HCH8LZslOzbGEPEnx8I213wNToR89yMcFTV4UO6fa6MkgHvzbuF+WV
6WSDzcRnEsShBluJvKN+2LQaMeLURfsZDrLYr8Ku3IRcdROivAAJj7KCsf9a21Tozjoi1MiMbF+j
2zytzTK+29OAD2Hz9ciQbjCLVwiO6iECyomOut/Klw3Ny5IY/Tivvzur75GZOELJx84LuNZtoab7
QTu8nTvDxumW7ZxOkQTM5aqPk85ZtM7OihGFRbJ1a42tsSvQ9ZQXwA0+H5gKNeENEwPt3ID4GBkt
AnQ3WEQUU9QwDIagPfc7MEm8yrGU4s0XbSe/Wqtx9hjst2OmaEnOCx7vLemgwNu/eILb6yQxO8MD
mozbIhPudETwLl0+EzgAEF1W41sbsBl5WIt6TVFyORTHIB+mZt76HSoA+Ut5wnmPtrI92pgCP+SC
rjWxsw3FupSiucz21jxHvbslGaFfVppFS4F12WRVtCy0/WkQbdM916rLO1+QrZPYS+Z2cY4mZYWE
F7DEY87pRbsIp+qAeL3LmRjklWCeVk7Oblm28Lgp1e/kygYI+YNThxcXXrn5aJqLYojj0XH9wF09
vjdO1fQ3oRhC2BKGnOo9fgWjvo4xnCIttmI7IjoSOD0zw85ur2PWiwzD8slSq3gfZC5eZ6id77rW
UUo365kph0SeOKNd+0mXQ7ogaPxqQ0X65Y071GXZeZOre9j8On+QTWBbh5y9I7TwMBdIWnroo0tl
hLcCg+YFNoM/U+JF42VidvUeKsE/kGrnGhtdIes0YPi+8YHQwV1AmomMx8y/LldkcJmKKRxStw07
gamK2Wy86CBL5AInMg4XlCNd1uR3oVm3TVoL197PvdHZn6O7SQAIcJf6nSU4OxI5scCRcqODnrpg
27EG3Eh1yfGNgJY1fXy9sgouamCEn4Uc37GNbmVKK61t8KygqC5AZdjRr2u2et/sUVQPW58jCchq
H/S5J1ZKRXx+Mrs1srV9Fr6ebhGDrM8iiOp9Mxmrk5qNZz0VAzO063r8rcvawfi9tXNYpyvRCDNb
1Tb3O85bve0KGy48cq06s4FDaW+mTm3LdclZcogtQ5DglEPiIsceHgb/qpPEVjCJvWLBpx4Dz6r8
o90peZjK0vvcRFD0Cd8Dm7CZ04nu/bYajl2x9qnFAIh3vLOKNPSk4XZJ7RoOPktbYiQBZhuUT/68
GjebQ+bBNzgT5RkWEUPIKBPBmvRmJh59r9dtgnQcwyVEhkdx1awmzeK5jyDCOcnDXuffAq9Tr0MG
O64kh6TZfk2T5X0UnEu4UBAK8DY3zcG8Pkx5HYXtfuLxrHdVWNiQWmc+JHE1s8THwdSbdBNVcckX
d5HccKzSdtIO5j5V3tY5x2hohHlkuj2DbSlHsqb4yll8R75y/RZzy+1r11V+tOuxt44TzTEiNWdh
uRvxZ70VI2UD4TpgNeF6nzx3aiyyF9ayjV6iYXFj3HGSIdMYuEQX2DNMX6pqpu68tDFrD1jNxHYO
Ak/dh6UIkWYijuv3KysVXtHCGe93/VwsfwzYFCefUxSpVczOHjXytl9mjggaCGuPEmRoWXhBL7D2
bm3JczhNq83vyvDzU76QPhmjHWjN70pYkNfTruWCJgiT2dmeO956IKHSAA875YG6p2bSHH8Ve8Bt
5rdFxAM1T4Wo/Eu2vRseCrEwAocYExmC1UZlHdmNlezkoprfTc1F2CUlOX3Na9S00bobgLAidlYZ
626IvdHe4y27M/DmhlPS68Hnh0LkmYxZWXdYCqscP2PAL+HAlatOTOFBslmGy5xiAI4fR03ODjSb
vZApt11M43nwM1wWvbdZyM681f3RWduYH3NmK6ROMSmTTwuS4eaCiLt+gPIDmMuxkWccOxOTQYyh
0H4kd6PHrbVEnNwWg/h3m+ccJLHLTfua1dp8MUkQwLRSudGrOW58eoOm6Z4KBsKfShK5UQHO7S+Z
lN54X3BUQZLFdh/3bVWF8bxtUKMhvMiHQW0tlzFewyAJ4d6U71c91Pe2hD2RwETsEHWwQndvF8Ne
uhtiDq05luPocU8Npr/ETC+dn/xNZGB4a9k9hcIb1sOKv1wf7dB1P4QimURi452HKu0JbSNk3Ta3
NQ3pmE6zgS12V7JHqOF7sPuMywgLHqtjwH+xwy332SNkshNksSutJire9kk6cHXhMISregZkrX5u
Zak/QM1xQnZynZc9C1qiLIImDDAD9pH/KI1BeYepYBXzCg4763eTt0V8fPutYuPs5H6zr9QY3fIW
M7xXrN2PIw/VI8ho+2tlL0BGucT1ktQL6ZWJi7OI12csqB7QxyF9Q6lGLw/iiCO8BI7u78ICsT51
bhUgiPRXdrI1KTTiZjQHxxgOzrZt/hgvkcrEoeltNs8widWLZlT7c2J8bSTB2hjpNE3khjRdEW5X
hQNjC+DqIWbp2bDOLCPrMq1NsxN72VV9nVg2MnyQzhmlSTMVQ4nGIxwvoslZHnds6KfLbLniCxih
Tw3Cj09ui2Xn32UNjPrB64oiYwLfmwfdzNnTyKfHOwivDfqvYW5L0nJaRng7hEnm8LT6yzY84kPd
OCS3tTYYkdghdso4qx3vddhgBiS2NxY3k5cHYSL9RrcH6IDw57OxRV5ZBKH6TliIZ51X6Ggd+puO
lcsiZPQ6F1Fk7NFM2LceJRdQkipH5epvhqh2lpLFlBrV4GO/mVXOioIriTTsHBPrDjh7edSyidZz
Uy7qkDleH1yTZtq6SwZ21LBPJhDwnbGFp6GziHuiqG8oKH2zJIoW70DD2yG9W1hzlsfHApbGfpBl
/7tsYO7ESvvei7jeqKAo+/yuWhbScHxjs5Cjup297kKvL+yHut8Cd5+HkMLOQWeH39u5QSeyell2
Dpq2cuNhhBW041b2y8Q1quLT6Tpl3HDtOj3X/hhMJNObzq+RFhENh10tl4Hx+3gKBqSfN+Zm5F9I
EYubDQ/3Y1sZBsZvgVwtDkNVwi9br6b4lStbiMnmsdDID0vI9GXk3toq7JDwoXl1UhRkxs/eLhbS
SxaEBd/dBrr3TxMYGBOsfnSI5BbkIrxHym+/60rpQzHI5kYinjr7TVFQqOX596D20GPMU+u9sx2d
UYibRvFmBJsv+VsEEcC4rt74mU1i01lAQ1fvo0FzNk0SY2dbBxbrKDG/SpOEFUCqcxTsOJUIPM+N
sXUuVmR4eh+UazO8Kcefypd6cWSR+rBk66f16i04txBDRdqDr3dYAG9h3ZzWXJnmRZHtuOz6q8AC
ufRAfedzmX04zPLzg+u7+sXtNhMmimWoOfbHsJJ39upnn6icBGUuMra5ittl0znSBJwsqSGCav2l
TNBqr6tf29Oh3VYrrWZPHkqSTZ+WLTDfMAvZry1itVNrllv/5g4EfaHQn7/hvDHCR+x/G7Lo0FN8
phmXpujzNgpqK2S1zLIIyIJQVh6ecra5BiqKHsUma+z71c+xho1deCg9Q+4ytwhY79fZxVozfPpZ
bb0Z2Oz5VE5gSOOgGyYOnUWSbiEp4VLE5tES+7RvD/6GinwHcY4ArJAR2HYY0Dptu9pfMVcApTLz
nV8F0YVad/lGGVoQFAW9/2gOWt/OM1VQzFrGi3LuLjvYUz2XVjKEcD+SjJEwalkOY2MPWkc07+xl
2u7SY4PciF2g5T1GLS4wZp1e9dLCj9T7pnevLm6Fvo1lTnXIumk9tUZY/4CTSHOc5e0zSqvMvKtW
JrZBGYHvV9ZwQTLf0UCsbUBDrk0n9tEVZ1+h1dC5gOic7oWvLOjzYdmdPZY0dwoxwPJNIA07eyQ/
ne1GB8VNGE7yZmmm7eeGDzfYYXBu7xrU/we8q32VNJVEdAowqQpTfMXbU8fUUEqWoKxt/Widn3Ha
9FFsVz3Ua9ltAtlFUUw/Nw+dd+YE0j9PoyjcpK/NQdE+BtGrj7TheQE5kTgsYZnKbC7bUyTKS35Y
XEKYPUNbz4ZyrTfEXtcsnc3Ydo0oCOwJbVlCSSwUpS35Alzy1XY3rRB0YsTOOpnsesqoLn2Xeq3J
qYJHXy0oqtdKHoyuUPeaHcABMmAZpfhGjD3fcArhEq3OLtqYHdwu9uJlSTm6HS4Yz66LhCbCSspq
lA7SUzScZj9NJrjRzKg/vMrgjTPDHjIMsJDQfrQGqtgHmuow+9XJKv9Af0rPufIpPWMaFE+VjUiZ
lnzou5Q6cO7uhZXrPCaWNbJ3uDTM84Y0bzxQC/Q/LN91g48ZHSjy1QVuKHqKBpsKoJ9LTde6PnGj
eZ8DGr9TqCWRJ+5cth9dJEJ9RoxS4nrwosfQdkeic+uxfsZxMqAC0AhMj9jMVQDfWC03ns4Kftno
/txTBj3qY0OagT9gLLOHnCTEADP8RMcTcZFQIXPjH7dIhq9rxMO1m5SrG/KGg1meOh0YQVrZhvwi
CMS5OL6RHSy07HcuhJ8fm+v2zUEwU9rlc5QfglLm73mfYapabEVsFTiP9TaX8IMxBokNA5f2nltl
IzWFKo/0Yin76Y6SOADxmEUkvPuIYThYcyLVs5Z4N0AP6/ho9uVVr4r8vHxuKtyKsTUbyoPrMxSK
u3nwveWEUX2+LxamCYuPieQZMX2P0lUVzldezONNKZErYGtgcH62Oh0+Oya1D09LdbC9vD6RxZI9
ekYYPuAOzFWKU6f1jwbZvukMqvTMSpSMsWyxBZtbUaOQKtojaQI9+1lcTgwKFZsF7uVg+GwzKApv
KLWVfYPBgBRR3m9cFrmDnnXhqGrRhV7HEUlPFBvfaoyyA3dl9FxUGAAwKTRCxTVQksdsLqpPI/M4
b6/jhsvIhnVOIlc0896YAQHFpm+gs6wBHseDCo1vlFRde/L9qPvZc5mlTbfgRZD2SLduYNYpXPys
OtZMIakcIpGdh84MMM21hXUpqgxpHm7FXrH5tZpufA0Qryz39QbJ67cQan0IuZX0XbVppmE+7KQE
OGV3B1a0kO9VZfYaKpJyU42Vb9iNHqKRKoWup8ZdgTRtugOqNzcpO+zm0s9e270S1ediSXTWpStj
DikkzEEz6TDpS8Nn5mv746++a83PIhrDYt+PZruid5sQBJE4U9vR4zZZhNMYGSjkB9G7M54dnaE6
xP9gx+5WeG+69PEuAilBa+JBQY59SKMA9/XUEcHWh0ViqSVLHKaUPyumLEhuA/rfvVo2s4pFFUW3
FPn90beR+ODINvU9j7J+bbNMPc0ZGigORVW49OSBTAHnauwF+G0OugPPxCgOsSNnowT31Tnuxxr4
9W1dLtdT0EdTmViaD8hORQW+i75XCxJs5lDryS551NISvtTHkNt4TpBxzg9Xi/5rQYBMnUQbWS2n
0NFErgwwM1/aAg9kvOpFRmhHLL0iCm99eVsW3Rz30jQ/m6ku3d3cddVyhBcv1au2wuVT9mH7oYRJ
ehHkxjx2G8R//ujos2GuHvOkQS2vKBA5MxdzMPXOGcLwWPpu3aUiu+ouOE478Ui6cISKClxR/eg2
EeM3giw5vFHEhl9VwbglFtChck6Bpr+3614dWr/vPrehQ2TmtzqtCmNBPd4jGfSLiPmS9HFPMQPx
jmVhYUrRzMJrOqag/rkMrb1nmFYcmmowDqEzG7fdMq9AqRbv5I+Wdy+RMX7WIwAjfq7+vnBs4yiL
zbupEGQGh67A6XXwteH96kLRdHEjZ31ctN8ftJPlv0p0Wa/1sHXFpVsFCtRJ6ey9ItX+EU9Gdczm
uaO5jsbpbE1OBsrONoCDmNGGek9MCn1hZ5QMFJzGnqd4XIvwh9Ns7vehNqaTw3j2NPgBxXapy2rv
1Lp6KwcXFBTQMDlXe7DR4tNmGM9jFAjrccyQBZ0ZaQr3XILQIAsPFf26w3OLH6Kdq+k4h9CQUNEQ
BJQg6N8cdHG93RzA4eOozGYb5U4DQIDLXwhNbW+5RXSTacd/73xSLpPV3RSjP2iVt0vlDMEvBo1s
mLM1jEpYL2Ym9229MHpGDbXFBRimg1qpeR3cq3f50HhuzDg2V/tB+zPzBMNBS0uvPrBqMQYeOfhP
j7Ja4MFyhki127bex0Cczzbj9tBuHkgdWD4ybecv5VD4JcdWwSLCIx/bTz2MI8uDWxC+GUqKvjXZ
erdlutYUZfkgLRU8egX3xZ3bY43Aqkpg4W/Ovexj8xb/mtVUhRdZDfYDE3begitTCCuqi4MBeQCk
n8y1z1gUq/5bUDThF4aS5pI1RP8Bkxw+or6vJwRpIRUqklGMUk6rqqtGy2z3En4KWtJJqe7IQWPc
anDNXWw1yMWv3K363t/C5rFZC92djSFs3bj0+/DL4fG2do3nZNwyvbmmZZ8BC3eZ+rNo2rjAJ8MN
MDB0FgLAefDXuMbfxd2ClilMhFZYyCb+8/V5DvL60Nrkeeuhmb62DfkcT6mz4FnwjTCNCsM5epER
yTRE/H/TrJloU3YY0yfeaHblaiexyOzlZI8WOT9zdcJ/oImCU6Pe96Fj/FoczThFdhykWzkylKHN
XoYYLvCVrWi7+ntIkXNbmpPBrNfo13sLPeyPHCP9cRuM5YlzZU0VRK1sn0kju/WA8De7gOVNccBg
h4Jg6xgU7Lx+QZzQ6L562lRXBTvpAPrcD6PJmGBr1ipZcUq+jkuGIB5o9W+zms2nXHjivcm3Yl9V
Murfy9lC3oRbpK13OJS8xyk0bHgKvWX+HoFlXBidO+LsSJu62+/0vHIaNq44DlFetwmNDgr7SDN5
e2Q0so7UEUX+gCG4nvDlRNN6U0yyKE7UMvO9Exl2+AK/0RkePOsPOin/yn8AORAdGHc44UHjv6a1
F566mV2kfkQFZ0F+CElSTSq3pARYF6/z0pG1y0JbNWb5YQ55WDiEM9ZdV1rC3pRL6HwrSOcMdo1N
EAeeN1tihbMM0swI162slInnvDgJowr/hpy2diPVA6pZAV8wmykxsXS4F0WN/CPbwqG8a0apxMnt
A4ewVNMIRRoAWAd3q+riPXKHiQWMIZdnp68kSTWN4ac0lHRdJSp9Pt+axZAv6+q5qDE9pINRW9S8
FUA2H3zKjp5wlkXsMZODXdriBqVXdirPjqelyVD3QrmrotgzIlXKRDdMdxMIHOqgePqfNzM0sTbz
/TG9yW5EazobOZ/k2v4eOcCsoIsNwQdfuzwVcFhPK8qIA7ul5Qu4gv1uRpN+CTHeoHDOBnuOayef
l8TunQ1HpFzXDr7lsDVvsByVcRsGXTE8em7O1hNmn+2zqPPFi1H3/iNyYdmd64pM+xR9ZnCr5YC3
lhpSXM3+oUEMGTYkA1RoTyoghvRg+ZYRZiHggk1b+2ub1k1zEAW0/65VVt1+qFEOPjo4zQkqKVAe
cuvXs/o5dqRrJxs02HCn1qVCYMcGj22mx6oj0VmU/WBOxbiMgkV99TMRlUcEfwQIu4G6ZGS6FHda
+UaCILtgKoUJgxvemcB1h2RTN9/8afC/7FnTnEWrVR+FkY3fhWaHErtYMKY+nkW9VSeCa2V+og93
zktlLyUmOZslR2ePVbrWc3Bp/G4lqlUv3kQ3LcU9+wbTQuHPVOSFiyYYmfL4QZPwIktKFKYayyvK
g2w7m1K0B0/LlWCZuY9YU1a2Z7WQKOdeXtBs+xH6b/7Zh8hzma0z93gta5tP6ZbL5feK2NY+T7IT
xZk31b1h2WDJeGhh3KcTkX9uGhF1Y72svhTrGb7OcL2VtfiWsZlnTvrHwP36SjdEANi596tSi3ru
RGvv0Gzojx7EQnODJWcqzg2nBTrOoVTWCVdJcfLRbfps65hTOGGr6u8M143dEuH+S6+GVvfgL6K+
bB6CTJqjXgHumPEkguv/RvJbn90YTWQ9gRAGwIYf7BvoTKwTdjO4u8VEblpSdaL3X2kRsn4Iphcv
yHS4Wxqo1JfRsFRzsnx8DxBLrB2GYPOGjWz/jkEp4OldiVvTqVUP1gVrlvVUu74lU0H7QB2steen
RkFitDkCfUtMUidf55UcuI3QtsxLG7ZDNZeNl38ArB5uKMVZnK3uWAF3C3u/ebVDvX0hs914flAs
vHHvYRqI2FC05e0qXHOzjhQ30D5i32UW/ZE3LTiCtgEpcr/RXdHZB5PQewLTlvKZTjWwr5TQyD1m
6NmbNvajVm6f2G0d/Emsi/ryNl/WdtlRR1SRv5syAKn5bbvYoap2Lv4qY9pvVjf60aESfpR9CwIi
7VLPgFHifl9HQlFiChZmMMRNhvIRD3rUb2m+TG2OQleURcC0cu7R3SF5njj9c9dbyO1uoIfsRE7Y
cXfCIyzVR+2Vuf0ghAzKD7/MdIMIAE07Gg6eDL9LxGabxp1t01mnWBXlfNDCu0rcy6o2D5tlXl0f
7Gmib/a0RGJOEDrQ8iYahZjaGUs0oWApUdizxmUwvVcuditaknWcngcWMDX73Zod0Ivl1OByaaAn
ZvZnUfSYuxLcp+58RQErkZuJ3Brwr6k9Uu8Nh4ihNK4U4VnqiC+KCu+uq5yAeCA+NVT5et3ErqRE
mCmKA5tZEh8X11O3TUa1wIKJZRktAjPs4aG9Rk49yLpAjp0MQ5PlaaGQ5QTp6pquxCAxNTmhrWvP
mO1o0LsKQPeAsOtDXl6Zg/HKcP6azazn5VgwsgbA4cq6vKltLFL3nBwz9TSrXdaB7VxXVk9G9kTI
FHY5c/KwsFsDQAhbqWYiM+IaD1Kfs2bthUHQ6yyDX+BNx+DVCksnv6WRHcDcdH6RpzWEP7JPGGFv
NwMGlWtGZBZaM88f8+U3YVQtvJDJaTrk/JgcEizgQXAi5s+q766xO+s+mkelTluB3eEgmiyKfo2I
dtopRcFEWt4RAJpwUlcDlvESzGpXOZDIC9r6HcsrFZz9tW5BH2TKYCbImjiPKCSKFQ02rVxTVc6x
uKKJbhCQzfZ1IG3TicboR8qfY8Vu7FqsdxOeoC3MWtuDkmMWnnqa6j63tufIHB3vgJSGXTyV0uya
h4JpjEM1jsRkjPMIa0EXBxtql0QE+CYT3CIzuAJjKKpdkSHfCk5sL2ZxDKJ81YfZF6azw+gPV34Y
85pxlJgbHR7MsfTH7MDZoLBCIZUXczoZA+vgptaG+sUKphnzPQY5I9/z83njqdjQkjwqVa7mb+xG
BrNtnor++5AbLFZ+e+VANF4DacVliUWxvEVJjvFIVG0c9GbOTWSisLxmmDDfMH6N6zCJNIQeUh8a
9CXj3sCvpxgJMwpmKcdcL+5z3Sx3YC95xYU9FutZhto37qoJmGiyktMTPUTO/+boTJbj1rEg+kWM
AEeQ25qrVKVZtuQNw0+2OYITQILk1/ep3nREv8lSDeDFzcyTScNjNO8qB8Q6Zvyyfetl2Sb/HB0V
yykfOtFe60IxoRIgXWcU4yL3fpeQ1xG7IrZZ7gM0O8dDSg0H+U8rqHYbzsEG7CjLZU2J5up5INPr
uRpvUxs07wQFs2Q7tG5S/1fOwrQkhpaYpNOGvXvNLolMRZW57ZnMdGPfR9+o1OyrHG77Y8Wy3jtM
PULBfpSqEPji2y7Z4w0bs8+2Zgg6B7kzO7/uGkF01jyw5RfHY2e2saV6/kfq0Fb6qCktddRGaTcj
rFx32fqQqFnfK4Ebr+0OY8FZx9NiLGeiGrkTe4eYoviu3QOHyNdDQrdvsKsHsAA8Ktd8/h1HOvO+
AHEO4ZVFFMPzBnZDzjoviJz6SDfX6MxH1+30ei9v1+Vac2JJhGRUQSjZhMPx+9R4eUfRRSzzlbrH
jxsRGzLYq0t96X5k7E0u7HJac16Zj9fPLuBee+lhSTgCL9XQJ7tuWrr5jE/Ho3R2DML4H/+7cNES
gW3NI60KHAtnViNczubWLe1eeQufSK4+aVyebaka51CwC0sPmBOrmpIBQdEYoVzF5ZhxmKYTnsMT
twq/tjGXmJSX5pF8SJP8jOgRXpLtGE2Lvlj4+OqisS6kR7p7Oud5jvg/JymEH8B/EfDF9SaA3MuM
ldDONT6bngfmdg2GbGCps3gDCXybtepQWwCKgJe6xn/l/MBUcURnX9VrWSnacZfp3kwB4BVU7jVz
4gnIC+VNatm6sKLGH0ENyuAv7AyR/SWBPFavnMi02cxdoKmI5azxroNj+oDwcFKZH1zB4uy0ZmyY
fsshZVQ5VB67qSc+5Lb/IKme1IdsscEwv44kyoMriXBj9oyY6GcL3asuuWmKAdXnUrSoqEtbAs++
rJiUSdMYr3L/BdCnp2YjTPwSogREkBVAYWaTBwfLK0N+yCfCRiAdtsysZH7PSkKiOUTGiKHZsw7s
p99T5xosZswwY8rnaXS7O9F0WfLygTVIPvU4uKIweVrWmPdps+I0KfLvKi7WaXqaxnauv71Ucilk
DVW0JiJ6w9zvX92Y7BnTC1urbdH3xEC8SpDQc0cZOftqyka0KM+tXGdflyowr0Fer50HX4NJ782r
2rg75SNPUrw4c11TrtrQT1x+RdOadt0eBjtuzQ0+jWmdD5VA5yGppRDyb1nojsEjtygA5HhlMG48
t/j6XGwfWLeqE/YTEEiKZ3j2mXreYqt9Z9SSIelPOmJYnSYZzwcNppf5DEPdSznRmriRBWiiLaqG
3UKyUB9h4C4gvlbt/8ltPnxNhQ5elJODwvBzx1zHvqMuHMykbrbNQBD6EcScj2FXYUgfcUWYVR3T
OIzX/RArgngbxQbQ7CMxiBbwRzXlr8TJB/dAcq1Sf83E2u8JL5dnv7zRelSnA2EPJKAYyT1vk6xw
co5YJkc+tGvluuScYfosVwguweOs2uIwpD1g89I4mDqLCsOccFN6kbVTOGyG3WC443mSUxr3aOiD
6fPT2qzD44wvjLZ015gt68N2Z2yVZRtAa+trAPX5KdfIVkgxffk1VGV0LCbqqEM/KogoE2g8u6Hj
fEVRwL+eAqNH9E+zH92YyF0R5eI342Zw1FXoPpB7tFsxdeGynXkSHcYW0S9qwuAyiLDeOWu5ouvo
wn8mOD495bnjeEAPR5FsHDKNCItL+JjNYA48f/VvyUIJ865jB31u40m9wdXzINc08tUjMU6dR9LS
oqWF13PpXjD4cUL8aLgZ72klGD8lNuJtWxQN2fcug5YeF1ubWn1xEjeEQ5gN3RuXJsBjXC5yRNmk
Sa/Kpf+JhHsnwSrJ+rMsG2Rl2cz/hMyi5QlpJ2NCG+jdzKs0/6O1ram+4TN+Py1z77uGgb1sk9jN
jj3gPtBbFAjvZJZLvhVh8RiPfvlLZSPOFtLX4QeGWXwZwRIxHUyjfx6iJt6SuU2vRNtYMTrEdhn4
CsU7PATulvO1w2xJL9VRpyYbME0OegdZRu1Bs3un8v/eXNbqhNuWGRoNDwXxSHHUHN2D/vIZNj8y
WlvZ4V2YEN8uP3BOO+FsIY0VfBCzoVa3qmIvc3Zxk2zJKTY+oqiExeK1jme38TCsu4QM72NkJpwS
MlRHLxP53m0MVhweKh4fjX72N3naEKLtWFKcaJmKjtUSZ6htEjs3uBPu1Eqy6i4hQ8pt7lcFN3XY
EtswnwJ8tyxNjkOUB1+ssqqDr8v56MdrfEAlY1k4kmXazhQ8nmc8GU+LbJrLktAlgpoerewncbGa
q7fyNeVyp95qB9GejUG8hjvZh/WDAXLzsPRNvMlzroxbi7jLojJXeLyiahy51VSIs/mwzhgJYqdZ
D6nH3mgbZp7eoxSGzSMbSf/BegEqRbX08Y6yj9jZcZmnsL3x/TN4C32aRDXkKBdeek45e86jGbqT
XCtzzgl/ol6p8aHgL35inm3eipHLabwGPqFMtsLcGeL8VFCO9tTbqrhCm0tuYk0ttq8kqR7dybKD
FlEkX3OVYCmjsAcS2ARpLgUK+J9gw1NxvESyC86L15bi4GNw+GhhJLyLyrQfXrMkFw/mxL7WLsKo
u4ARYWpF1UinPMyvZox/yNoyZNKpE2TGXa8dq5PraEvdIt+47tUWeXcrsLN80i4ivf2gKuCqKord
7T3gEJ8CkwzVJq/D6kJ8gG+hOyr1NNQGQ1HMQyYP+LhvYG3l1wE7S3EwNeXb8xSP44WKJSDcxHcb
igNm81ih6H02Pmb+WYbtiYtxcxgWmC/Ei70e/Lppvvg8V3C/dLZsS6aN/eAk1a2rU+lskA8oreLh
hLcTnZOnBJrUCRAvX7eIHtV3VtHrdeSG/mlEUF9QtYd9i5k02/gt28HMw01M8eX0nHTxuoNAHm41
a9pD6JfyMWBEvSb1anYBvVzltnAZnJ+1Nf1AhKAv31oZ22fJ+7Dlqe1lB5cz5++Cl7Xbeyt3qx6r
3G/mr2Q5NST9d22ZOa8gL8wpJnO68uyLSKav/Vz8LHnOfhX1UuQ8b5yOuUmgtiUysVyq62gudpM1
E1J+FH53Q5q+5d0ANmlmcGHToqm7OfmoHvV26fQ0g75mAgWM6yTPXJws94FQfWi8wg9+5yfvY+yZ
8KzZZR1Hudr2acXmQnA6CeaPLG3EY0bMBYGiS15cdkhnQXj93CIkdBs29zFgAAASx4x9818MmGH4
PM/avLGB1M4hK2hQ3o3MrpbvaMb6cl1AWO9SXUM46lXzN4Spc86j0Lnw/C+H96FUfrKbCgHVpNQY
dfed7OJ3iQ/T27R0jXCNKPKcP3UKPe8u50WPtRdoH9+Wq/+bgsT9uDsiYoIxa35u01ztCSE36ij6
JF+OmZeK9VMZ0EjsJGf+/RMvfO3v2J8F459szj1ktbpAB0TZx+0jZo9kSClFcTYUwlV7eD+1tugd
bcAwmCdwXJ6gjk+WBSWo1BeAMMP/b/huGslNSI+t2aUiS/wHHnc24DSW9FvRwTlahiPIHFhG2BcX
OxF0HjZkRWgajlebYH9nYpwNOzPw3sU15ofDioBOaBGM+ad/YiRXTCsVHTkPTGBJuunGyH8O53Rs
X5ykDsTBkfEQn1tWXAEXSM7CC0/BeTuHIw6QVBIj2PW0nDA9OXbGvzxmbLadLBzqH7njpjnGOuzz
B8Ohs5JHHMcCbE+o8SImif4KCslFMW798AD/pjN/Ji6F9I00vblwdjm/BaNGv1vCkd+e0joASBg/
+XL1HCKbqgenhIkzW+QhKAOZn9LZrheW/cVLpu6BkbUUJoD71/f9zzgvcDSs1knUNh8c+J+VEyPI
8pxiBJYsaYuHEX9muUnL4O48nL207x+KDBL+ex7wMhxDj9KSf4rWMAfrAK8/s2rPsX9KjO7lL3a1
9sAyA9OrkjLJeZR0dfVDLzWG24ROgn5nsiY8ZHh8+28yNZ3hab1E7ms3sCS8Ir6MDVuGWUt3Rz2t
bM+LyQk17cVoIJJvw2UIwzNbyOGdS6mXE/qomoubRFWON124+jmfgUcCRKAKHEsVpRKK8iMl/V23
kFT4Dt2BdWUlFW/IioK+sEHLAtNtBq9ITswgTscEpTmhdsLC1hw2YL6gJDmSfWRDviIl79btK1qq
0yfUUecQmqH6HvwMNKcWQv3O1ok761qwQ9nkFWUf5KiaVzk183YxJRl54DY6oTyyaA/jCO3/6rB8
hdmWV3UBg67X9pvw8FwDsknVQzcHpXxJsd/8xYBsy3NkVD+j2PGAvsfjCF+0WfatdKD55daKNd4s
ohNh1fJv6Wh7QVyLopOBV3TF/ftXaAkf4FjKwm++1nkgQ8f6C/zrIcKn2m0zODz8zBLVi4MP0rx4
xGLV5tucFzD77tcg1MfRoQaCVo8SZRYX4aL0yYdsG9Xbvg0d/Odc6RJxGgOustuIbIM4KBWkDjYY
b5q5BxOhwppVxUldPDcWvfmoktWoT8d0CypcPyRrdZhmWSy/CgEyfQMEAQ++Ut5EWssD67WpZGv+
rjLp9cZTTTCT+rMYctidrxh28sXh+PFHdjFzCIBxTumc+e6Em88P+KIl+Y4kM6HzQdYjgURIT+6U
/OkQH1dIeQa7z2ALPCwLFrDqljcgQ3aC8rmSleVqdHsUAVuYveBvR8yiuk7QoXHez6diUElitguY
+P/61bDMu9gZT2a6s5Gn9CV0VJKuW12KVgqMAWsVqPCNGspxWR4i6QxsURi7YILv+pTNN+YUWzfz
Y65Ja7VbBMKgl1h4TBAQ4GEP3ozb0MUNzKZT1LuoWJefkdadfvOhgpX7KIxdPsZMLxHgXdovh/oM
Yyz4Xnmlav4oISDohX3sDF9UBdppE65I9AOWfx9T0yDjBeMSBYXdcNC2a8w+p3nd8pVQYD2f3Daw
/LEj7Cv3ZsZudl5Em5dR8MGyqoz2gkqjBPgzy3VuSIEZcEcvdEjDXskJlF0zXMoGojIJUvXPVLnr
fbtJjo65p/6XjM8UoqvgZ3/pa5X5Fy6+brj1JIudF093+FFbwvb2YaYVxn2jIdid9wHO15HC5io4
hxUWKBD69/0UABFxcAcWpLjjZ4VgWXft2SFz9cCZlG3jCW3qgk8fF2GXTd8VquKuwovk7zwGJjJN
trxQ7G2BqSZNcPB76QK3EuTohs5wBu21X6bDIcxH6yaHOaCMKcboZsP74mPJLfSTPCQAzs9XkYtw
oj9r2RLHWcOh/CUdY46TXZfi6PlKhqyKWGTwIaXJC5ZOHt2Tqo7rbrMlhn9HiP3QgVSd2fbwBuzD
YDS3oSb2yKHQNi9YYNOL14Xt24I1NuU2OcyPdNT3n3AtmSJarw0205iR5EWo7eyT74A6PS1D5GJ/
wgE7nvFbrA+V7xMqwYtb5wTFeEyyImZDMMH7TNry2Ith4C9VqzkDciqfoJVzCTOzVzyz3Y/ah6CF
lrWzwhYvYZjkIDKlWG4exQr3qnFkU9hJK+g0vWrx1IwIqXfpE8c68BPntYOjRNi1HnyK7EblbbKa
1ku+2LoSZz9vvXivCMb0hyZCnwe4lXe7TnrFT98t661NxtjlDlOhpNWYzZ3HaK31kYItjragSFuY
rTMOeCwwSb0tYnYtcJhg/B+awM3H26oDbnFE3fSKXaFCiiJINPPrMrslX0BCu3eZqzjbjqRzOAf7
VAM398PJPfIwsb/vVEoOxByXTldP+QfwB9Fu4c00uMrIIA0PEw4ugqBrsusrmpV2XT0HZ5a9fn5I
NQhx38mR20pk8B+AzUVMuHhc/uYhid0HeMnTK8xbuE8yXKd310aSJYszlsewoyP8IBLuk7AOTXDS
RenNXJ9dFTxpNinPTVX0lz6wffjYSzNcypqkYJgzVRs1zGex1snZGh2dw6gOv6mhsewnctbjQVB1
z9yOebu2RTqqYR+R7PiWY1aeFGnME1+VfM9txTKAaZZul2Lhbnd2iYUQ1KyGNbl1AybBU09zZ34Q
/sL8pnIHndTB2YpdJrUI6yrJw6OkP3UvCuZUHppT/9dkM1db7vAwqefVrjsYh91DyV6eb3NnnK8k
R7Z5o0swmHbppFl4BETayG/kyMY8pz0uDY05dkYWdmcnjdRrso6paaq8cu+FWAjYFiTjuR3dsKJu
paRziOa7H53fp+y/lBwZLzvVM7l7InlqrU4ZrwlabqbCj14WtyTGN89Ls6dTTCwgXJ3xmcZLIB6V
oy7LBNrRBhO+o9EsL4rw45YmR1yGFLKax6WuyLXwteu5cdbS7typHHZhz+CBXkwNzBJ66qnnM7f1
WXDuYk9A5RpqL925+HodfP4O3s2IpTntULPxP0YOJvAcRgbHPHawNxXFFN3l92xkA+zXuIpY9LTi
PMQGEkXk9ICd0zHtjivy18XBmsPsPRIAPuCGweC8ypKvLzjkdgv2OSK6VHqYAnNh0JO9MQqXU4FB
nLy1HWOmDC9Idi4KwsnQineo/Io9GVWyzh+C4vkxqaP8Vzjgyd2sqfDPwNkwxEAUa+UGEBD2F99P
fwXkin7AhqLOcsA1dSFh1h7ycOz3ImiS8ssI138LvbBYcQigUvzoHXc+6z5wfeoFQbAjt3qJ2fDp
AAsAXLn+44xj9Nynq1OfFBFgsW18BzNwV9lvBcNzFxB6fGmWrtop3MzNNtczvobOubNRUGjPPWLu
c1ktw7MxUNNe6Ribn7oR/QU7Q8RdirpaCnqAiUPVnXQW7huuf+2mcLHPaijZ9mwb5X9HtlnS303T
plfUBL5lTQMKj0tIFhHGZsV1MiWuNUW7XiyeRtWaktA7Vgjgy0iGnAble94DhD6NqYj2LpoQw89I
cUkCwQVK1XguhUzfgtDlAmyIZmEEU3Pxzw7aiI2Ts+vf1H7GoUp4BRAWYK8tZYyLOHj4Bt6WdMFc
y0KNCgg9xBnHZqu45BC0+I4d4GRSTPG2d3v9JEqAWfuMdkFeqdJp2IIwctxIGHfDjg1m+jgzu/yw
veAXjEyY8wKlsFPjmg2XBy7UH0xNw31UTa9cevP4JkHkAxce/GvsAdS9JGQpkkPfot1voqkjnSQC
5fU/kUlKBlRUuuE8+8PcHAgOKWy8yKtxucO2ilmBRIC4Qa5qeqiU0fgbH0H9oOUS3vMg00i2m0K2
HWzHdjpEfSHZE5TBI16PGvpt0LNNy+ZWnyxNqr9bX1V2w9p8OfO3/Ue/bfDM8i463kWygHZvHXG1
R5u4+cXxtTo5Rnaf3F0bc13okF3OtptCNtwdT1HSJDKwpLVkn7Elh+9wAb5aXFXbk/VqtZjKs56t
YfMsqn+FbrhddHM4/FtxqAYbnDI9odckIam1cerJu6QuY8W7lUYwKARJ1kZ71d1LVPgCNxc10aF9
t06WpzoeqmfI1kF2VOqetrSuJUblkqzrP2gpAGtKazrd6MVGLW7Y/SE01T9A+NDLlhgmlkmtRQQL
ActqvcfDzTQiPIhpRxJsndyAHKgYBtWoT+h3CZkaYCE7ntr2ieF1GD7JjJA8x6Dmt+eY2Sk+rTSG
XtbFmX9FmnXx0gmFSyhJP+uFxM/LfYlsP3sZLaTRUHlbyLpe9VUu7C82XF/XDxdHDZ9oNF7ciyn3
sUcvV66gS9sh/gfYvzgNSnrxIWjN9MCvCH2BG8LwL47j9MNbXc0+ucfxV9aFFyD0uDAJMGFWlDAA
IJZHiSZCCQnOuIycBtaZjBgi/iKKzbGr5Xb9urPi0XC4lfsZ0gTpWQR3FM9TNpOYPgIctvnObybM
d/EqoE3oOvB1sOtHghBHaKHDf140di8GTwIgpZoikpiPAsp/jcn0pYrd6LWpdbolKAgDtVncvdNN
3Z7zhaoVL8ara3CSze/hhB0jXEtzxEuX9K9xQwvyQy7zvDv6PABKtq7Vsp5pn16JWS5kfnfIS95V
K1Qqh2zMufVzQeBN3ln1q0W9SVj/+ppfDLrE+JRitbtkLMa/HRAyn0MOiICH1kS3whLjslFkjQ5i
EvdjM4flwIUjaFF8CucQ6VBHp7kMpj1pKU4d60Cg3S20ohJyawbyMVoUI77fkdeuJS6x8N/le0/t
9K5FXtiN2RjfW4PjWSpWFTB2HLLzTExH/BrLb5lqexr6e1MS4yx8m+Ceg2oxPfzli9jkpPczA4Ky
93xwhkH9CvQz/WPdOeTzxKIVbG49Hdd2MjccLYi72qbrnkRA97SygzlDpZuOPe3iGHPHlgVf5iFe
7nldgA/TywL1asWtWsYo/ne0cbufTMTrWnMT2AvSCZ8CDHn0bxGdFr9omXZ3nlkxertLwVROLlnt
Jjn1T4SO4rN2BUukajIJt6hMhAhdWaJxx64zO5vGbg1e7reBO80JFunEbSan3KJgI4yZnwpPoD7D
4DinWrrMFX1IXv/gEIMzVDCxEydeHfHOhjoOGZ+qlU8Zf5l0i7a8fDQ/Pw4UPd8op6iu+IYImNWp
CzG7o9J+my+KcFqfETWRsVEXrpsBpOE8/qPHkETqQCntFhfOQEW3FqikADcSUoDaYuAkafAeqtDv
fpS0qiApxdLCnPX7+hTKjiBuleuacyEmKI9Y3ERDuZF+kR06NwAgwLWGCguJAFC/u4MJYwRV3j2k
eFSG0+RLAPaubNx6Oxo/T06KVXJLv25MX8dGoqqThZ2ipHexc9ucfJAHSQWxGeYyROpeuM/kTMfp
NpIngaVWce+NLUv+ZyE1Dn5MkgGuBnS1o+tkBcs+3nlnExNf7eF/mHlbluX6lM1W85+ICPIQqP45
I5a9M2diZgwoc6ZCTCM+XcW4VBj07OiVR9WZOD60cejoa+HSNn0dVkBfqJUepvvUtP0JBqr4iVm1
/DUnFVh8/G+YY3kWdR+Dwz1K8Owu8PHhy9NHS0E05AMXMLJPlRyPjXQi+9rNGBO98qEa0+qLNhH5
x4+D6KXOktC7ra6yxQP3AYyMPN1pd8jZJbB4Zff82MCa+Y79unjSvJ0vWNgNIW9ZlzGamDcv0zYa
Azc9g37x/BeJF9nf+54Z4DOwEzdQZggxbCOL5wXxokYWEtzI+g2dSy7Nb8gNEw7DjNF0HlKHYT2Z
Dyn/wb+1gl+Dau4k2V5mxchdYKCpe0u3VxIfloKJj9QLFpMfcsaufoxTDC97KZLkvIxlfAQf3D21
Y1+MvDTARXb8NIZIEea8s27sMmztso4/bbV2/6KYTo9dvUREmZuICW0jq3F5ymDV19tZrOASWhxQ
Vxmxdnqcs9Xy6vgtjlPZDijKcS5ZZKcpFvbbGmf1iyO7Wt6c1cfJEvKhlUfH5vrirc6yp4gjutR+
nH4LGhbup3Ck5UPYYlm7wbxS624Ropc77Lt1e8lps3qqC6o+kCzTl5YSlPcKS7HeUEklhoeW+SKG
mLQGSHQVVr9oHchLbRPljFQrVYq9WcZO2/4aR16g+h7kTLG4h71QJ1R4+5SVEJtJAql2v2RVdwrH
pry1sydOUJcW7xOxPsZXDcqdjlh8yQx1pjevDjd6wKpTGsdn+o7XE6rWQgqun4K3JRjT5AlzBDc6
StB7fUvIX6yY+Rwfpj15BD0naOGei7PuYh0RHErHw1S1dVLof1+1O/vl+9DohlaPvAFARBwr8ZiP
W35f1HI38Aly9bn7TpqHgwGLg+c9uGMSP1bpNO90oUewxuxW+HGDNnrD4p+ML7jzJZd0N+cYiNni
oVTAP+tfkiBc+wfyotUUcMchHMC7MlT/BKNd8OGrjtLhDSISTeRmEvGDtRl8nzZvcVQQyTeakzZO
uSIWABj+uMGkDzKuRXhzeoNLhSyUDk26GdWKjLVhRyTicANJiiIEL6HsftPLcbnxRen3YahhFNVz
sqvpZxu2hRhBwTtsFDeqD6AINX5SpQfcGuGlXJjHPRpXr3QLcs3Si5+9kNvt8Be4DAkR984brOfo
t43LvgmYF8ipPHsOoZITwCgSA6APCAJT54ytvyZMqdp6ulUyaby9JAc17Cb27CAf3MUW15EbRH5U
vmHlXU6svzZt5RfTkWYm8sCl6eW1GlphfxGTCX1ar9bwdx/yg+aDaspDN3IIEoKm4e/SW9qi+Y5E
e9zuozywxxXrOWBftFlcU5uLGwnSjhYm3XX0M+yVgHagC6/NvIS/xtlG7ikzkgs3XicUjlxHPDdE
2YzLnyWuurcBgWsBH2U1ZsJtU1cs7pemquS/2jRt+RMBQmQnnA2l+r/wjVekj+YAo35YDoc75ZH6
47Cjd1nXo4qR12V/DpgoUKS9Tiv62DB08dUPSLbEwqrkgUvwOvG7xuvviKvstR2L4WeKKlU8w7eW
jyyH1upeVxLDVS9Rv7oteQznr7LD4OLPkcMFEZOTDG3QudZynfdYPGsCoxKHs1uaE8VX0Q6YUAv7
AwN7iYu0DbwPZ1R4v6ZAyd8ACu4XN1uWWfmlExdCqLPgbRvnmYE64quRpS06DnwZjhDPI8f8A08t
zi8wXRzNB7hPuESpdm/kPhF2HU9z6MGRqlks//QrAMhHFosVC6LQplic1Hqt2PyA9epxUe345Vty
uGnCXmakfoTxny8fkYvXimrBo54y1QFgs6wlOtc67XnS/J6bsM+mBA4OkdSnsVk88wLpNcUkGUUF
rlHNP0IH5t34YvQLX+X5BRaTeyknVT+HlpKlDe0D4Tcb/viGV5ymj5miLFIoTJag27B331FeOvr0
+vG+ESnuOmi+Elm7sBcuvvwukeGGSL3/2IXo5axOZlWF/yHwY5JK0dY2ZRtUT7669wNxDZl/QSFJ
blmFf3K/EjcRpDTFcpwDpobjrJw0ANLS9eG+Xkrxg4ZtUihtEEDsy/ABmxNfNHq02EoWCm8Spgl1
WUOrrz0A8vcBZn5MoiSz9REGjq12YanUAC22bF5X7svb0OY0BSF8z9TkxCFV6PEKLgJvGhz74Wgw
6+wdrvp/+fqTinK0x/TlkgYFWDXG6bmjGSg+jVWPyk7wa/3o1snOR5rKnOC1GmgrBF6iq3obJTBc
Nri5ItbxMRiFL+LlK19YnUXJCzB4u265mHc/Y37wGdiF4IRTjBSXKMpTsrG5wwI0mLU7badYr1+Y
6s1vLgnVRvQG+viUzhCkZMgKMcOudli5AL65ebWyL0BYEAdDwKzcK2TUO9kIO3l68F2BOa50MZUi
rOR4xnlwgpzngOpeukwWOM9ERPtl3PS32eXx90KEafJuiVsHl0AFSnAbRys7Y3Uf/AfHjeAtJYBW
f5VQKmKXvHbTEUlwQkXthuzj/LHGJ11+Jj5dOz1IVwvBatQSAkPh2tfJuOojbpn56iQb9+g6VfdQ
Ne1a7mQEx4aKFRWInzZv5/9SShBPs269fLvaZXmtnVAaxGbd/gvvttutrYfBeyZY4NcHhlIHTyA9
PdUmyIt82Wep011rZpkb5AQ0g8QP6NnyJyyS55j6sb1MWVjVB+6gjFwmtqo7DobLJIb8NWBb6yTi
pXbXezp38esOH5Wdg5NL1POicNnv4Jd1BZePeT1PaRT5hxRHIjYpxWcdj24ytuesmZOT3ybFcxji
PQLL5TbvLZbs74ROmq2H9+ladHr4O4eV7+K1nWBsZELceJBOyJd98lMQtQQZ3GNH4tMV2NuEcf3S
srHcghzRBDhbNs7PaDUkBF2LJndJcvaT79RxFribPLgn6hf1LeKQziQiGdFTwR8tQCrtc69D3uA+
hKGTob3trnMm7iB2S76nZ8fh7eMoWX/W1Mb+qRbrXEQjEDigt4c4zAZGUhqyFh8lxiZvBeLEtaMo
66OYRgzEvPhQzkK+EFOUimGnYDHJ95LaV8BdFKyRVwyxMt7zFxgHjJHnBjW6f+lxy+OTlUP9BzYC
cYk8mFmG+kLeD0oK2XfQ6rr/1mRoX9ZiWf/LJxl8OInjyCusxsa5sTahiuyuBvqsPRrf7kOBx+bD
FkHMw4ndyh2LNs0PCPeSmrSKh+KZsgLKL9gARoel7FeHlqN6PPJgzTNO+HJ84lHco2RnFGFRpQAx
vurc8ihHWuwOZV+KazhVPB8c5iCQjnyiHBCLSfMfK2KIownBC4wQ+r4Dy40+rWvCKlFM0CPIW9Zn
vpgG3xi9vwNuz2ADyz319mmDIQl01cCjEL4ZUZmsNm2005A2cnQZv/wWwuZ7LPfygUrfgTk6oMgL
/T7DDzeYaNeqnnAcHwaJWJYmhLpjQKkXumklOBtgRw2BW0I1DG5oachELkmpA2mRedsEMdtLOxfT
W9n0OSm2jnTOS50bRvN0WcqDGEm5R6MYvScwDKt3dAel8/PqEs6AoxXl7x3baNA47tDnN2aN7Dbl
hFrAkTJEcNyvYhN0SdI8IxmvwxN8RZxXEPF0fKUfEn2vWVTvX/5H0nksN4+jUfSJWEWCeStR0dly
3rBs/20SYAQDGJ5+jmq2Uz3dskQCX7j33IatOs8u6EUkXFaml503mEbfrCToSPQ4ZJ8lWF4xzKfs
upZtFrg4qQcN+BY/FcpC4kfU4G5BZqCQjO1M1H9kSdb3AdfXl6v66Hm2PHP0rIlzqcgRMju2mGuW
vw1reg9h/71qSt3uEctED4Pv1G+rr4pp1xo9XZgnhvlzjJclBBheS9t8ZqsTN8DFopjdQ+BoJhvD
iGXdeMwd/iKZVd6XR6vxN5ULttSOSOZP4jzlNkNAEmFJ70LWS+XoPrm13/n81dO8vlAnu9cbi4kN
OPOgJ2ujpMFqXwNDDOS/0kSZ/KHDkNgb+jUryOIl4mPLYoibN2TftyKULSNvX0ZZDS4krKK/dvLj
Nz/LAWiw6ebaR23Bc8GWtTcvDAN5M3cDLoh73zJO+oDkECHipiJRB9iujPz3ICq9p9lyiuZoiFs8
uV6NAEIszcWTBmGV7ZGl6fYT9ChNSC25QrJbzsQSRV+tBkD1W+PE+Kk7jlGWmUHd/U5+Fbf3KToL
9wTL0Cc3CkSxD6CGmwmzLRrz9ou2Ti//sFA1RYItWfynHeFXj+GV8mGzC3DRQ9bpQHQSaiEs4hEN
5cYN04jUxkDf+URiB3BAQvFthAmObuwiMgnbOtq5acBT3o9tTQRkODkoN9xuB2CABqyZY0wzQDDW
k0IVNX/o0Qv0J7wNoahzlsx89UJPE7eyDN7RGkz9M0+K070BEdSwI+Z4GKLtzBQQA3dTPHJGAIDp
phzpR8/IXgcdeRdhHN9o6vABAJoDEAu72+gdSQGv8lOuRPaHpD2sE05q8UjhOp7jZg2vc+94+Cl0
1X60asZ0obJMH3F4DM89oIBDG3XtN3ER0b1GN9FfIjuTqFcsEd8Fg5jJHMqlzbIZPSSwKqoe9cMs
fnLS/agQqmCkdaOaf41cCC2rbT8F24rkj1/NrfzpX7pKF2hxg0xwTGIFXvuTk5v/5ErBlDL7Sb17
ndM5LVRO4tx5LFUQP602W5fJdqSd+PCm3woYH6S89Qp0BWaTMNzyNTqfFHshJBZyORQsMSzFPNGz
NeZJCFJ42qsMncoHJgaFCNAynnmyyaKhyhI4a9rbERNgm9T9ApPGH/L+EKvQMDBr0AyRglhICa2r
x4jlRaZ2Hn1pSgrygYlg0/m0DassIwuPbd/5gFv7VjQn211rH+1rO/8basrxW5VHDIBNp7LbGR/E
t4zZtWe7jNUdGjVbsEN1wZnOwCdSwGl9ueZP9OkoofquYBvWz/NT6gLPnrb4muwjA1Q2KATgTN9N
RDrWRdZeBfcVXcfB1aye2OFx8EByS+1kImNXH3MuXYTLPNHV8FUXdXCnsKLULA0b6f9ntKpsLlTC
8uwNolKemSsUUqdPmLCa8rWSUBx3HVWa2i+iyHalgE+8z9J2Ubu6U3ENgqJIq18b857z7garg4TB
g1D4OuJbKN4jNAisRdHMpvkZZqW4sPRTTFsk/MbCDuN203B07Tzy2Xma2rw51C6HbUtPX92G04zF
WqJ0faqcPiQybLL8R6bfqdwVDgzb30HkIw8IJNFgOFDa4DeBuEjTa8QppbARCWsnFHsRwbVW4sYj
NgXURhgvfbKIbFyeh5qsqxNVpbUeVxFZ1ks9gPE+RGOeyevO3sluV9cCsedWs6dv+on5/t3A06MP
Rd/H1IEe49kky+Rwy/O7vgHa6kvuoBYxsh5QnDSBTVRj7Uj9k8/dWGy0W6sCG0eueC0izzUHMjEQ
Cy+jM8FAUwvmCpdOHXJRvZya2VYznDJR7mKE3wzPMHWcSDiAmB5GI7uUSmCh3BDq3Ow6stFvWYqo
S+Vfc7OV61VvcQnEhA6nyb/ZZmU/UD1tKCSTQZqNhpPfFhbJFlWkC2TK8rOqQsO2+mX/VbRLYI5q
ptsvAmafuxDcDpGFxsYDW4bQDWIfvN/bFXOmqJ15m3cdtU68cV12oTxTjeh2yEJNgucLChk+C7hL
DJiuy3iIkUC+CM7dOCaI6gcG8Rj8ZVkzjo5QfqEL8kncKB2BO6tmVuBj/IStuXGLVeNxIPUMnniw
2P1uFcwtea66xUmTSK1T9NlyIIFtbZllXCAKWvI5kAwvLiwSqQhiBzz7kapjyV9XzsFsJ7IcYxRN
06linwh9JjUHP2/YpRfeckaKD/gNyuhxwfPbbrSnWGqUjgkxzlzfZNuGVn/gMpS+vcnQH2gG7x1M
FoQj8/RDwiR/BEPYFWSb4+BoQ21f92xZB56Gy8pjW5wG9Ai44Abcsuhlg+g1KuX0DR/Fbd8tDBWY
GWo+RsZQ51wHYXirmND80VmmqBS7vmQfT4jam0pF6h6ZbqvbnFaZ/rRwu+wRcYpAKbFMLKezKbtj
XsS+TGUsdn18YBvG1x4DPuN5T0NtgYr0HSJZB4+5+I4Ty/9AMWM9N4VAGer1HqRdsCN38wj5JAfn
yo58apvvBkTXTU8S0J62C7eSZ1fiaNA3vBCh2jV3Ef7mBHSEZUMn86S3ReNSPuS6EysebPzD28KZ
WP2z+3J3bHmXZscfaC4Lze0LQvjAPgRYHvmapqJlLD4XoP/9sDj3vg6tfdOm4UNghpCl5pKhQURe
IIa3PK6aX6LPJrS9WNyR59lBeiPDBZwK6wfx6rJIr09ztU7dleLTyyPEg/Qu67n8cMNd52ebIcZF
dH3beuejCSEbflOFevHDgGS0u8zZWIQ3EbzK9SWKO9l/diBD93UbA6WNnabwErFSVz2sTHyTyOmW
DyHwdl6XX38wDhEm2RowbR0gsUrHrv3yqoU6oyUY2t/KVhW3UJKD8cmdCSqZG4obkFe+jabS9rsj
xtpMnLqOUmOMfPbmuuEf3JTW0n211jp/WARcY3icNG6kwRyAivgBT4OuT8YSNeM8n4/IFm6J9H0Y
GfQ2qy7VnRNBoXmGhCFSlGCBOHJnrFWG4BUNC1Gla/Bpg7R4wq9ZADtpYkZJay/oF5FYJxX1Atwc
S44HcAX09eCei/8IUp5ZKZsiu5+Gupq/tSLIEhBmsBDiiMzlcI2+NntTggTejojy3S31bvWpAwFj
tW1wjE+lH7kbZnXeAzdEeCnpXhGeuDmejzoqfgDU6juA3nOPe7t3H6EYq6SSnNOEBg3rxQvjIlk6
8l8PLm7+Xe2lmEpTZynwmEBi4WCyDzbF9ms+YVffZIHxPocF/zeNMD8TMchZ4lj0e/SOlnyzSSa4
4GxoH3HDfKNJnX6g2efHGdoMw/uiPBNTXR9dYIKM4L2W1NZ+8k9hGAL6IRGOf09kD9csZVbJN04v
Y3c3WEXIqKfK7CfPi4LvXnNYo/zJu2NZkS16gr3yLhgmMCQateB4GNLgSLoTi23vivFBpsCnZFSc
/63SK15wqS4/YCYt6BZ+6rLjw7wibOTUaCZl/DBPdn3p+difsGu7RypUSjEPXBCuNFs+lWbyv5US
LQaB0MR3sW2C5SZz8yA8YLTFtjJbhMZOkt4PhRKcrBBXzr3nEP47UCnsvBwt/ZYstxA9gkI5apb1
TiC5p9KE+MwqHYmZifOKtZWdrYlnuyZI0BTJ9ybX+VtJ188h38f3BIr3l7aVYLOoZ4r3MRw+ZFf6
fF0Fgoa+d+s7J029zwaQy2vuzjggw0HJYzCz01+95V+bR9OBqDj/qWw7otQjXrydy603bDpfhA+6
7pDdBJjubkebRnw3DcGIcyvQp0W7fKthO3xQfyy7DmfMXjRZPP/4XWUHewvmyr6BGaA2mZasR5F9
o5K1EMn1/FoEmcQmPVpzHYvEGuxLFHvTvX1tstCN8PzmExhKBMbxjSCc/Zms2IIEuqhMPLZe7DZI
MDn3rStPTOl3i1dM+yoPqbOwmHeKVV8bnY3RI0gT78nMOQA4b2nO1iizt8UEF6xW1l7A57uzUT0f
69qJHkPM5Ie1bBZzchogAZxFLf0CUuk6cVxXnCW/DwQjtgfOxnMnj03M6FBmeGX9tnAMn8Hd8duy
acrZ8XQyem/YY65HD5nGk8dldVR5ar8jfyC6AtEzS9UQ7EfQrWORTK4XeXSPwzfSzP6FUFOkQGWg
3hFiCkK6YRCXozAuKnzQkEi88182RflO1kO3kWAyN0HP56pnWFZqdNBN01QljetCwSrCKQDAOzEO
Fr5dPGBsGBOTR/FzzrKJlt7IDFmYFbCxV16Zk9MDvQtBRWUf0WRN/8zczt+ucirK2eELveG8E+U0
o1Wt0vjNilLUapn1tF7/UkSQzUIUBu/IlQCD7aIKAxYLILgB9dLBjugBhs4cCyJ2tuDqBNmAE41o
FM7jdeep7E05N/IcYrTho67QciuJjIMkL/bakmwWw0TbA0y9cUjQeGRBBSyauY+aKZg6Ubgch1lH
IkLfnkAf9OS8jENPRuV65LuOd61ekQOGFus/LLXfAmlA0jnGOs9yOmOpZlrZBoP6ixySy6xBcPn1
fKsrdOXiQrhyFCVjMJF7AvGgx8qkt7SfJRcaQK6PjH73WrCNXXddCVEeopJ6JEcj+rR6/y73tbkB
F5CJc5w5HKoOCOt7e0TGP0B92uKOh2CKquaOYqm88+er+TxAavGTtg7ft1/iQIqLKNiTFNI50Dd4
oi3H+k9p8GBCLoAW8RnsmbtcU5yRgpXaDestAFEu4iisLkUTFnAui1KcIqbNn1Gom5s5HLGgUw7/
ULnXv1XVPJRXhyWvbhryfybsaGM7lvM1teVD0+vsI4JjvhnYiD6kUVDtIaM7ROJmYF23yo+NjcGm
4VKX3k9tOeUTF9Z89qm02s0ElmczdmT7HLVL/UxxC0nODcGFELtzvUJLbqw3N7MB6DLL5RuMhyNT
CpsBJB9z1cwu9CKXM8oe1Na5wr2AKEQneRkyPaC23VDSx+96zrASjE14RAYEgEORqDqrUr/0ZU+z
SSBQj/jIvyJT10kSWe1LDpn/vxGVKf+xnIrrnbdkzr02ayYwNDAzGrIB2rx2YXMREv0DcWVwNzx+
V8GrHvLXIk3FPTku6tljbZ6UPaGpGyzjJKpq1CHhjsDhXCVlNea0rBkpwxXMhg0b/u5aWeS/cyqG
C73+Z5u66aFXYI9x1FMhsCIlgqDSXyziJ0nh1+ob06vI2+ZssWEDMKD7WqDs5NvAb2tzY/e0/Hrs
/jEdTpM+cidgVvPYPhNcGkGdiuVVeF6hAArVFS06gnzHHS5efHciZMfv2vJLKyc/rKjvt6rzGGzD
NmsOCySzx6wz7TNdCmdJYFrzj0QPs2nHFSmBqStGLa3v51vOhZC4HQA/u34N8mF/lSts6SqnrbGA
BTWLThOrstB3zBlWRFHQ+6BlrdlmBPZZpMx2O8xaCWLiftcYqTE0VFhVbWW6bTCPJEKoJtLDTq4t
pWyDuopErjYZAVZynCxvwObQP7qTNWz7KcbaOr23eeazx7+COlA7wb7JPsyErxSKXozJF6VyPs8G
njl79oDjDE+FY72IhbWNSwbsrR264oMZTf5pQrs9xUMcmINTFgcIkVf5UcHvgz1c5I9pzTBsHwr4
i53GubMlbQxpTNqRwzNhwFZSn8C6WSfJ4rE5WAPjQc+EwaXElX0JXT9PYvxv5HLFMNDCXryXurc/
LHBt1qGUtvoZjYfkhlur+i38frqTqLFi4O7EdG0F8/6rX5xinwSOipNjlPf1EJQ33hR1W20iRv1w
HzB0AN9Jh4B2ucEuJNHGe1cdO6RSObZHqSKMApJVVxVmHkq/+b9sRhiFW/KsbIzlxL2TEFSrDwYv
/MfG+Kka2JzGRXXGJBBv2mjq3xU0ejwq88JofS2y/tUUy0uWXmsExZt2mNByIwT2/GSBKbQLhqg8
YTzLHjUrh0+VutfUjSpkrH3dNYg55/jE40TJBXT9wJKBqUZkV+Tr2O19F0H+VEuhXyb4FNuiMG63
RZjgXHWK+ctV6/eG5WGpzilDD6qpLG8IBALxeruCUd8RhNL/YMCODcusrOaAiyVKMD90F3o3Ybm7
dpjn30Yrdpcjf8WvP0meLFmlW6t1AP07eHW+WlNMNxXTGfdACRSB52YTjheNBxzBrawsJrroSuBy
/0KfmN+Zn9iHqIx9TdBV7z6NUdPlp8Jhnb3vV8/DyIMRzmwcbFp/wvG4imbEpMmY28M/Hl+nPlRs
7F+FklP9ZRtTP6zd2j6GMB8eJ2Qn9HY6dnD2R1NxxfSDsDmhZvNIlYptYL0KFueU9NDYsfIEoguq
ZxpHUpA3kKIxQXmFEsfQra8UvbSabsw8zfHXSJ8XIpTqcW+gWrIuK7Lb5Z+WvAJrGEKaZdqETGRc
c8CGq1H1jVwibl5+QKWqp3AaDRCOtS3OUoQ5zLxG/iwid7hV0Vb7e4A0fvmIB0BMuwmc2DtpdNRa
BgPcPidd+Uh3iEZajXX44Eyg96LBUzS25Rpd8qzwAcoZxH4Xm9Gv5NiAZ0M1Mbpm3CF7qHfp4Fjx
LQoYEWyHsvJ3Uvn2btL03egF4RcWksi/PY0rq6XBLZ4FLx8is7U82X2lr+hMh95xiTwik0I82+am
tec+f3IaiLpHi9iBPZyS/lci0HxgbkN6TxV7Hgrh1EWNCcOBlWOElcgkpjPMfGzoBAxyMPZvR48x
+t6PwvUTlY1vNqG3Bq+mL5c6yew60A/TgF2UWLoO/S3Z9YMPINDvpLqy4AS9XZ5gbtXkE/IBhzsX
FF79wurKWtDjXP2+XzZta/ORe+gJEBW0rE9wUtDp84+TRJoqf7Yqiiwym/qt6JlDkVNPBMFyojvg
Y2KHUhf4JUygtmw3HD4dG1B8XblXBJCjgKtucfjU6ZObFXmmEuRU+awpZhk5yyOHgZU5zETdzH2O
UVFgEkYRmb9CTlTpW1qNJv6csMUPZzMh4Mex0lgGabaBP9dM3D8kE4oDeoBhOua8napiq5MbCxxH
k9ryTqSpa4OjhuQEvy0i9aE4FZkMZzKs1tUeSFXS3VwRkjXIkqKN/0mhMw8cDOwUGBk5uj2Nh5F/
7B/t4L+phHxCwDx9mdei4CiDST/nZapTFBV0xIUPAA/aS7dnmAz4m6tmfUYIEl8dK2RfPsfKtvqj
ToEFEZvCBbKh7XIw2bV2nFSBJgcpQ9mwwRrLJCyfM0bGyKL7zyKbr5uoUpg7etoUiDqsC2ouPCXe
Zuh8XRzHalqHvYm96pP4DMLkrYJsAgcH0JgIZRfqSP9MWmKwTKu6h2ynwsOiQzc6zZDVUkScNVUm
CBlxNu5IVwKXh1WTT796AcYD63Fjee0w3FRDyswGNX5TQ9WK5PyMkwmtcG0CmmbBXT7eF8Mc+seq
q+NpH1ly1VjqGvMpxAiRd0OJNHu39CvTsccPiQC/7MLu0l35HI1zDWdE5erQKl+1v0QtphJbPDqG
fouzIxv2DvSur0aOyEE8gNbcLpUvHsPcX66UrAFBUx+QlXJCDhYtp651g3zviKmsbvlPBpoQUY0E
lwMgIMTUGt46ItafkDyZ6YVUov4hCI3HH0XwDGgS19WHuq9cMHYxMxhHaFp8H0EZJWxpT5zmefNK
eVCPvyOUn18i6fA/CdbhEQYyLPt3iBK697bMW2C2jNefamsc/mIPR8gRlysi1hIR6T2TQ1c9eFpQ
6rjRvOOxy7/xU4T9yWKeugnaTD0ojoPyYKYyL/Y1YXc/QUAyTiJxHRJswbAyOxaQ3HKMn5LPCXG4
ugERFhBOZQnpJWvRiuWPCfz43GW6GQ/x0kU/MOJsXNRkJjJYdAeq5gCchp3kWdCcGk81/3pwIkyS
bIs0un6d7BubvdoXDtL5eZlb643Xlrwn9EFkmkWjGsNT76fO/USf4u1rxxQ3+QDtl3qs5XDnl1fe
3tMFO+GOEQEmDYz+rCy0iu9K2GsWEdXQtTYRJ5BzM5Vr84YnJ2DMT2uEjtoREg/LHDp0aiJwaYvI
ZOvuyT5QIaFNLVKRMhD6OyV249b3g/Q8+pjHuaKnAtKN02AgDHo2lUlYW8HLmmHk4N+B74Nw0KwB
qDQ64S0JCrijAgtW4NWTkxuGdmVQJejZ/OKtgoQ+HatxrH6sckaONjKN5ZmVs4NhCCTRj6dwpeKc
d9LwBWp5ceEXrdkCdGV/Jugj/HB8urYjYz+B6qg3yI1lHY37rm59ax/R9TaH1WWsnuBFod90bc+b
9x2iN4Oz1cbS1+Py/pTrlLY3pQ8P+IzsNc/+dV1eqZ01TEO2syaty1MKjlHChiV2DXPF7FxAm0Pb
DtjuXRM8Kc1GbH9PYTdqRiBO6hTbsqQI3Ex8mcBBW8Di54JO4kmh2LqxYWzKg+PTnxCaSJfMxjZ4
pg4BYWrK6yceRpsJRW3VBOD4qsQHP40x+4rIplZwSzWjJq4czm2ztiI84GyB1cxJiZ+45+R9wjtQ
fTiNT8otTy8WgsxARUrIBoO9xpVIIITmIDoR7S2zl25h2LwbAWaNWwYG7qMEFUbsOX/DS2bgcSWz
62VbYLHOnTVIGzdKtha3zVBTbPWMWavPzre67pUBan1rDeuU4diaWnmm0fN2Gm/GcGCWxrPHAqye
gX5ChvQQ4N8yg7PPTsap4eSp+XaqqMQ6U65MOx1cc+x/FoiX12cuq0+aDSF6GQLNHEST+HlVUk+i
ewURFiz/RFoRAbKpHIZ238o1CBMoNt3gSAlogk3f2Q4qaejL+fNQ1HwbxeJM5B15wRzD34mZHc1z
E/e7ZcLDv3HgnE7b0qrMcrAnK1UHI6PIPQwWAzCheXY27aSHn8hho70Pyna6dZDhtN8tE+QCCUPW
DSfm4VZ22xIhGhxco4KAmqkEGzMxTnguZzdCz9RRZGMmVXD4AnxCRJmwZ4NuwhTW4asOTDbZRxYB
g/xipzvqOy/AYX4Uwmv8Z8V42d7Y3diux7LpSRVzm6n2j4vdqejEbTExApdXjOmQ0QFDnxFsSF0b
iPrWbtvwpcYIScIUGKjsezBj3Z4zbv8/olnYzPBjdxerQ6+Z9HBB1nsvq+0/tMjzw5hNYKRbCcsF
q4NjPy4afkEyT3Bizl0jwj+UC+zlAs+W4TZE6BidyRdZwy8NLzQZI0RPA9xCqoeqlPdh5xl7Z7iJ
LToh7G8OQt7tUubheY1i0o8prZi5qS4H4wflPakIlOQwIBTZ2SubDefFBbF2KoHgUD5M9e8cIoPe
mG5ANWJ8CM47J6sZBgzeCBKxLvXw0EEKoaKsDEWw1NJ/4W9KL7NvA4Ljzo5twHIp8U0qiprxSSIO
PKmVvf4Vm2bfY3jPbxvtfNia5W4yQGx8WKcZ0grpd3rjg23Z6cZeMeBb7jkCK5hxUAdo2+sodd5x
oA7qaRltHyQVk++t4Nxl8WGJhxCekI3XuQoYfTXWo4Pq/FYxQS22FaO9fWspIgivSQ9djUxrVzIY
PyGQyGGLzFV8QCjGJt+NVfWxVgZHa+USEnWYzGwVt93iIk0yDoywQcd8FyZNV2cHH023bLbStSzQ
wq4YkBol/is0Lqi8mrmRmqa+VlPR55UOc89n0PdA2dieuuxWW8RNZSE2cmqgl9XV8hW4VQdqd8Wb
YmNHOXvCfckYbu/SKrpyqoxzRisFp6Gp4g+IMf+gG3mAV830iMKQ91+NKy8Bk1r/YaZtegYUPHPg
MUPdI3PM3gZr8A5FxGNYTEtOskUlHaj5OW2A37rlHdwC1E1LPPzX+kNxrls7YNFaIM7cxbKobmOR
Fse+VMFbE5XcgayucRp1sIE3k8Yjjj4wytWGOyHcSR8hMqihNN7oIRZg0rAMHfKRDGq03zjlhrUj
+LuYmvBOOriagWggVzPYY9idwCVxvXXnpx43KfiCe1nkwUOO1O02cggXYh4NryhkSIq6stU/I9XG
mFC3LS9mdQEfUYnH3nfDQNWl5OUP286uYBjVcFkwGmsPJY+AvUernjZ8e5q7Y+k1zJ26LeZuN4hR
zicWuHaamLIaQM1SWeB84d248FoTsMgwuWj3JsxHOwk93RbfxWLYHPjWzJGrQG2BEKgIJXyRaKFQ
2LQGGhlq6CAH10HEG9AB9GInsLw+Y+nZBsWwdxxev4Tmo1o+ervN662z9lH3MFvZMN0yXcHKEeDR
83j2Y7QMmyzFhHrIrCvZkpMATlXL6MTdlmJCA8CYJ0Y4aXvxwWtNeaXWkuvD9ZL59/AorouzIf8v
zvCQQQtol2vkDycIuYfI5AF9iJT8kT0Lc6JtUUhUoMliks/oskeOZLe2Dfl4jMnIr+srVDFmCUL+
eIfu8zo5RqC0lXmlF26jyhkZWME4Q1OORDqpRRZe4GexO+M/r9513XCcLVHcfrkpi70tpKOYGwTX
bvvc46zl550J49zNqHVxeGFAxoiKQxZYSBT24x6BpXeBPxazjEOrkaHsU6085AUlz44zm6WkGvI4
gpGboqUPuY94zUlghuOZmwn6Yg4sKPFq4S1H3ECT2Xb1PLgHXKkiPrhAjU5NDNIFKUduDMMSrdUt
fgitD0PBVmXn9C35E3HQt4BRIqt/8MZrIkZE3vxbZbVo9waMIs/aK6DJAhFECKxMJBdOkta2DwTH
MDvkSSJlVpJB7N50pCkKzFt1l/8C5wC8XEdL+mUDLkNgMmipExWXJfsmN+1ebGIIf9elB5lNkhP3
PRLdhgY/9JzrZzNR+LZmA24fqs4SD10H9/asl16SG0jknrtvlpWEIFoRj45JULnxupJAtwctOawJ
GlhaRATJlIHk+Zo1gdQtIPK5apqPLSiLP8EP+1Uz6I3u6kVZ8w2HJoZocuA8LHY0WE+83jhYw7mL
2FLFBLxQEcTSIpomuBIB0Co8xaib4c2lbHJ4nuziNGkAWFvTL/GnlQpLbEN1dQmhXa19aKZLJ1gu
9O0nglLQbFQI9n6kpSD6RqA/IMy6i4e9h6oJiacbLQ2ai7GPmDDRz+yGxoPQJErgUJsxKqFmGC3y
4qZnOOIz6m58eWTHZtknXwRo9kzaVmAMjYmi3dwOPEIQSIJxy1KrcdnUVP2zrxDFX/2ikw0ej8OP
M8VFRlyrmvbWocaPEhZYnDil4xCbk+FsDCBOk4C743toClg0aeudkKu42cWLENM9sFzvidTwG3/+
9B230XvwnmI8FGUk4i1ykcBnE4sAi7itqP/OuUjIoimm8DpkJVpvm6M0vsyyJAoS197gH7LAmvwd
RXjnvkqA/PaLQ8tlwYQOZYxdgeczQXpSFrcjwj8ASBTC5yKwut/ZHa7w8mquDxSC2WUMsYjs2sbB
SQ6LZo5u7cCRUQWF2pSQGXxTL7tgbiDMhigAWccPV10qFWnwB2WY9R2Vgx+dl0qkf7M/KlKoSlf+
LrnT3lbEVTNKgevC7756ZUpiKAJKREAx6p+OPSprFchinwjvmp7BrYByhLkVgVqeWRZsjFB+MzMw
htlsizIp1cG5yhBjYaFolwv/W/gUI7Vtd6uLdm6fM3oWW2z0/Q+r19lKKFW0n4xW3o8PDGqLnN35
UINddSafbrJHh3QnsqjyP6wU285pKRQDHq8zRLrDfxyL7Zyq8dZMePqTBaFJvWPE1OpthrfvGRUE
3a/qYPJZue+9lYu/3HSo8nvAsW34CJuZMBrSNvRwWqhNOWg71ivAsxASwpkc8yP5BP2fPTbqx+ol
tfDUI5w8CSzFztHntn5ZgFX+ASZK9WMtsMZuWlGt9yNFzEPXK/++zloWECmHKfiaqbGesqVtrNuq
1+V3Thb8f96QEfmlW+SwDAZaghhI/PQSiP0BIjzTEyEZdxYcNWO7P1e5IK+rJdV9wArxHyQj5xdV
ev0YZQtyNIW974C+CU6tnblkhrGigv3WkS6C209eUVpxGIwsztyCes1zHIpZfJ/uO1Etg9pSOntP
pQZpvivqAI1aa3ksM7sWqNcFWqZokw554U9r05cTPWG3bw4xY+GWOAzZ77uoZ32jOqZAV5VZ/Izz
mnwu31EZ5nAcqnBHJGo67MHGDpNwyXMWqfgPhraKv1MtO2YokJRWd6Gk03xCzXJmL9sguA+s3nuF
ivlcNMsL6MXHUqr50ZoX4hq62blFTQbdp8uzBxyyy33HIyWBWc/FqUR6ewqEQWSBPjk/9aYP9twy
xRH5tb6Q6bM8s79fd3R4BFPOofWFZNG+IZaX8xneza7tSelSoKb2TtQv71kwvEy1N6FUUGrr5m54
M2MWugvqHqVzEVnnOprtxO79z5UHZZf6w0WDqElqUHuoEciyQ7tTs45l8sgGVmObicPcfGBNeGdF
H/2WmJuerAE2AfW9POZoJ0l6LuOvNgCOlDmGVVnL8HaTNmXJqTr2+yX2gi8fjNK7lddXXtUoqsfa
Ce07d8rTLQKurzQijgZAZNgiUm1hPjAK0bcYnF5WbvzNgB8AnpbVJdgzFDmGs/xtbHhyyzJa5yLO
QIQrmAx22S2PyAXJw+gsMoSiqLtBeV3dFMWofto2A/ehKnXsSAF8sMy4vge8lAltbIgnyF+/aNmX
E/cnZoYc0Oj7LPEqMsn3/wtbe7iBonTFW3bpr6KST7Jo7W5iHelbgf8Ii3xfH5FtjW8jojBWub1+
iHVId93Bh7TscHjpCIcDnIHHBJjOwt9V/6g8jLdDV4lXG5nkNvIDcYK67R49M7hvqcqC/0ZcbYdO
kAeE6MB5FE5fvPq+0h+uH9Hfiwa/sWBt3XZWeSEZTB9WbWNhwBe9s4CgBK1W/+PozJZbRbYg+kVE
UAwFvEoCTZZly7NfCNvHZp6hGL6+F/3StyNu9Gm3LIpduTNX7kVR/1K3UvqAIxDxciSJs1KQwMMK
L7StTAu1F9PWPoSUQODF6ijkodBoP+fYYRlVcIOZGM92KsvEJW9U8goFKMcezeCIi2QIBiH7gy3L
8QLEFYrvIBEAaB9CSPRQF8nz4VdDNjnCO5ixuqSjy1JncjeMy94DbxZZQLKenfvRcp8GsiSXLCb9
yqncjUdD1/IvHLg3EiP1hzmQvPHiAWNsNR1pZApfq8wLNES0D5vr0HnuCmNfYYEgUopaS2KuO/AF
eiAf/J50vJxFrg1/BP9IqXJnzK2pe+CM+3DKJXnLbGvcgaNFijKgPpWUKsJl7lDX0bhepwRWfVyS
92H6t/eG1XAuwBQkn2p2jrkN6Uu65YCjFOiMwheVlx+ABTcPtI2R/SxG57iQBgpy0R+J1+n4RGov
3dHzzaWt7+yXGRfIB7+KkY4F7akmjPehZVwZsEuUd1TB0Utj4aIB2zcQHyopdz7URmwdbOBrFHrD
JmStXCLbROPyU4h4xuzfq2ARDcGpcXgTmo5PnP5Yyf41goUQjgM6JRcBXm9jMj9JysApvdWiN9k2
4XampO85UzEVoIvdON9wT8ZrZrJ33JTtQiiBFByKPM5Q4zvqOnsnITiJjV33KXz/yKw/l7p4jGsb
kEAn7xrwophrCjox+DMyUmKNvqWStX9L41I98TuRG97Xzl6Qc0dgttU/3dK9d2fE+hhP8O2bxi4s
f4mw70dwwyD9YpPZlUskns25IbZhG8Q6jZKiU6qvbyKt8F2nUOMWrJtO+sIdpN67RjHt8iWHhoe1
vD7KCER5XuNPsCoUWIlvoQGHec1tnQVoVy0f+kTzxxRiwWc9aJxZyPa+NdJDKAwsFg589WMTeu+j
Dca/5/Z0SyI3+UP0xDFRJ9z/9axKAyeRzo5MAekOZsIQzbXuvw0H0ZqJl0YblHk6exoHuF9lYi7q
GFSJAwiioTQKYXuoF4i9TXNyY5w2mfS4+6F8b9vQaw7RWPx/ISWFwZ3oLRl09U6wj9mdhVV14jSO
P/NIGue2Vb+6wo8AEe0zsYR5bgzKsEeqAIIQzNxW9IaC6VFG96ywCH+abMl3+LNI8uf6HOh9X96T
TgE4kbUsUrqYhGiVyrIhHM1qDqBe89WnqXVJXRVehT2lmAK1eKsP9ivw1+gVAYalMx63q6blyceI
tPA4iZbsYAEVvoE+eaFo4EpPgfmQK0fs23lKHkxNqDcjx37bZ6JfQaQr3FWr3XPjpu3e88D0Mgia
JLyASNwTJSHrKwe1ReOpnitLx/+ajY1feaGxheSkAvQ2+ZDwTDAtxxQfYtImL7c43V8Wgv3C2DOa
N7YzIdFxJQ4NwuDOyPvwtuQucIaIPjycieFFORQKc52mDwlrl/lF6osgzTR1jInWwGlFHvMMVwXO
Db6M6RV4WhXtpMeNc2PrrNr6yLTu5jmpL+QV2d6LyNgtiO73WlSLO7iS3Xma3OZEeqJ5c1oukFI4
jY8SPH+2UfwIFhLvbOQ+AMT91C27xnmKWLcpDEI5Mi6NWwjoIujtuTubRs3bh9dgIOVgHsWc39Y4
sE91FUz6zNDYnfTjfvb4QEYnH5ptPUbczFy78zYKz9c1IUB5Ujganhy7Fy9930o48TpQQz8k39lv
SskF+CxTWx7crtSPjO7iMM1tQzMG1/sjdyadsaMyPuRihseMbP+pWbj6eKwZdm0olT9g4RAYk9v2
ca6K/lAm0/RGRr88uH0Jxo0P1oEpyEL0aWrq5eK1LNH1SYvPrVeZz6nh8tO6XeohK/ELXhEaw1Vr
M22bafHzlEA3pCgAFKiEkGRtR51KCKWgyk5EtDC6uhFrfAspEhirFX81XVjtxBiG70rv7wGG2Y9G
spLLCicMz2Yn42teDcULOTWMrzn4Um+gcZaV7VB9likiDdtG/SczqFMp+2rYtU6Tw4CuaLbQhvBG
iQcbRTjH3xRtW18wXPYjF1dyOxA27oQo5n0JmYSLIqboEu1xMHfdTHHbKe3YU62Q/V0SJma8Y39E
WSPmTCyLWjVjvA4NK2ELXSy+nvfRPpwQQvnmpNsyFeaM05K3StgwF5iLrH7iWPV7e+qd135SyQ+G
YBwVQLx2NtHxv7kU2AA4M9pNT0HwPnHMt34kzrrxZnscd+TL8xsySQYh3Na1J4PsycdQKoUnwtbC
QFZ2eJ+MMsbZzTXBp874Ne6bnpIMaT3gaII1xgmeMfFNJb0AFumLlFINgjhsaN5DqhOeuZLifjP7
aIcf0Q3awtb2USHEn5eOgD1WxDrs/5jZPLSfLQrdif0YzROG5RaeYDiDsKCDOymmnv5fWnlYG+YD
k+vY3ojHLI/g0zRu97ODspfn6pjAGmKimx3aG2p3R5dgiGczGr5ss9CDyqzLW5VIL+ENose7SAgW
v5FLwUEVVowHbRLDYfbkkWJr775J+/ar51V0N+aO80LoatjNUc9SgIu3TaeTyRehaZfM2yAmV9sQ
9forq+mLZxU13QnE5ENCouSWxrQi7kxTLz9S1qo/5CjjgMpL1myZ3j90NeAFI4uTn9ow8T1pw1qX
FVpnDHrp/eJN1FTOmvVa4nbdVX0xBJEnnNXwV7tvGDraF1aT4dE0i/B1bob7qlr6U5+C7S+pufmO
uDj7ZDs4NubO2MRgMlY0igCu49L7LDKtP2GG7H6dTg0B/1z4rLk61+HGpmhugKZ/gqpsBwZ3ffJc
znwnQzEdy4j39liwtkGCNPr7hLmopi525W+p4t84l8N9CbPvYtvkxbB3wlHXJ0KFeZH+sPHndE9i
bSXnquZrmKiNRdA7TeCxNkCeo1+UrOzKNaD+mCdFF02jRPmyKOOV+BzqRUfb4LbuGba92hmuHnzj
bM2Cl4hDlv2mNJx1xPCdkXIFW57aBW1Thbxny6GIbkatmvu06RVI+qkpNjSujY9AE1XAI6pTtaC5
J5R1r987KE2YGf5PsDXG0t0mN1KnHshId6IXcTjQKFNcWsifGzlyzdqAwu3hjuWlxrmbRB+ZPVCB
TPRMbvJoyoNkjLhhIgm/2l1bEplN2dPCZb1lwDr3lIy5sKB0GkeJgUzYTSEdKQIWpEQ2BrC5/9sm
yG6YiuZbzKwkyJgcuJTjHyriMDzgK/SmGw0ng7zDQpTt6JEIn+BqCCZ9GEkV4P21iazd5mCkg1aa
LUUQ7lrB4qY0QAuj+wd2M7nSjGUnn2p2+bpN3BN4/l86I+FHas3+nXVItsv5sPKttbjST21eixEy
85sLypRK0CmqNqMmGXV7jNzISqNVoykI8zDJst5Pnui+Y17q/+9O3E9cgRaV6eAiOUIGfyHWUhwX
rWkT1FqPpRX7GQofmW/qzG/ZNz6GZIt+whb6adaEEgpeYf1F9tAiyCCJ33HqeNrG5skho9I1R4dU
vQzayfkEVApbvppN6oWAyBxMCvX4RsWMbewaiMPVs64twFRhS0rwx7/gUmpxSWviEluQP+15oR3n
aewBQZAwi89eMjW/cdt2t9ArM0K4TfuRcCqdyM+qXUQ16xOFH+nRI8Z7xwq132uSeSgpbKyXs6WV
vmv0ySHX27bwPatub0KTy6tWRPI8Z5rtYsXDK4i5ocCPh5Qi+ZV0egAZPt71k52cTKMwfW2a+hs+
UP3ooUS/Z01q+MTnMpTtsrPv81TrsXIymcmH2tSa94RFJYcWEkodWjMBkqVODhNmy48uiuZvaeTL
Q+P22XWuF5szgSYLt9HFVXSSZmhVlG8WBaq7PrT+QbTqaKIAYtoVnfaljdTdTKZKDg70sNWmX350
k4F+v7ZShEUska7s+DvD+MEmoDTOkgrHzajMhPQ9GTMIHZEDxAxgxUMY45jaAIqUx0hJE4BPmT6u
yK2NiimSkiPf7FTUADUIVnXMmkbuPpCY7p8JKLeXkjseDZ5ZUI8YdwfzAAjG3C94HRCNrPlC56T6
WrpUgxaxoPanniJkgcO0LDtGKUTGiGj55JZHnZcZCX8vjM3LUGOJ0hH/MW7m8lVxa/I2ANTeiEGQ
n9bIl3yEYa3uSSiPj0sc9ceSV1tJ/pWaEEuSIzehZ+DpBeTA0mV0fRoZlmAoZL5PvHB8AZvSn6m5
Lm5ibRwBvmFhcmW5yyYRdBSaWie8m2bj7oDUDK8rJRdwswvyyZTKcPMmYK3SPqDk1P5kkBqnoBx6
2gFxIIuzxOEtAkNj3Q7RgFG6ZZG3H2q4yLyzrXek2pTIc6JGIKDuTM2EZbh38zg5oDOmxEZ975Lh
B2SGMLCGyZjPHS+e31YJLh5vklRerKmRwMIl9VaufPtHBGchfYBwxgm/GTsgZOjCpujPtnXPTxiR
ntk1ojz1hcP2L0mpZ/smpjg+ooBHIoirsam3I+6T6WzGHS5eSuqi9AHnjUFnEvebH1MK3dwWOYuU
Cy7/rgI1HKcfKJF4nqgfjZcNAR8szCKb7GJb1HwYCG4yf1BJS8hiTguTmFo2QkBEGMd0z3OME5lS
IZzJHpfDfpm0i8pXoAy+WAxmLW82mpec7CnzrLURWyQFu5lMpTEtPDE+hsJro8cRN9INahIGiTjT
CD9DZPFhBTL0O6ZZHmqsHUwoeel2+PNEy3rPA4x0LDSxEjMdb/klqkBSyF368dSqRSwn6JX1M+hl
EHAty2pwCdU6iaWOCN0HsK5sfslN8ba0YuhCYMkyjd+2PZKY9LhdoX2VpBfPBtFWHoakLygtcqM+
PygwYADvJzBgZD5rQG8w2fX9KDsiKWmZvY+YVBkLicnJDS5kWuBUVXvnJWn5rSS6sYDlg/S7hb1n
IJ2xvcczyxXYKTx2nsqKYXs0GjQLf5pd/TfrNMpPSEfp5wQIAHfNqgZHyX8k2ZoumQVEvMK2T+M4
OM492Zya574WVCfrmqOdZ6GK0DekKItdCwylPhfCcw6UsOnNccxyuHfOlIivlWfK9Kva6s+0Ryco
JOUXm5T9wjOr126hfAZOQtBQmjaeE6Fbf7oauLrksVtfwD5YV1pZnLeIw5wrLDrocxdySfIFZmOK
fMGT7e2iAl/j8XaF1al9gDfVjxBpFUKrUVRugOlSuL5TsFDdIXvhyKDZaD82+fhkoLf+aH32QjEw
wJbIQ0slvU6GwYKVouYvYMInTLe4sMPMmLHVNtMTbBX3zJWGwSPiav6GXZ7KBgpRUdUAy4eZ8j3w
m5vcMN+4OSIwqELbM2l7r0k7/c1mmgS0pXDZkwPaulV4hwZjPaMEwQbU7z5+xHdB2SoOhPjXHPB1
8DCAqpbfM8f1Gxink01wdDNRrl2Z4wMdDtvSJhMODu6BWOTNXQOKHkMkSds32dl4F6expcUcEq5f
4LPaiUES1INySMFiZAQ4qIi1yjo9GF2XYwlxh71BDSIgStnck2JxHuoeCX4b0sMFrGAeA5Il7xgc
xwu6tX5Oo9o56rYr3q2+D0+Q8ei0cjWv+ljqxrtkavVKhdZzPmBlH3Qv+Tdzsd/rpKpJ0gIXqTDY
5B4LaUttjMy9cydjuggYg9u80iWsUDJreBri54aFmb2xevyhUA9vyMviFUHQvaDXVT9RKNSDW61D
SngBNASyEgeHe3ZyUV+ZANx2HaWWQ7968zOm0skQ7mMM7xUwFKSEQjhYV9q6IEi/WPApcvBWYKHf
Crf989irB6Bsws8ZcNJvSPs2N2NlPdhgDIMsrKeN6WoHtmHI3oXLC1snjnM3SEHITHa8eJKyeok0
+3FgxDwKaCpBSzPkPRiHjHUqRxR7rkOUkSPpvFALSiOuNymCdbubwMhfSmUXZy6zaHDujR1hgrei
kWe4wCHx11iPmQvHJ7Hks7VxW4jF+Uh1acmJ46Mos3PAqbfHYMJ1kd0VeseAI3G2P1pyEJt+MF9d
dks+a51iQ2D96tReeK9NxiUlJrcZSFkHoJH4qLq8382Lo4J58uodSnDpLxrk0MHu6m+gfX2AnbUP
Ost6i2cCkNSwb5njQUkCLGaCZbHg6Y57h7dUnmyF/bgVlGa1IX471ZJzNpT3nEdQ4igOhgEjvxcC
j2AcVWmeHYzUxzKO5Rsr8bO9YBQXbZLQiWyjqQ7iY57VP6PJLh3Ug65RhomEqjdnMyzSvenII25V
ayddu0LTCeMD1uTcj9oYFbGy56DqW+MByd8928l8BqOH1hyOzyB0LGahxVexNZ/xWX7GYnAI2rTg
sHErB3ievsA+smCLaJDExgkgglqv1V4YEQVdjGh8GHS0lJySd04J/UT/Bq6eqXZ27WQJUnXmbDUb
Jy6bD4HnOBibCh5wM+IaPlPM6citcng38GSAYRViM7lYeFnw2HsoSMZjs3obGF8ZZ+fc8jsFamJc
yXgcT7io20reN3g/8aOLeKfTgIusRjM50+pOkHvGDW/0B+JhWNNGoTaxyn8Lk69P7y7arWUKPLl6
2x3At4zb1k2qu9DsXzx2j09RayI1pVgcFU2jXWjua8ecvoVuc52w3DsHBYw7GJAgoBZtAGUNjBbx
vAOco+y+gxOzr3vtW4Er3lCk1WMSJmvhStnRjcFRdHCS1vmmUBCXSJaPFeXzBF11xf4p94S6x0B2
IaJMs7its8Vx57LyTWsOj7mjcdtlck5OcTkgb4AE2I+OLlhhEGIowP7DikwbGmvpJrBI1lKWnQoK
DjX5QY677zGm5TYEDUcMXMaxY26gefVERkVy38AYCkBJNbvGq5OXWGjf4NmH8eQmGrBM8tB/2I11
ADKQqvd4/it80wm13lo52cHSUleLcDpOR+Zq3oOVOZzh12iH1BnqB9pX0g8u9PijgPjzWaK3JfVc
PVD+4NwZpgq8+ceqEguNqCURuyLFQE8spA0rgolSGvKoPHSLVB+yBzc37Y3nGtqN1w3GlfGrwXiT
7icEwg/L7OU/Nbh4Z0Q0z1uVRp1xZP3LtT75GDorvEreSmd0xQAzgXsh5XBnmw7tqmlpRcOOncFb
qTDi84YFSNVzTUho+SmmHBt2NRAa5bvPkuxf0jk4yr0m2/E33kmPl3o+i6WM3hKNpmo3NJwtAp1L
E5D8ms35txmVemxiisst8CNIBvm37ob4PuLlzqWz4NrUeL30qLhriqZlK2pkmJcz3S8o6NkuOD/y
jW27dTCPg/vCWpg0Rz5wpRzoLNmnRstbqXG8O3ddsg8J6iN9SmA4okgX53pqeQHWdvHMfoWWWR7r
ydIrSB1x9sL1igOJjRvhNY5/q0IOSG12TIBGZeFc2eFfo3VsBAiXX7JlaE5m2RsBpvzqiTLukGpr
iph2hk5du4yIVBaMa5/4qegnH/qXVsMUV5SupM2vgpBUO8xSOlvmxlv5Imyfb5NQJ32Y3twmCrwe
i1VJuGaZzAnSelmzhTaKf5E51zVtHhqMFYeREBX70iep85otVLVMc3rVbckrq2ntUzmGQd5m352W
A7WB6+8BD5Qzv0xyZQSbon+dtgxnEj2QlkbOa0gu6t7yPBOZPmn3c9yvP0MXXaURry8/adp3mht1
+0gk3TOv0tnXxwr0h1X0+bsjpfzRJ5H+4C+DoRInlU8rXfUXOuFDkhCG8Yehf+/M5apkirgwscXa
9lQBxIvsbtKo90MPqcRpvyO8yFtWVSmBqUk/jHap7liOrZXRK8IlY10zxsq3sTJueYV8M8GdgJBO
x2rhoLEIYh+NdiYzMvVRsulaatcGVRc+Emy5twfd9bVuWPcd9QtboCfZZiGJkKg7Z3qZvXQLe5jB
UVR2opIqNodV9lKZnKuOFhFuhfV7GFxvD4D9F617AV7d+TmUsXOS4a9MwHkfeUysS6XF+2km/TWa
ZZjuOkTwXVsaMKyTYdRYA7PXsOuXFi/Ohr05IBXB0DvpBVhOm6aezFrb0/PFvidTN+pcm+FAh92H
V6sD4I2C7UpRAZfxHrKUOJYT4sAgzEMTlzMnR7ry0jPjV7SfME3cqfIdKw827OFZo5xMwhOpSR1h
UUBFX6CZ7COnchm8y07RzQZTVIOxtx9G7IblmB30rhFB41jFoyIh6FfJqhWmBZ1PXc4wXMhrZKUH
oUj7kCPpvvDvN3vT0uaAfj+Gb8OBzjcM9UUt8c2FR8NIAsO5gOBcrzK4Iezqm1Ry8tNl3RMPkKCn
M5+eSwvDO1tW+4drOp0MJkHqW1bn7cUgfUivKNKx4Q6frW0Tdtkokdzi0cBFLb1oVTcZojIQm/C0
EWpkUt95vbriIXysBabnmZ7CDZSSb0+V1RnwTOX3c8y0qNae8YzF8bnV6ubYy8TbTRGFxE7J3JZE
33PR8nK0JivAqPEci/Ja1y2vUqTRCexG5BxGxqHbwDaTnNCEC5k9VD4m7r5TjvYUE81BvGVPbWDQ
XZ998WquQLrUY8zBopkfNDt+XFjv4MTJql2Ed/pRC/uHPIOry1Ch+2g1ul+7TfpPx0fAMcOD29te
tp8QsHxOkBZGExYln2JLm855bXhMhkFR7ENqY4PpN41wEq01fYlM3mubzAqlXWuNd3OOZlaZBP8D
xc9Z15YTECjhphcB3uUCDG571yZWeWjTGGZTCFVGun9hF99ZeKlhnbKfydwvrgPyuMAb2RujaV8c
jva9lpL5nfhelCEvR5glwsezy5UWsbQfgzp0x2fXjqpdYrvpM20Hp4ZtzsV0GvOXXA2ruiEN303C
uStcD+pbPbg+O7XXyNUHcrVcilyyN/OEW6daUNS9cR5Zf+EG3unr0LHTQqZWoviUZ0dedAI6fO9p
1ojKDv0lMylHOC0koS85xPyTswBL5JtbO59e4XS3VjPva/gFrLiQ5o84/vEnxl6fnGMXBr/BwLHB
055el4y9yTDQI5DydLyEbZFsp1p07wsrOuQPKrfh0CSnZIgieSxsXKoVegizPJoYwGjQfNB6uG4a
eWzuSVblO561ag/aoCXRAsnPolwOILODWZm5k44ksKN8KNOkXaHW8cnYufbOFAr+nujYFpvk/cqJ
ZBNrFKcaTyTpkplX49lwpuLJmqL+RTV2c19lkR508TI+C/j/6HfIRadOolPYxXzOFRU6lVEwG9II
/Ae22mOcHNdMlUOV0w5bIMirIkqGPKBZqb5v6s4Mhk58ZV55st1+/FHc4c4EAAVnL+GXiW2X2f3F
fND5Pissia+waSABJOkS9nv6HEa2q2H4gH17OEcqkuktR6yxgtFGDTpK0XHs11yZCXiiQmziuusE
q5nKeW1IT/gWBdEPToIgrS09Tm8Mj6XFOyDrHh3H/RFDEqNVteY+h6DlT3LGk5wZng2JWU6+xdUr
WBgk9pXLc1MMDsykiRBRRNsP/vVm3dfpE/gbUrcY1q1s+af6pPmaC+ffXHZyn6s289l/xxk+woJn
GbXtsACLeUztQvt06yqkNGpNrGMfJmLqGjTwwjduuJjmwwac7D9oveQrDd42K09tm9G5uefi1G+b
nvoYfnj4F/F6r+cuX526KqpJ0xMltyJa2bBQ98Z28dKjXSaY5ZpWYYmdmzuOTOgDuMWxYuvD/NYN
RgVSiBQVhyXFlvnzYLKqPDnjmGLbaEu+pvCsMCv2MTtBBAYaYRI+kQDDjnT2sAK6Y15iEdpKDGR7
nGsta82kaF/pgSHaC0XGsk8FrINqvHewZ7Hz1QYVr/MYxglF5LVKMOLpw92CfRnUinRsfynCD6bt
5WaRo9Y3xNKNAxKVOg4AFZ4JLTvgRDAFvjaOgsyPFbG46Woc91nsYbns+cd1vYv+IE4Ovkf55YkQ
/CfJjfKwYGBfzXR0wBZrE7s2ww8NYKY0pW86lXVjeu/P2QRrDPMVAp6nRHQNZSv9xON7idUdg0Y9
otUa6TvNMN0pVizwueC2gEod1mHE6oeTDmGUZTo6JIt/1gtsymNsiBTw0Y/BCvubDBlZWTN2jQ1w
KQqyaGt0SbEgrqGYbNAcsj2LBzP1c4FxAzN/LF6MTL2mc4kMOc9QbQj6m5j27OaviwvAnmBJUd0N
f3Tma0az7maIsRnx/OymcnDv8drIS4tTF2wxWMbGYvE727Qo8T74l5iDCMJijtmAja+RYQJvhSwH
O4Y73LFZlgELSJ2FqHLKGU+00S+bZFH5yvcR4jzosXPpGIQPRENM2nhgkQKopzynAfmFeW08TSIh
p8UyyM+pYl/MakFFOOgNW4DSi+ND7zakrROY3lbeebsWHQabKSfvJ9MVZvawt17C2HjjU10VcLy5
m0hL75bQWd5KC2Jh1Y1Y2lqDAs0lKR9EpivfVTN+6rS50TzK0j4E5Lx2XIi/CP0D+t+6zkHfEwTj
YU/wL1kXDIjmvKnAeEJhcTh9+fbM7c5tsfDUesWklNJQRsebRx9fU57pHRmooQxdFktd5qfrJBrC
J6QMY3JRWrDZ70jGbiozZYr0RnqiYINf69T5mxf3tyfIT6AGFkmv0XKFQynHbdlbmEAXCtn93nYM
7k423k+IhNA3k7QKDLdcnTNLyR+42C9k0Chul45MPniRPBLypFFBEGIHT87AT43Xwh6DvunwNkMB
IbEw99M979/mcSKZOR+JnJtEqfifGY/BzKmBBthTEmM9pIY49ThfD4iqxSFNe0pBDGr52OB5O/YD
FWtOgVXXiNLzhD3j5nrTLoYkvHd0k/V3rn8vkbZXTUtvZQ5XsRlz9K3Y8B7nkSYFZ6JmJJ/ro1vT
PoUJTHuP0soE8tjqIU+TXGAFNuKz7Ia4DugTBRQywgYtpd3vGULbU7Fg9aIMs7667Wwc2mRcKQ7U
w3mGIkZgeux40vTMdsp7SD3tNppGtbPg3uKP1dBw89GYqPxpsLm3YwcwpqdD010Bq/NnTdMakH0q
6899AV9ljUS4n5Wp7Nmf0nkpzjqU8ycHqbY6YRZAr1Btd1RFNYIvbd3wXvU8tlcWulXuT1UG6SGe
i2EMbLkQi92x9ys7YjeFcZ7a9fBuVPM0ZdMtNXR7ZzTqm1DRVG9nhdsSfYjJr15ofgRzTii2jaDs
4JGKMLLZoAd2EzfDQ5F4/AIn3f439V59CtHpsDUi/bVu/qJpJA+jGR1dxw4WA0vftATeIyK5Exvt
aYrQJnPMPZmeYbfQc2hEIXFg1JpW5Gd3odHVnvPxLrNyOG/CiZptXrsFb9t01I0tZgXqt+fReOVY
r36ZApa3msvl5LeLMz2htaona4E3nhLDPggUyVOu6a8rE9unUKLzI93wnrE/90R94hFzuNl3rCj1
+iT1xj0yTIC8yCbHx26OYGdQy/IAUWHOySQ3KXnoKLyzeStlV81UYjyzA55PsFQk1i237g/YLEaP
VQcGppR76sFRY3gRYoEj3TvZ+1zk8qumPuhmLbn5SpcrW4GmUO7GAAbNU6QoC9qyrIrIiIQ0XxdI
Ah6AA/CStdW+pPzBb01e1cGgLB+1gn7EhaBuwI9oMJYpmxA0p3i4nKQTJrcE/NpldMGWoYnBzgIK
mU5BMk8EVorRzrazo7p/bsVWvnMa5CdOqsCVXLIrvrtakcyxD24C1HtDHu0AtK7hO8gVj6ZaHM0U
yabJDlwUVujEnXc6MZFDUnjOfbVkH/DEI38hTkw0zmlOsWzvi255roBTGYqVERgmCmm0pf3tI9RD
z6nwYssRvre0HPaLRa5tpCwakBCxPaz/ruewTPKfAiuI7zVDgw8r8RZCrFoWDG1oHXSIzng28+pt
keneSooHGSd/meQQIIBPGrtPCSewhuD9VY/NWoRhO5SCJ1q6jWIoSekAaDeCAOqXHQIaAb+ueFW9
zNiVAdxGh+WAbfEyBRrX/qOuzOyyKNL2Heozyg2Lojr0Dh0WskPGLcEh4TY/DfS7P1CUXPGlmVGB
h0YFidfbZ+Qbrs5OMewr0sx3EUih3wSmAPhgME/IyR7Xj9yors48ewe20gYOLELoy9Q4Qee4vw4V
32dqfxg5YKrvOXJgstopHwKPceBMzAg4WhdSYLJ6r9kkuBSPLhTO9Mre2u0gDpVrvAhvyisyLXnz
MWHPIb8LOyoO8sQxHnGWP1LbYJ66FZcQGu69W2v2PR5BtpkslmmmFRmY+jh8jNlS7qiyNJwdTvqe
7o/B9Hzoj/NLM/TiO5KYgA2XfNSQVuJaD4L5poHjrB9Kr5U7u62Ka+Gl084k2XQDYWh7wcz/XW46
01SQsTE5nVly1q+m7TRtoFQ8PmUqN+6XNOTraibpgWRkfmIWZEMiDQLi4CrXvTrDLasjGp1HDU+C
bPJe3UbHrr/6NrI+mGP6UxbN2r5WIj17cd9L9A7N2oPVEj+I+PGvPgsM74jk+dyVF2fKL6OlrhWL
JKL0HpHxMU/y21IOWUCDx9quQuhp643ShL6rUVdNPdWx4MbLX6wS0DTd0WwVqOKomt8kAQdktBzr
CLG88IjLsyUskXM2S1mChR3FrW0m/hCeWfra83eRdk0wcltJt7pOu71tOWEwTiXFYXR2wObw6DJk
83mMG+ifqFfVMsMyYiF9KCcRhUQ6elM7apzmZMCqZrx1RqNNaDAivGua0hgOac/v4mkBXASIM5Pc
jC0Q01T0UJOpYG3saBvFoRI6bNwtaDJ7G1zkXnQhtt3F5lxoRohlNjVkqOKKZCg9wVL8xGwtrwAS
qPeu+Sj+YmfJj0M+Ohq7HY67UqcRxB9Jwl1dXGRn+FRewDcwf5gL+58i9eeHAvpxbAMuJFXQbkae
tnQkPD1LRYc6+In817MJk5EZYQ3foyH9R9l57UiOZFv2Vy76eYihGc0oBnPnwbV7aA+Z+UKkpCaN
Wnz9LO/7khlZiEQDhapGl6A7nTSzc87ea/9MTURDvBP5uG+1dZC6yLHvlQ8OtQVKeCwNNHSIaIhM
jOYFOBgjAcEQRLiW3Dum5qbgnHoEro5nl5QguqNmAj7FYHOHZA+QxlSi8HYHd7pZ8OvSC6p1SAOX
lh+iRDqmjh/Axird6hBVjA/QTTvB8qS7Nna3TeO1nwdjFznpDMWcbMIJEewaRxwvHeKIfngBpoTY
RlW9fe2Rm30K0swKHslfc7eeqAGwluBTtiREy58CM/CDq6JwWE1IlzYDwoK3uIWyt8pi5dzU4dyR
tYboe5cGyRLuUbiXDT2gYrikDDKlz6aO/skk2y55pACcnC0gTNrZZe0Xm9aa0jcdy2znUEW4n6nH
x/5oDWZMd8puCR+Fp4VCzWXVvpJzUj9UDXgqEFyh9xnivVfcxzQw1WOrFXMlIA9V/DCwGVTbIAxM
eQdeW1P2kRzdm9OA+XPaDTq19KWJFl+3CeGNZkxS55G5JtYWx478dgUJhdTBNXVItEtCDMu0aYiO
pjEmiYQ2S36NT9Qhvrq0fM74k56HkWYGkb5MqmhgHAvlZXQ8UEUi760GKFoJKcy+UQOW7JwabOWZ
ZWquZleK/HEC3WLtu8Qb7XAlhrqiH4JKi2Ss5UtTkEd3pYAXfcGiKnd5qaPlDt1l2mybsI3mZ45q
GPjpsyflN1+1+oFDX+Htc+WHWBt7GkhtodtbK7czQbZ7Nrpv+Jorc+cYoZc94wDULatF0BtczzGs
FbOi2dTDOsyAfYZWiBkskYodryL3y6ytSeUTr19Hq5pyy+bshWA3IM+8co5YFfUXpVKCzJGx6Q1b
BEmvYSr624RBYn4dAahFSYMw7LikTaFuRQWA94Z0hPJM8ZfpAwXQyLKbTfiGQwFYdBXHfPZV5sOt
ghzTQ3sc2S5m2gnslkFQ5LytShIs0HuVERtWneSN46FDiKJtiue5yfr6FaSdl/ILIo8HSzDsmzBl
8F4TNxueSA2zxbGIu2i6ZtA+axJ+KbfW4PTj16poKm8zhj0WloEbf10kWo0nNGdlCzvO8Q9IwFr5
gr2XFFNFWOje5Wz8LSWT44VhSK2/JZNKrkfdcULVzFC3wFuyEwyb7i4fRXmwL2aSyiZ/amUZWuw0
NNyLtB9IzgsdtYzoydKLws8VJ9bxwUV9zBpGnrRTWIrwlqotL+Vu0eNhctswGX9OGJ6rTaljr94h
wJm6r7k1BNHXlFzz8WTLUWbXeef1x8GlY0p2UJNfvOhjgybZisKTQXFkn5FmT2cMieD/mnYgEdst
FjD2RN/EVD+3iJck8reE5WJyEuRfi1Z9cl3igUtv7UKS2BjNMj05SMYNdJpYMSWjVh5yGoikNhxK
O0XoK+ooQyXjROdoCMgi0HmD374vcnIhu3S+thBxdwycdfJqLSWddlWSh3xXO6GFANYBouWS7+3d
pNPiv/Y92uGVNRETH9KCf6mN0ZtyCu2zX5nyqBO3+xLJwPXgm0gtEFfiC7sKFriySQLRFurdPJQ9
Ga50POgXp1WypylGIN84RHa8lw4GBxZ27AasOGS5dE2IZhs9c/XZcaPe4aSQDpj+Jmb1RxPZ4zci
ofq3JaOjGWN5y/tpCyucfmgTwb25yC5EaI5hW0skXXm7oAi3a7s6pWA5QKpmUU+zjWiXYmLsAkUa
ZBBWeWeRy1fR6258IW8ianfpVKUXmUeckNpRT4mf7pvRVjcNpfhydgQyuAzCkVeu8N1ofP8k8RBm
NJj6Pp5JX0BHRkzfSvQWWT9lSRNoOzCrpQdLb7+7aq2uVzQ0I8+/teHwh4AlEvmpopiBrQjPTuxj
srRONT3tCY2ptJ6BqsEiIJ6j9yG8XgjK8boRjKsp41oJNvbkZ4j0a1pIKRHaeRohK7DD6hJnLUo4
eA6UYGQKbN1T19RPWQ1fQV8Evi+mb5zg54A5uL/Db1pBkNcDZheL4SZSmFsxtzbtzMr2cn3ySW/d
VSGqyXXTQ6+6TsZeDqQoOGV8ND4nhEPPnH+LYrF7dpoEMJqJKorXi9Dm6CmIDSh2AfwQXeV94/jf
bkl7Q1QUgdO8DySjyysjkO6dO/eiMOzmSkIibRhtou0j++e2F7mP5zrBAU4+FuFSpAZMhXQq3HdD
gHo5L+vjIC7CQPuipNmlJoh/kokh/FvalW5xi9xSoQINhF9jBhZ03mlFptrDzJWObD1ebHdi5zDz
9O6cIIqZrDCu2DgLdNUNh9Rsvp46Nth7u2roeiE0qq+8Yqxe8HdMHJVKq33NbVlvs6Qw4o1zW3FM
OJ0wedaRC/QFsXb7bLCWxwxeHHdjN0wk9zIKoXC5sX9Miyb87gHnp4femyvA2OGJmObx2ktEASmH
T6DIMG6dBnlnh+0jZb4HG1QjJ2gpxBh28RegeE6cwwvwBuTxlI7xDjF9O21UrAEDoqFSyMccxQAW
t2K8jQRG4auyCOJLxkXXL/6VqyQMrrHHu9LxLGB+q3Sf71voAwyJSs9+9ssLqhkIFq1FuSTFNmNK
WayDegaQj+OSOi5nVVmnQ+3l5NM1zjrm7PyS9F5wx9dkrodyt7/ITOf4zmO4JVeyd7p4z8G7RURM
zIa+a9DpHi2fwSxG8wnNIZBTtG5RrW1GFs784gjlvsh4EA9ZnzE2Hy8ZBDd+4zTdjU26SXnT0YIJ
vxVM+Fg5pMd6Co+OKKsDJSYdR3pN5DJFXpJbySbARhnlbBM8vwdrTBy2HEQpT9FUeNee141WuiKu
xspvZpuaBzpVDAp+Yt03q7awvDdOpsJ6sG3GpG82RNE9Uqf8pcdQN35DlAv5jP3cid+8juPJHh27
Gc9lOscEvkweWh53NvOmMcR/kHPrKTw6XvXggKadcVZTu25cMnP42SrsFVdLkQ7ovy6U1tfeatIt
RbE580yEwzVOPflE2giZ4zZFwzFhuuox09bRG7apbt6gkAt4tfjJw6sQjiROTlNvwYD0RCGNlrd2
2qlUTJmkjt1bPVAgncAwFnpZgVOZ0UPVUXIBSDh4/59pbETItR368XMYYIC14+K7K3z+sxIR5JZ5
1uig+eIIfQhnGRyB3XeM+HlNtvbc19GVM1FPrzN09sVdWruwH2hlcfbNx9oFd9hJxnjSzuB8VJ7b
Wii8tPbw1PkSD67XosmFfhm4W5Ib3OlzAJ701hL8enJD53h86cvOcsoNWVftG3RsUsJrw0HEwVPR
XkVd7Z1oEMTpGiXEpVngKh44laoGR6KAOemvhK9kctTKFcGxTBMvW0uLHWNFDxY5Yuy54xZ713JN
C3h5i1phN/t+rl1aL81M/E+/EF6FN21cI95T1yXAPDh/Oi7TTUZS6IKBN2ytF9Se4dH3Go/FEGyV
c65kWU8PCX7PKl3n0InwiWV15Oud6IRpHop4HhldQELFRKCRoPIQ1AMYEmc40o8drhFkSUKSZ9gi
ltbXHvyXYINUWUOoSKtWfK6BybubvuHUvE5hk8zIVUQS5CCovHI8ieAyo6piqU29qaCLBJTR3qjn
fpOOPJNMv0iazsnd5nWg/tphCow20dTrrymu+xufp/RAFLfXEeW3VNNZWTb94HoMQZ93OFBACOep
wl7f0JB3nWBqNnqGK5c3NZpaVNXjV4ZEcfzNNyQM3+CSzjGeSvIAd5JGZogKM22z7iFWPcN0p/PL
fA/7R+gzPXJ49aPnlPu4Di16AnVYYI0jtM4MmOUPro27dJtWaXWFgCDfDrXtHaIJ2emmqOg/9ZOG
OeWVsXdhTkbc5qW5IXqYs3Skx7bdIqxzdrTSRzRXTAJruDhpXzx1k59l15ntjxUC98X+HsS1+E6j
BqJvZTmB4F8HPvi55oXRm6UBZBNNHYDwVeIWjJa7XD3j5FQbLBM9OLHSurIxPHOoozdYWRuT+6KE
CZfnkEBCkAvoeGQZflmmdtwOUDp6BY4sWiB3dqUlT3Wk7ItPkfl2jx3t2c0t436x27i5QRC+AF0y
1R55AnknjJFSB93P3O+gjE0M+6uevg20QBVzP1LZb0EMNlQ1pu12ukaiTtfSH8+c4NLqGXYbqgN2
2cHDO9hxqjF6ZheoB9/116VCuzlXE7pyGP/RuiIvEw2zsebsgajoxd8PPUe1Y9upUB/8KhLmKb84
i2i9g5D5Mg3zBBOwhDSVXpTTxpwWEGXYwT1b9tQES5Q8oApv1AMArRE/mBp8ivEgtmDVEGFtxvEE
VzFuyOMrOfY8wY6jjtpI9wLCrAJLb7Wb9MxaF3bHlrLGpPG93xE7uOoHtIQZEuuswjdnM4IiHIQQ
ynZrvLH7ofLLHDylPXNqPB/ODSUpQVeyq5+rJAr2iRZOvYukiH2EXFo9FVMbPHZ91j2JJoh/TEAV
7M8aOMMF7u6L78gOR1TmmR7uObTHIEniCUFCpuuRjTwG79PwX2mDisap1UXxk9XP1ieaRPM5iFIV
Ei3hw7cF2wf56zqEJ/cQUqz/qO2AZhFrgfsEDpv8ozwb+/kuB4V+Y4KOLw80wSFjVQ1FtFWmVpL0
0xpqd+/GVbMtBMbQtRL5fGWljBfJHRXD0xQ38ZcABZbYoXGPi3vf2BhKwgBX1pbeMauaPXGOiFAf
P4GntPRpVn4/ce7JAXPDtdJVCeo7IxKFyQezOrsPghu8LsYQ5VoTE1S4tMquCiS4OWGqBGviOomV
2PYkdVxJwwAagBup2szy2Pe2yAHD6R5TUPCGEyR/ZiQ9DtuG6fXRK1yo/gCBzotk9HKiJHWLU8Tk
82tsN8OLbw/+DY4Ga6aF4c+kX0sgoUEkxu4zOZb1aK6Wmp5QhYiKveo2GZj8kQ9smeETsTYIVBDx
LIzMwAyGWC4DG/EYmNuFBhnLOoRzH0GMqqz6aiIvt1ozmGcUFPftyFyQaCoCfLXvNtCG0edNt4MI
hruh7rxbmVTFowvLMLyzpoxEWhkOEznJxusCsSmFaTn3hSaothLqZQxcv04OSW/0S6xIpzsypPfa
p5bTC6bzXMZiE5Aa41FKG+i5K3yQI4gZCzi/IEzwEDYq+apjUT9r1QC4SQf7W57mwQkZTP2zS+zu
Ok18dWXyKMr3MhiIRAowR9CuG4vkezG3F2yrs0QDETuWe+uFDLdu2ziMA2pDjsRXs7YbeY3mua0P
zsA3RrEF2SiIS0xa1eQnNTRk6Tqf1dBZR0z27fiCJy2wabtTkAJxb3Ad/6h8Nv+7QhX0eplKLFXw
XatWpTf52Kd0mCR4L6ID2FIQ2oXOxP4i2Ps3JYHBYhUAHjsMw5IMN5QdqKnxx1MiTGkKwpDoUrMQ
Fbxw0jy6boomdpxNQLL5PETnBqNZv+1nkYESX2LHuUPsYvVIUjnynyZCMrjGnGKWCR1/vB3YHh6k
t8x3BAa75p6EofxTWUa0VMcgciE+JCbBgHb57QDUolQqcTJvWuwv1llJgBflQUREhYB2n5vAPFgq
AINspRpw3mpgzZHVJQg4BT+v4wCkhxfqClWqN1IlrBicjhb0DqMn2F583lMI6ZTABm36Yni1mAjG
zlp3BnsY7ahkig70msFFS2e5TH4VsabXds3qg4SRhhxtpDl+iYDKGdzl1dJsmKvjAaeVMnnPihA0
iOBIR9JrFbRel8ALBDpjVmxZQXOtGTm9uiH4/88djIicTkkVUeQXM8GoKUwHsBGTqvA4A4CnstQ6
Ix+kw44pXoui6cC2zEMc2TeUkR3SvRy3JkN0p1IZHgmMI0jlfLVYdONxxjK3ojd05Lw7cfPayj0U
osSpETWTRQSer4+O62Ut+BBOJdBgAZ+4jxfbsfkBKrfYR6M2e6em5P7h6ctD0hPJcfQCyWRyMEnx
bUodmVLci2UzEG7ubUju5mkc+5pGa9wTuPZ1GXGwHvKK8uM2sTxT3Ulp9fWuQRoWrcVQqvxotZPt
Yr9Wpb7JogzBJPl7GE9I6TlMPP9gMZ3RtX8oJPn5Hicby2ZKaX/ljhEU3STL6zuw1WzlYWamm4qJ
gR2smi6q3accw6V6xL1Q5NEK8ZO1RdqGjNBAskLwF4yvTAJhMSSBjUyejlGElsNY8ibn6P0sOIMU
D0taJo8uHVtqN/rG34jm4Gjnq6h5EG2TVhuyFfyrkvf6E3bHBWYy/t0tBRnNImaZYspWmtJjgqRe
Fe5VUkX8DSj3sAVJXfABdbZWY24ZryWwT+PFqd0XV3jzATSBwi1bEktIM89Z9V4K4bfM6mPrmMy6
a6mBkHAIR093FespE1FGCsWymVovclG9BM5TAgoQRVQSlPkpYXa+DhAm92YzFqlsblDTJsWnMkY9
+1m57tATW4jofe2GbTeus8S2wvvYwiDEZF1xQsAPW0n3rQLp4VmrCP6YfMUExJAMUVeQHREfmRs5
KaA2zBr0l4BMuBBLElnHxPqwGrl7a6F5UVDl0Ly/sUSYhT+Cir4VrDIWZbC6nw2/qHvgtWo6kgsK
W9Q3Tkv28cugaYDv0l4agQnT9rwt4yicc1E3LltcCKQNe8yhwL10avGu/RnyAXiKxbspSVXxGAPN
tD6CbU4/h/kNYMsn+l0x+jXmoBxCfCz5OKEciqgKE4SX9afURzJ0ZEFb3DMB3nUEHMUKW87Mhjli
TlCfc5cvTrk2oUDSyIExLv3nli4VlbopvOk77XNkrFSeM6oF2o0mow1JCNY0/HACvuFaqIQeRTD1
7VOWx6VaF3SD3mbWYsahlhsXnMDm6anlcH2fL4PFmxXXr3B01KE2ol+uaz1QlibgXncu2IXoWQl7
opmxiMz9To2hMK8x3pKPeVz7rwsREVG0k3IB4jGx+oP98EQGF0uF6VNZVVF41+PR3xGZATC9zZbH
XkDfu6QyD1H/rKZcxNtgmGGnElJWl90D206K4LkoyupV1hGvJy6Y+BNLjP/WzqNHwyVfCJ8leVzd
C0sHNmaEehjoqOULgolCqYeZ+sA+dkRjfK783k9eERhBMJt0k5EZ7YfOeahCiU+oziiJ4lG9SaLp
T/iQ8dRyXtXRUwevy38gjpRqizcn+DIP07APHIFJeTLFVSMuknuapPkrB9j5QPsXF6XvuN2WeGZQ
iYD9O0hgyAbmm0LPzStGiWR6zPx8nJtVNUj+yUuHlKYjR9tvHbPsi3LfJecKRg3kpN5grCuLxtsu
VMwYXiJqwfXSBU7yIwQ4eT3NZDOeRBpUzOqyzjV72S8cQKHymX2c9ClDmaaG7yI5tGKjZepFcu/k
qnU5tv4tgdAcuXGAMNnNqsL/xMjZPPRKDhA2dDG0w5bbb9nXZeCNzScB38d6HjGJW+sFx9fasEir
o/BEA/+r8qyBPAZniL97nE/zYzPAi5DkYXjXNLOH5uBgUB42QOYKtFFBm5k7P/BH3HBUWpb+Sf9J
Y+y2IC2Yc45mutoKz8OPCBYTQjb24pHxqrby6N6xoLvZyUTWw9Za2to/R2mDpZQzTLhmxAn4A3QX
2KoEz5y15fN55saMdoX+2GdlJk8BOmEVUtZvwkX73xZGSoQz8xY8R2A30FlkcJfxU1hEZXIqlPm6
XYox2FATSedrUGLgXcNOZkoM98eeOQyjzWfWBMEAuBBOQNoFjMgenc4ipqJmCgr30WVMOcpiq8F0
9cyUPOoAYFxoTmR8YdR6docVhc5utBsdTNoDAFNn7TCNe0Ijb2e7lNPJZUJuz/6XEuAsWKtY1uWO
oXSIgZXw19M0VuVz0TUNA4+0nyOUlRdsJ9Utir5dzAEVh28PVAWkXpR/7lnBpjs/C2R2JdI+6dqd
PRvPejVgt7xPpg/gMnYR+84J6hbqvFrwv2ni0T59gnCQczDm8Hwnp97OlpVykHH9sG035b6xsAQA
ieGyLSRf1p0PiIWf+M0AwF5ecQu4ESSdtIj7x4qcwEdmt1NEhIIf/QSw3WcPde0r8N4oFfa5xT3k
VOyhdyK+UwefSXgSZBA4yfxl7kg0jvOIKSu2UGflzxEabM+OKCEYUFy4SVGU3pg+qn7koR/QABCa
P2M3cHeuP9Bruoy/5xPybt28NskU/mCE51dfRjYKYiLRdXM8ssKmeSpBM0COpwd4DnVNayADEMT+
If3lS2bFBlMcBzuMfaSQk1ljWHR0jyz1xp3s8ZAvtrlq4jHsnhD7TM75Aglo9p3sQBZsTF/PpIn0
IeuIinHMPxJXVMSPjJgk17QzPKeORVrNnrAK9wfJRBSiqd/FjJbSflcHvndXqyE7Si+rt7VI7a8e
tj689CjzkaORa1Nfu4skmYq2GAKthVdyh0/BthFRJcteVCVFUM+74U+ORXtHhbRUaDgB1LD18tBY
yKw2qtDjWxkVU7DPiKqcYTeFAZkJTko3Yg2SvSR8kMUDPAMU/1BOy1vJEAyhqCiXdMYGwd6+Zibl
XuCXnDBWg9S+eWJA5y/HCANoRtEz+yDXWBfrQ6yHhtHRbG4YR5YNlhxdOt/62DXPvtULBbhnHvWC
8MbiX+zKebh3y6a/RsTjHUjMsfDuZBLBRTmCIpgDL7i0/EsQr0E5LK9OZxIgVvY0vtr4oTUdJuyh
9lDwCCfcV3XgsBQRQ1gGjwyYuMeF5acWC1mgsXeWhJ/jyS1SUT1GgSmI2GOJQyrZV5yvQ9goJxSo
dBcjCNn5luPWgg4jUMZZZ6hwy33VMwWN0CAr+OjoCw+FO+mM935o9CfUlVXa0W1Ia/oCy4Jw0jko
7AZcIZ3t2H9AAZvcLG2RV4AN/MG6HxZ/JMKsDlz7bqpFZ59YyzARUoU1nxuyb+4z2zLhi2d6S1+Q
E7I5xqGUuxojxolQ3flWqZmZrJW4NzOlVfs2uMxg13Ti5He6LFXyTBrD8lxbHqc2akFvXfnc1gfy
EJPnlinOGh2s0d+ZPSzmRFpmcFX05OqsYZ4GzKFSgoiwEpNscAVyP7tnX8CaREngWNvEqwOm12mB
r3HXFt6ChWVMeEWnUw0yDwiwovNL1h0pqGRHC5dwB1CowZiuRc7pQSJ0GXBQHrLOdr10E/F+ctQt
dO89piOV5abtl5Hq3pmte+PPFj7j4tLQvl6Qk0f7McWpQ4xSoIfPAuxi9jS3UxaBoLNb2hJ6DLDJ
YLSimxzBmpp21kC6pr12iDMorFWvDHOY2icLBJi9keE8nDEDREv907ObfsC2OJgZGyW2qG6ib1mh
WyvnzVDHZWc/wstNSfwOLUb77VPigMp76fxqmG4Q6lgm+h5w2E7DHfMzXjA03xNy+b3fozcmYa3A
0ntLrbcQw6E8O4hyQBaAIA7kiWB90DPV5y09fX/Z9JWsPieNqIZ9qqyaAZKoHdXvUzayHrvehEGo
XHsFEk7nwLgojj/Fg2LFOsykhc5mJ0r0cbr7+a//+t//7/9+m/5P9KO6r/KZKKP/An91jwika//7
X0L8679Y1i//9/H7f/+LMgRKpfYgunBqCzQdLv7+ty/nhIw3/un/5WRR0eG+Ml9Ct6vrDZXPuM/t
XLy6knoCtx8+bYzzxHC3djBTvTQ+k/spY66VIE/6+NN4v38Y6dHkJisiwNPpBpcJ6u8fhund7I7s
+58ygdxjI5QJ3gSelm4rh2Iu9gSpYAeus5gjxX94ZUz5Wkvbc1wHar+jfr+yVMyArNgaXzkrZvum
mIllcRHHeZ4bXWOO/CZCAFcfX1MEv39dB+Cc4wtFzxwGnEec++8XRTZFK8lD700AyNje+E7vAo7s
lC5WzGMZPa1GXhuWZtNqca8lvlNA+DrI2Z0dj7aQYZq6Iee1sg8ubdqUJlbTcyggUvOiT7QIuM6m
1AyPo+hD/xQVFDbXH3+Jdz+ZYwcOSGFfB0oqlFaB//t3kNygRUeDfZ49MSBPMtNn6HnDtpU2qC6H
Q83bLGV0/Piql//qL0+tI6QtCFihi8mDooW6PNW/PLXV0maxDt3qEdQjIRam9IvrIcNZiI146da0
gz3my2TMHmOfdI6/PKb6H67uKE/xtEr+Ysvfr96jlW3a1q4ew2rszlnh6Meovch04SP+5VKXJ/79
F3V8LR2EeW6g1OUR+uWLttKxGAio6rHtqCxLhB9rzETNrs+Cadd4tv/88Y19/3MKqXgg0Rv6mudS
2u9+Tg2wp56wP5xJncS3EAeXMQt9DMBySXmg4c/cyOV4/PFV/7yhXFXTwFdCcgjX9u/fkh4HX5Th
27nKOKKvFsv9Grd0sJmaWcu3//haPKZ0xnwt4J6+X2N4NmubFlt4ZnTuPHNQhFuCHS25dKNw0318
sX+4ncpRwvOlUAxavXdPisIE7tK6vgQDXez80Ou+zBc3DiggiX+NYp1YyTwR8/bj64o/nxvFhX2X
X5F1NHAuH+yX50ZbiEdlkIdn1FcnYzlNvmscWLwRvRZCtVsQ9cm4NF8KV7yqS0bPOms7cgZCiBUN
q62L8WGkngvgv9yDLHkKgkH95SX+h8/oUnDShXZpOtr2u89YxyYaW+AV51mRTLKKC5e2HH5pdVW2
5D4meVW/fnxb3i+4PN2eZJ3iOeOWsIT8fldiquXFjy11lrzbCAPxD3Q0BdBHuxCcHShSB+VaTO+x
n3S7hEjc9ccf4B8edNZLweeguyVc592Dng0Cm0gfeWe3n+QxVy2dJJOHiHGH/i+Xer+zs0aqiySI
dRZBG7gM5/cvG6VT2PuFcc8A7YKNwVe7Q35PTcg4f1+m5spw8lvhf3U2QoRQNqoKcUCzFIePv/Of
a7UORKD5MDbf3NbvdrmOMBd0/JM+W2Mg4d1OvjiaPH/DTc9JvwLFOuT2vMEjm/zlyn/+3GxLPhf1
fbZ0bsPvdyBYxibQRqkzkg8moJaevM1E/2nnL5m+Zih1l6M12oW9exGH+Obq4y/+54+t2Z7YGoXg
SIHa4vfLs0P5eAZacZYpJ1mRjtUE9CleNk7SDl8/vtaf75LreTZBdUry2jNq+/1aREyTu9H64dlG
zriz2+BS0MV6j0S6W5f2lO4/vp64vJy/bUwe2krHY5HBkWyDkvr9ggWKi8G3C6Z8kSXMFeGGqXMY
mHjSGk5C3ezcbrSPBTE3QKTmiJg7b3Gd40yo3XLfgpz8WiG2d1YIW71PnSMtw6ufhhDVTZzeBrEO
7j7+xO/ukOuiZ+dd8FybPzsiePcYDu3cA4wV5ZVcyuUAL6w5VFYhNgzj8nMU2397//68nmNLl58E
bG9Ax/bd9WwkRwSgZzXTyYCE2nLEuA5ENITzz8ACuri/+/gL/nv1+uUn4RuiV7J9D5qXz9sfvFtP
B/QSFQKm+oo5cvccKKvYKyXLtRvb0zFxFufNGlVGDtyEHMQUXbZfmFxvbOqXrZZy+sum/n4B+p/P
43Fi4IGEaxi8e/1EDk+ll+CU0MuURUymZ+N8H1MTxj9Dwwju2MTThfFj5+m+RDADZBgy6qMioMg/
OaSdPv/lBr2rdf79gZAg+Y7DcshU5d0LyahOIJfs+EmiIh/WAKERKShymng4dWrfER+JiJjGLDAj
khpnZ6d7y/6ZG5nEm6FQTBo//kT/8IwILwgC7dvSvzwuv79EgW2NHPqnDjGAm++CVMyPsKXmPX0H
54ctaBh9fL13S/HlBrAfiMB1UTpLW757JrOe+JueNsdVDTEabDAUp/FGZi7D7dpBk3/w68adbhs6
20+kaw7NXx5ReVkV3j2inGPZ9bn/gjPYu3N72+ckxrRxexVP+XzsiKgDDGpPL0HS3HLYV2C04rtL
bu334jKrofx12Jdq2uUuwakHopKAizPXmVYeGiigwML/GQ0AliJ3TFdh7CaPs+N5h8TJUYIUdBiR
zH75+Ca+/9F8SmZ+MGCQiu2F1urvP1qrYBlStedHw0cn7cbVwGu85I7tz1sL4grOH1/v3Tbi+r6r
Ao012pYMw4N/r8S/HOVi2cQeLHDr6PvBYGPypPk8MWesI7xuq7yY2bz/8ly+W9y5JNUoW7bD9xS2
cN+9uS7eBHr9fndSnW0OHh1vIj9meEWdateurqctrMXqLw/Hu92ai/qepg4QrtQXkuO7h5O0vLlA
7kkege/5TA4L3Gn6zs0Zlxxq2zTzDuCXZR2nVpiOgT26hnXaM/n5y5d3/vwggQ1yRLKXap9Tw7sf
uLSR9jR4vk4k+9jjNXO2uDsXyMkLdm63b99UL1xsvT0Nv40TAekp4Kx10/zkDYlurzsGrvYLnV1N
gwSKsJ18Gp1LWg5iXoibtykiv+xcQ+QINzZzteBbqwBvbgWSfRaeuG/sswHaGlPB1kjlAFoAsUcW
3cWc0MycEBSdjEbYxxY0EME+hZqYmc5pZV1q0MROTmNf9AP5jQnq+jU+KSt6ckbAzM8p2vr8nqM1
OMJpnKZersiPAMv98TP7xztCbR5oxwFVQzkn3cst/uWZlcj1iENAouS2JcPRLBzdFdNFaDhyMd/p
qfh/+dEuD8evCwvPPgM1Wwr+8PnlLgvPLxfMWqzbRJEVJ3ucugdYueaRTNToL1f5Y0v7n8tQVkte
Cnbad9/LQG9J0ZsXJ7QaxDjTNDw2yiGoRQ0Oac9GHq0CxiL53zG2J+JKclO0ay+es7+cLd+v5HwQ
SkqNPEbQfQnUu71+yhx4l6QDnKJAjc+qzpNdSSz1qSSIbwAwf0FAJpU5Ue3Wf7kJ//B6SLpSLp0C
j7ri/a0WgPkqkwgiQ3AWrt2yTO4KMEbb8fIUTng6jsh9PHIiyR/O6cbcf/xo/cMvTT3j8FxxolfO
v7eYX37puGjlMhcIKaNSoHhFDlp8t5Ii+c+fYImmzWabRMJru+/OCsNY9R5B5PzSC85EyKaTe+P4
4ax3UTpGryj5gf9//M3+4aXhF/XAJHJmghvz7uFK23gycRHHp1aRiKOG9grzIIr6HmGZlsRhfHy5
f3qYwS8LGwE4f/A4//7ONHY2d0zD4tPo5myjU9awvoUsHtOU7aA8kJKSGxAbc2quo5DpwOx34s5u
6m8ff5A/TgU8zHTHaTl57qUD/P5YMqgJ8UATFaf/z9l5LLttdFv4iVCF3MCUmThBWbI0QcmSjJwz
nv5+fe5EBFlE8bdd5YHsanaje8e114JBVUdafRSj4zGnMyb/mGiVzpsKySrjx9gA2tuSPOnRzi4o
Fm9mx1KC34kY1fKd3+mwrcLUUs+2sqGzYRm7WnMD3dgUxJKxF0fzUL7OIJL6d5UmmPR3VTiOmm3m
d65xKnKzBoADohZuzvsbvPLgOFODKjuhJ6GwYS6yfkgi0Y/WKcQ4gNX/SLLYY9v3sLuCG0L77/5i
y9IPfpTT5B8LCDFFlWXiAaghdyKcBKR5qZEfQmiFfjHiCUt24kz2CaMmyEbR35wPOrCBSgpz9Z9L
1HjSZ/7X/JMOFsbfCqeJXhDM1soDGr76r5gYVlu5gjduPDkZJXfBC7OpAC5u4FSozPQ2kQcV5myA
00aq1gxE88Wadad4aWlq/Hf/dG7YTZtT4VhIAQ19eedHO9YptSuJN0xuv0NWyAIRKyIvxowdSkNv
nhsjQOawDOIv91e+ugTogRvQqGK2cVA0XS732qQaokxVxD20UZllikcPMoCfXfSUgfJ+ub/YDSNJ
gG+RfDHhZ1BZvVzMsBgG0MoKFT3DGc8t85VbbUr+ByeEnaJzJEzdJrFaRPMDAg99xMCz18wJ1UwA
zmBHVU1BwxNOJYgUOgSHJnBwfprt72/w1nckNFNtFXspi9WXG5zB5bitWcQeYkIp5Tu9OLZQDu9C
h+WzhqFVxqPMbaDPw/H+ytexMS0Haae5sPgHbfGYwbAbQ+cmidc6ZiHehQrlnz2iKOEnPdBp6o4o
NSJtUYz+41dXxlLS35PlM7dzueW6NI2pVvzYK5F32SdDqWwm0OzP4xjbf0Yk6FDCCApmWqi1lis+
/+ryykI5xXmVRiEFNUN+jr+cLtDxIHK6Wfdshui2Bf/Vh1n3oQKM1Wwlvbo6XzIcupEabUA2yRO9
XMoC05FTH9I95Jx1JvDQdBJAzjeB3Yz7Ceo9Wr5q9qgh4lDlqngh8P3ErZeL1ilw/Uk1hJfC3fFE
mgWLFZpAm3xuo2NL72PlPK99Ly6BRMd2qJ+pNq7hckFdZGjnJJmFy2N0gMlIxMPj+L/KRoYA9ZJp
k0cZuy9zyNtDJj2YdNQPxQhnzYO3WbomTVB7oEnAtVpcKtOOE9MPfNNr2so9Ni3ITmgp8p1ZC2MD
Ulf9nDOftrL7q8crF8VPyffDku7itCMfSsxR9Q0vbWI7BLzbzYBlBuL1jUvo7kFwCBu1sDJxqoGu
PhrZsTqtSiINnfAHW3x59Kaq1Vj32IJxiUb8t1ogHgD7R1G8gslK4MgIGmYNHj9m+j82NpImHvW5
yzVnBQnHLOgJ5lANYyClive+UrjvHMROjoGkegMQm8Urt/rGq3VlJEmny9Q1vu5iVY0GxxC0pjep
maHCRtU0EDsFPsVYLQRHe3+P8qpcpGDyXKGD5AnhzHE/l6tlqehiRclNzyyxDG0o8i1Ne+0QhdNP
AzJD7/5ytzZHHkC4SOCBQ1/c3I5JtgjyJwPCiCnbtnqETp4KniWHnWAl5bh1X2Vt1dAJl4mUF4F5
pVXDbNJg8dIOlQjV6NyTAlv3IRe5cW6BvH9pI03bUb4s1JWLo93cpoN1Iuci4Vz2MGqoD+CPDV3P
gHg9c0A3z2WxhRlnrDcVYyX+3o2Aoe2R2lDR1kW710QlInAnl/pXa9hw9PtM7G/4f2M4MqHZm9TD
nMM58QV0ha+vwAFuXQIBjwLWjRorZvzyEvit7wd1xDDw7ABC7AF/wpQhslMek9JMYaKsnM9VoMOl
k8gJLhxpkysWOcwMCL+spgBy8axtf6PnWB8ZSM1eH79rjq1qjg1MkZuwuNpm64yVqtam1xZV+wmB
peypbWF3iprZXLGN19+b6oVmUKQkhCfAWWwIZQJLgZVCEKD26tYPW33fVSZcz1FvrBhCeW0vH6ws
lKhMHTuafY15SQKrqZkGFED3HeBWATTIQo/arwDE+4NPBL4HSe/vJqNkPkaFlOX+oV47epYX9MaB
HYFKfrv5f8UUBmRLcE7krjeFzvycluZLUkJ0S4nNR4ke2KEewiBwf83rl8yaIIsEd5TI2FmEjZAx
ogc4Sb4KSnUf1XmExkwMBvqMIn+1CmSWm6FnALtQft1f+PqeytiJmyObkRJndPkuGmcoqwo0kGfH
mW2+lGYDQTp0yVXy9f5Ct+6PzOZlUkUZYQml6BWrryYDexHCD+Eh3V0+R3b4pVY52vsr3bo+HKMp
q7Z8wGWemYStGk164HhlWCsg2OwWNcqojp+0YYAyLsmr/kOSiuz70KnxHwvf+OH+D7h1pjKIoEBj
6yQBCw9A7loqSjbZHsxR8zsfekCEjMj3H7cx5GuEhw4vhW7NEmzUx8JUBJwJnhXGcQ+zaVs5x4Ty
4sNWhnXwn8DxKDrTJLm8I5RvZ2cuBcKWwEx/CHPOnxglqsnh1N/3T+7GMyDYdWwd4J/8S16iv56e
MEMT/LRreWM5KXtf1bIDNe5x2/cV4tpgz4ixUV22aJWufLNbKxP6YXJsYfDx5J//tTJ9HgkPx+Yw
Mp59hzIp3rl5y5QH/hTK2lhkR2j9uh2YsrXm042XQW2S9hcNScAXy5dRRD3zpGEnvNDNGcNS6G5N
bZrsusGJjvfP99oLEm65DHlibFQKKgt/EcZK/zZ36TE7TBvLn6LhlJkUVagTw7WioBR4f8EbtpRt
OTSI8Lv8vTxWpRxEWcaYFy2AS7m3zp3lwm0SGSgoDkW9E9B+3F/y1h4FRkbjqnKLLOPyS5I3DBW8
bIbn9nBsBwBon0yd2QVVFCYcM4m7Ym5ufT4gDpQpbXJQ4DOX68GIPauTURmeYeqgC/hFkJDNCJIM
zuO2mq4sya5BReq6rBG101iVam94c2G537Q+7HeONRYrr/3WS4Dqw6IohEkRyx6b3miQAMK+4pUV
7MmVmylf0QLId0FfAG63Gr3ZwsT4IxL+g5BNDAt1CEM4Djg/E6TfIkaDvj5BoI9AXQP3m28Yg7W/
NoX7TdfAWJsjcxG1TMsevi464SB0mTJJMGxpzP9++EUrwrJPqIFSsDq2QRLsTLfwP3eQkuwqZjOj
lcjwxv3UYUOkcu/yIcEdXS4IOwED3ANJZt82JvrWUX/Wc90/I0xEq91qvtzf3xX6Qp4qRK8klBAB
g/ZbvAc1ricrcjvDg9Sn3VpBDMUNUMNdNAyMJYzEBps+MiDc6E1BqtDXL4Uc8hno/ULtEDbDyoHf
cM86BQaaRDgvnufiK48ILU6FPRgekrYNXXMHbfcNmBRGVG10IU/14JaHhjmGUwUS66Njx+nh/pHc
eLHknBKJAm8OgDr5hf765KY/O37U1TpSOIN/jOime2NVN/uwKoKVzd6wf4YGcJWWowPwRV+4TugD
DQhKO92LM0d9YsgERtSus78W8Rz9mUQ8vbRGr65Y+RsnDGgcAAAZgbS6C6PbupboxWiZXq5C5Auj
uNvN6ELA4bJJKxRlNz2Ugq9BC+3NFm528STMIexWdi7fzSKIx5+C47Hoh/GWF58Z6skY0j4SoAm1
xe9RM/gf5j7U58dfE7gZi3KrbNNDMnP5LYt0gIGv0AxP8wV9lw4+06JsdCbzmcgzcjq9j98dF+sL
UoWviam6XA+F4gHxWLpftaJlv0fFtD3045XXgtGDFd9545rKRr8us3tCySUoFPa+QKnN1PRUKrdb
yF5HhCtb+JMDPYS7/P6+blglgg8gODIFATwvP+dfb8JN4rk3SrxmBlD9s9uT1W2Y/0NlyUDDAZlX
1/FXlryxPy4nORaPEJ+2vKZMxMS4M0f3mN1Sn+vCKin2NbD32dCb3t/djRdBKdOiOv3/rYfFLWki
RN382EfmSZMYHQvmjWEToAq+Y3KOEW+jH78rxmAfBjgNSDEn6+P9H3DDDjAj59Bs4zWAvlwY4SlK
RR75JaOV4TArjMcbEvoG6Q20G/qowU8EcifZMpjlVCsv5EZJF2vLiBOga5IiMtrLT8sMc9VURZgS
BlliYkzQh2hOtVFfmtHORrxLceDni8LkddC1eNs7SHk7c+j8MVth7++fww2rQCuVFBeUMxf7bfLk
r2uWjIpKVq0mT7OSaH+4Gdm2TGPr8WD+71WWldQeJqIOdvzkyVJjf6e7o4nsB6zQrZMVX4Xlfpyj
sva6KF/Dcd/6zDgWwUuiw8UYyOVRmzlATpeh9aeBkTDzaaqhcfjsBpb2iaZl+qMdVWgAhZaKcSVo
u/GWZPOHcgmJPFxbCz8Tt4puQ0wZP0EBUZ+cvNGPcayhWRFEa/77rZG0sOyO8xbpOoLxoGUA0w78
mYHSxZOoUxMxFVCtqPZEWYa+RVd2bXlGva/zDwEykej6jjkw71NVMXA8Ix3NRNGKO782XeAm6f7I
mr2OmVy4c4KeZPanLHuKifsrJELrKdqqxHwfptIa3nVtvjblc33aErWNsWRQQ0LZF+aEqajAUpUY
SdpwzI55qkb7ysqandDNtVjl+kYZlkt5Rs5hAaF2Fx8WidYWlSHG2mK7an6GWpTD5MkThdEnb5k5
D/Vsp04urIn3H+qNLUogIR4cPA+TMwuj0dtlF6Mj63sjhHQ1nrTOXroozIttmSS07O+vdp1zUKmh
Hczd1RisXa5mMLOK7AjoWohtndcUKrS9X3ZoxSDyDXvu1HXtVi8lTp1yt//r/uLX94d2nhxGYL+C
6sLCNhdMdogB/UnPijIqfGk3bWqr7Jmxt91NGkTVSghxbQNldkOnnxIj3uBqstHIoK9DlMdr/Yoi
qpXqxwEUy/7+rq4/IK7VpjAs40CGlxavYhA6FL5omHsTQfX7onHmV4UZci9tc3ctpbm1Fm5NpWxD
qZvI/tLsiUikJXinyYNjSAI7MmioYf9mTjlZK87eWIrESULmeUxgvRbxV4ySfTvAJ+5NnYh+orWV
vs9jJd0p8xyvXMrbS8GmRycQ3OnSzqHIUaqQXfWMYBTjexhF8pNemPkeWvE1/PONK8iIhIScEMTK
puflATpNj1afmw1eD9vX0alhz86iAcxHAUHgPLTdytbepiAubbhF21wCcgRNe1gfLxdkklgNB9vv
PfQEM8Q2HSs6T+HofyrMyvqO/IR6rAsHrr46o3RiB/ixXZnpw0lPEZvBlJdI0SK6e//OXhs7C4ND
5gIYiRrcshKW1WjD6TGKV3AdwKqhT8FedH7ihXDJQMQxHuEGfXDYi6IDs4OglykUS3O+DOi7zBzy
FGJOz4DA9x8FRPPXsQphzoQN4qA1iNXd3+ONWyVDAwAEjHnZmJ3Fybsj1DpZ1HkNPNFeDh/ymRr/
fBKi0Y7/w1LMwgBcINemS3e5VKR1Yx+mWuvB05WSbgf+2VAC8xCSmK20127tCjNjyjKKrC0u7hMK
3B3EV3HrjX3UvHcUzT0S8GqfKXQ4Kwd445IICtEUTsiJhLVsekaQbJRqJVpPrUYY55XaPQ0CRVUR
xsNLXU1wVc3F4yk1BTe+FjE0KBcyzsujDNymdkSm1l4xzMBNdtCd+EDRUmQbM+SpQ8iWEUAbwyOt
e7iwCtdI/d8Qs5TNSsv3hqUg9sIva4ASqUws4oGuS5E5rgsw4BD8Th9a5A7Cc15XkNGR5ChwoHam
n24fvkiOgWGSoCbWXbpn0UwUGmaz8YSRjccJ2a1DBAnMyVQgTrq/1K39ySMmDXWJLt2F20KVa0zQ
jSI6l4Q7vur+zufI34O7m6AwUPrD/eWuAw+LrhfekaYUHfQlmlbvetLG0Ko9l5cPGz8T7hN6Gacy
Lz6gLxSdGinVBb1Ps/I2b+6TMIAEmCLCFfACssJ8UhDn9cbGij7D7JH+M9hWsIN9QdIqlvX+/kZv
ZIFUqOWrIfIFErB0MTFhRlm1Ze9ZTGEBQIsThMpT1MS209BCM9PUKJQEU+RALZnNIwlTFvyb1Ery
Y9SS5nz/11ybC94So0Wy3gpSbWkuwglCc+hoZupu1RDsEGGbX90+qaaj2mjF2p26/sjy5ULgICdr
5d26fLx9WMeTmVaqp1UFUmZxAg/8DqU648sEh/hn14ZyG9WpONnVXVKuIB6vzRVtgbduNnYRf7t4
sECNtAlqJdWjR1JtRROXP7Shjv4UuQKrjCulgq02dn4+fMBA0QmoKa0wT7XEWcZwtZrWgCpvoEEq
Z8at8y7P9GbnBE22cpNvfEsKnACXKFURAS4hRE5jVaFpUZwaisT4kYtxOkOaAvmgCvne/V3Js7qM
WhhVlzNaJvVzlY95+SEDfKTk1J+8AMT0gbaqBXVzbp1S0H8nNG8BBjQKGJi4HGGZKPOVN3RjpwL4
O58TX0C2sHACDnS8mRwq9QiZimNDKrIZ0CXZwCq3FqDdWAr0EN0QAFKM4S2bSo2qGMSeSeWVgOH3
mjulnzLkkVBAraMVE3jjglIUoi9IcYqUYdkvqyn/oAw9siuYUYH3j0rjgXnPUK+HJfpbVvKQn2qe
S/GwK6PfCquCRn7JXLsjz+CvWhD42GgKQ8QfDeRBgC8FYhIE12Kedy1ceb9Ktx7SB4dtwTqDl7EN
k5BeDlIt1mzRJFRRxM69zB3K7DhXqpsdqjCB1TGzO0RQCqq+K8bu1gGDz5JNV0ntsMRwUhcse+a5
M29OkEv1K+tnBF30xumYB9Tt8neuoHB3/6Fcexe2CZEE8AfpSZedNG2U6kOun3l1ZTQv9tyUh3bU
M4awquw4KM0afcByPeDGsqonp6oo6jnLqETroNO1R8c8T1paBLDTG6hYom8bBt1r3Kppl29ki0pd
uUFLeyCXpbUg2+aSK2iZ46pFkYfMSxtndK6a/lROENVuM6O2IcPuoI3NA41BuMxydiEN/P3gjMP+
/kFfuVUuPzyPFKDAmmASlqjgukKFd84C/Yx2UEsxtxrz4XNtgV86uHNUqe9HFDvtg6+4vn8ooQ1B
Oistk+BlKKmx70PI6aOVWPyqQMdvomBjSPgss1CMS14+rDCwA0Cs5XROy8raFEFQP410VrcWYzNA
KUKEbphw3TpISlHDS4JjicTaoymt/BG4WhnCMakERuXyR2h4eCVimuQ8ANPZC4cFERMfPSHaXypi
xish6tLHy+UorJN6yHl6wtTL5UJzQt8o0/tzaA9j/T7J3JTppHBCCfzQcE1isYG8NkG4GdW3aKLl
iSrCynWUW/rbPfEbgI1RmuCRqyD/Fu4JxvoIEQ2zPyORp/9nz1P6Na3D9LVuwn5lu/ITLpaiAMnN
A+VAgXM5kzqj9Kc2g9VBkpcLxCaqZm+TgK24hutnTamF/qGMIzBgy5jRzaycTvzQn/u+nF7qlLFe
qCpQpUlHdePAbre5/5pufERJu4KTlak4dc/Lj+jGzGfm2tydDb7e8LlPCuLxLjOmMUPtMLNTjxE3
3UchEeHiTZC2prrSOVjaalryREuEMgw2A4ZTF9fILhMB63jQnLlkMRoFsZlP6YHxOoZJkkrAfJUr
UYcEZWag4b1GqnQ1cCaXZ+u4KMozBDrygP5yiV3u9gJR9vmMEFegu6e+JrFPNg76T+kBOu3aeXLo
/alfchOqPMrpTlu6w7ae1d753qG0or0Os+MYx9TWI+W7AsFeeTB66M/3igp9wbFhwCyot8FIueBX
6Ndx+l7rYoE2RyEHoX44LkrMHxuky+HRjEJYOB/9wqBKcBMa/RmeyTKEMiM3Au8b0PuKqs952CEF
3SJq0ygp0xR9nz91Qm8PhhYpK1Hq9YMxwONKOB4WQmbxlyebGIhWj/bkn1UVJGlM7rUN7Sn7+vD2
WIXOsElSx+1ZfL8a1eBCNzv/jGadHm+CppNcUWY/UDXsrNI5Ojbg8L0YE90ES5oFnx5dH0AJ8xuE
GeBmkT+53GUoinxkxMo9z8JnNhRLVW+6np7THCb+T+QBg10SpJ0LV5fdrs2nX1sLGG1IZyjdMUpI
OHm5OIx8Jcw2s3seew19INXKnuPKyd73GoSPlcOq9zd7Yz0KMfDxybkfphfkn//1WFxIbvswHsW5
SSo0jQvD6BE7rRkua0qFBKAJqpXo8YZnhS+HgIM0RGIalk7Ntn0C8CoX52Bu5SgIaudzQfqhTvTI
ReUbsFdWYUEjAzBNFBE8TxHTqoMWZi9J46b5ynO6dQRgyylQ8zolrdLlEdQpfAA06TkCJCg8JRg/
wxZe7f1eTV6yUolWop0by9EhsRkcA9gqRw4ulxvyWLSoP1nnYIyzTdgyGFIEk73XAm3cTCrdhftf
+Dq+A+hG0YL0XZfVxYU/GE3OElWawOsKpAw2c6kjRwqDiPbTLvz8ueotG42vyey/wACPKpGLXEl+
uv8brj0C3oD1GViE5eLKcGQ2jWTfaMBnjVpx6hrU2pMoTBFpoEiSBzAcppi7B9u51FBp50L8yL9l
uimt2V9XO6PJRZFgCDzY9NxdRs/06BYiPzDYv8ZucR20sJRMT2R+Qg9s8U0NlbozmjGBh5i4oh8g
oQyKvaUyp7nv08Z9FOzKzqhbygQexhHZx7ncmVYmJVpGOtrMQmnOaF0qmzyzk+/IGq8VJm69VkBB
lJeod3FjrcXrKH0D/VCtQ7LNsuaDkSDgmdtIlZUa9OH1MJjbeIQZFTo59MyZREKB1w0P96/PjePF
45BWkyBIGOxiv36qBGrZu+657briMAzWB2ea42cfBMrjtoCIgeAFw8/pLks+UepaswWNzbnnPI5O
lqvlpjbQRtjmfVpv0yCLHuSbxOrA24NTpfpLEk+2efkxo9mEm39QoE0bNf0FxIPFZL5WnZgoa1d4
JW58TFnAo8xED1w+xsU91YMh0wJ0FM5z2VAnqKpG/eOXlfaP3SdIo1TMTXvm1I5oPE+d+jKbSvwN
JUBzxSRdm8C3ETIuMdAs0htpsv56mWUxtwZjy9V5LBWHQm0Lb1adJC9OUddnjQz/eP/+vBG8Xkb6
jKwRspBI0Somy75csGgROUTCpDy7KNdAWWKnmVJ4cJIL+/OMHAUbNvwMgnLJTXNsXbNSPo4IolTP
1qAm1X9+pUyWZ0eTYn8cEEdFu6ZuMuOniDs7QJlnMMJoa/pdlJ1HfSq7g6sNOQTNUY2O0SbWdXQ8
ER5E2Hcz0s5Vo80UBK7xLXQF4j1Hra6a8GCZSQ9en1kK/buKYtwvOLaQWHSgCRf7dIiD5L2TF1m3
ifw6V/b3j+jaQsNgzK3AVTBwQXh5eUK5UegcBL8/akr/6I7zRzqm44nGSHZoJvC86uiPK7HH9bMm
VJf0fdQ8ZRdqsaaimAhd2wk0rgg57qIa+WY1t2zkrShCPro94FKEVQxekOnR/F5sL56yPFSy9DxW
k/7VRL0i2LWJ04xbX+jdeCz7EYzyXGNPV1a+Tsfo6TOwQ6eStw1+9XLlzA2ymi5wd7ZhABqZWQ9U
0CdKgIALxZDk4JgRupFVj3brjI1bsZzXn5UMkFEFCjsUzqiCXq7O1FdV47bGs9VnBszczBJSSRj3
PZWdlzx15g+5HMS+f9g3vqtLS4LOGsVXJkYXLqMDKk3PHR1qoY9hdepzxgZPql6EkGM3j/tCKNaE
AfGm7HrT77rcYRSg/jBpTX9WK9Xa2w164QQ47maOjbU61dVhvoHCdLgBBGkBza7LpQSkzdNYhO25
BGuJkmZa7dH5G17HQNW8PE4T1FSTNUzp1WFK7Am1H7pboMRo6y8WJa80hyJqzq0fQHtPOcx6FdXk
lvCnlcGX+19OXocLOwnDEhE5aCUApXy+xQ6jKUZyE2GWc9cM7n6kv/WaDaW7CaAo209MLu6mhOjR
6XIp0l2ZK9732j/JxEsiKWTJHuGAhX9KImBRyB1V58JgYB1GfPdo5kMK4fRch+8gNE63E30nk1+A
oPgOLeJKR1bkYXA7wTn4P6r59A+4yUvOmsQtUFB2tPqczQYsFG1noXyAEPgmhc328/0zv3KGci3J
HmLQGabmtrCCnaVDrwkJ79maDJCsOaKZ8SZvITE9YFGsgxlWvrbyQm+tCaacSIemGrzTS7NgwrBR
2351rhqrDE9lpoXjF7tWELQuKAt9FIzNP9r4kWdq0qrEEslW8ZIw1RfpqCSdVVHY64o/NjNUW3sO
7C9TB8fH/SO9LiizFsEFF5nYish7caZlHPm2lXX1WeELxx3d2TJPg21atw0lW8WftBMBgZvtnbJ0
vxCol9Y+TCK9+aggYOrHm8aoinbFFt84dAJLIFeg3mWVdfGjYBVpW1Sts3OMrts3IIn9D/L7UNkA
2+uP1KWC5vHPTBGbRFPyEsl3fWk7yny2hFIY2blLs6qhOz1q0S5EnG3+4ZuJ+dVoUY1ciTF1+UYv
bQjTLpQfGZowuNLL5ERNBiOyKJOdZ4AdmdjMPJyo3FoIFk6QmMgymR6m5RR6hoFU0QfbzuPhUCHQ
Zr1OlQ6ZTWtNQ/FLQ2TH2JaW1gZvQosx4j6dTRXEjQLV7fZD6LpwziEBNlibsESx7LMqxrE+VbNd
tsf7N+rGt5NcuMQQjg3oaNmhCAujEflYpaByi+iUK5Z+SpR63Oul9aV0wnil+yBT08UZUi4mZZU0
3ySUCztYZlmhlVHcnFX6e14yts1TLqa1OuIbJepiGcb7AE/g0vDUy1p7HbowbM3VcEZ1pRdnMtwc
KhYVdZFD5Qia3L4Clt/ejQoiCZ8r+FI1LyBWg0naSPPkezKjNPIekejB/0p5xg3fxSbyb9POcnND
36MlGCD1lxApS8nWsUSTDd1M+2wNIzadeVAHUvipSo29FSV+ewRlHyknRkapuOV1XjEJCORAP0Wl
2WvoQJfC2iRzOokP0NqqMOT4qTv/aAtEahHBRNXr31zR1HCf+bpZvoauFkX7FMKOYRs1iALtUqea
x6+paUL5Eul6/x/yE9n0Ouda2z2lU6gY0NQa4awRn4d5rni1W0E3tNF0aDWSDbgOy32F8tB3qEdO
qBDdv2TXrp7GB7GipF1mYHoJ6ADLwm8gCTi3kOmOp6bUR0S6gzBKt4zMNH/ur3YVmAISBnJALAw7
HNdgEVgwQR5MLk3r82inogp30Imb1Xuk6oU45tMYJX/aKog7beegWSb20Yi2ysf7P+HGhoFlM/DJ
pDKVhaV9UoY6BY48VdQWxvybwUjFtxrNGVRPUVb5H5aSL4mOD5McS4/n5pmY7Civzy200Nq3mYGJ
4buSEKH+N8LTZX64v9x1qMjRMptISfGNX3BRwx66Ki4BAthn1OCal6xGDI4J13Oq1d0LmqvpBvSg
tWJ5b6wpC8ek9dhdhrkWRsOMwagiSoUqbD3l3U7vWr3e2oqZfemDRtlCTtN9Cl1Ub+5v9eojytEx
sA9yJAfVmGUyT1hj0zgWNkC23HwR6F17Ed1q9CzbNb9+ZYXfloJHkMFaOZu3uLJ1HPoNBBr2qQmV
6qfZuHO9R2Yzea9DhnLOjLlfeZE3F8ToS453ivFLmKRRhA11esU+2eb8rw/b9cuAWtdOc+bfma5G
X+6f5HX4C4UgBp+JEL4hUADpFv6qiyBMMyMvKcxToSrJB62z1O9mRzCxj5PcDqFPzgt0kuOh9c+6
Ilpto/qQRu2QntX393/KVSJg0N6h1AY8lCEcXPnlL1EdvwmcRuinoUdo948yhVMj9pnjDHH7XI5W
HEg+slR9nWNALlu7AvR3iBMjG77d/yHXt8slaYZVQ/a6BHM/lz/E7RoamBFyq8PcBJvACNWjbjX5
sQdLc354KdJHKdrDdVZBx14uhfQtMvYlSqAI3joFZZswNexPeh3Y4zfCNMf9fH+9KwMMi5Kk/gGh
Sf+FO3a5XkzPeBpVpTvasT3sm8wO/51axKQo/dTH0CwZ13ba4Mk0y2h3f+XrFilPCCkBoBYwiWhX
LY80n50aipv2GIoG3TZIRT5GqP0+KYZf7jmicseMKww/mmgBOmsCysRifm4aNTrbXYGQnAl/KMCE
bAc/HWReWVmcU5idSczcCrXTvrM+WOUQnNUBkcPUr/VXU4vFisG7ep1yFyhbMQDOtDut0MsDjICr
BCZ6h0fOyX4Kq6o6p4Uab2MUIA4omq2xxl4B/gmAwIRAqkouDjRhaeoIBux8KGNAXaYZlgfY3ENa
6IbfpdBNznOlB59GmEY7rxZ+ErzrQNqnRArAeZ4dFDrUz+4YOsoRXU1KbRsFMiVzLbN7i0QvYjp+
I+YDKgXSLKDGCxupwBFstWNXHxvkGTytmfRNXYf1pqmiYhsOSvSvnenGXp0H42UsfJJMeB52bRUj
bVvG8VHrVGenmQFiVGEYf0CB2zw0llXtmrlIzrD5J8/ID6ICClfyF7ct9YNbR9Y2xTiey7CxNxa6
qgcgI8oJveBp5eZe2SW5O9y3A2YJwrUlDRlEfxAIFUp9zAKR7xivSp/fBMOLstZ3ftK1LyOcUTu1
7dpnmmHhoyZCLk+5CfId2YBfOqCk1qAlHsPmmBUTkNMqco5hXc3b3jbW8qhr6wC4lK6AQchCKrAc
ONWY8RtL24jPVaa6db/Tklj4h8Gqx/hgzIVfvDq6HRs//CDM559zTflPXTnsq4CCKSRel0Hvh0AG
jNbifVnJoKZ1zk9I0vEpDIpmi3Bo82INWeU1Ng9daef5dN823VyUDTPUJQ3+klx8gMC1duwgObu1
3vbRtm5hGodZ3C7ESUVeZP6V6HoWJ9s8MetmjWn8yt1ABMTtku0RUL/Eipdbnoa61AtN9U/KABdY
Zwnw3b1I9tSZkpXTvV6KSiI9PIo4NgZlSRESkszYUTa5p6Kx0xMlRP0DDBpiO6PEu+LNrwwlTobC
N4merO9Ti77cVTAhgKwK3z2NSRQc1AySOKfX7SfmAb7WiZ482t5hOWrN9NAIjmQ/9HK5ZCzQWUKC
95QyKL9XYVPfppCpnZQQlSylhKD4/pUxFkdJDx1EARHvW/uC/GQRbVPHVH3TGJRnE5hIBjq0qIbn
LKqj5BB2vVNRPswEhLyU04J6Uwu1zP9B7ndQjwkCkfaTM5gq7LLok0A0y8SieiCO7ubvJUnpf6SU
qLTGswVmeSZ9jfemndjT0QIaMDc7NKeS53FIVPugjWUSblyY/6ut347jhODV7I/Kq8v08ntYSczu
FE/MK24h4qbjYfogG04iLq1xN5eVHxyj1hcZKXimzcYa0mNhUJiwBd8hJQ8kckem+5dfpbdQnafy
EzyrqeEf67r+2reW/dnwR7EVZmfv4l6A55n6tbrX4kWzMAkm8RtjqUQaprlYWCOLfasrQ1UWQKSh
aj+ZsVH2VdLqZy00h5Mk8zjcvxI31oSQExttyIsPecvlZtFKjkprdqrnMXDsUxDBV5B3pfNUx+YE
yXiQ7IDfrY0Zv0XFf/leKMAhWmVJCdiEvHKZwAc97t2qrfmJAo6p7vvemXVkedq0oIemTeHvovaH
f6pEMdBTLprU3DrwkX8MUDeGwCFmzn5bVXbTbCb4Ql/Nqsrrg5+FQrwEZeB8teZaD74VcaakLZYY
MB/03mlooFCehVOFkhtHUW7cAGXlV3iy2njXT61wPquV5uS7Si3a8oPhlLP2tR6KPnsWKIYllFT8
KSm2eQqGOoMU1+24iZIwPoAesEa1AmGHAdTpRyp78HVs1cougeiI0h2rnRY0eb3r0Bt6ahpm1w74
keRbX0JTt6FvPpyhoZ/VfYTbfDcySvc7Qdfuj8uAorNpUMN+zNLxBejNvNG40XLD1C1cVuGGgztD
af2UuVoNz5j2c5r86NVkOuc0RbGxEoFeXTOWIygkGICJiJR0sVwNDs4fgTRCGGnFT43fmzRnkQT3
KVsd5s76nbvBg7OWcovAMXhKYN4BDSyZ+Vz6Qc3IrO1T2dXTR6uci39avaufbIN+rSvJ+u4/pSvj
CgegFEoAJ45+C9nY5VOyIB6NAkLD1yq0piPEavHzPIfFEdDzfHxwKfw9hgJdQ0Rx5DTM5VJz4lc5
w8H+c0W+/Umtx2mDfFH7PR3HtYGNN36iv98qcBa+GmwibwQ/gO0u10oyp9JILZsnbGVBDmaYbeZZ
+qD8MJTYRK8sceo/TV13P4FXDd1WgYvHPdaZGL44qR4kDO8hg3JqHQrZDEDB+VFNnfatnVrt/6g7
r+XIkWtdv4pi7jEb3pzY0gVQjkUWySbZ9gbR0wbeezz9+ZI9W+pCMYjNc3cUoZE6esgEkJkrV671
mzVY9uL4FmFFiCwRuwUcktzk/FHnoKCuXfXadVXo0+ccZs438grtYVLzr1JclyulMvHmv38Zykcw
SchzDThulIYXsTNPGjMbcn2+Bo3TXw84FJ+G1qzeGqFB2NBlBAhCaQUikNhav9U6iq7EoTIph2sl
LqoPcTJg/Vum2UEpjfY+6KJopw+jtTLo5ZdkUHIT+sTUjziSzgeNpx6AyKz21/owT4iIlIrjMdHG
Hs3cYJfXhbkm8XsZIfia8Oa4ixElQLucjzhO+VxIOemzFVay7JUaYueRr0WZN2btdCcH+A71k5Os
vOjFpsXkWOTQxCXRqV4GJklBrR6WmnLdGHO/kRLTdLlV/WxnZ00Y+oWR6IiI3UoXHp7cYh+1MC+T
PO3aa8NH/cideng4hs410VXMsF4JEM9oicXaFAGQjiWTSFd88TllOFZmmwbttR9L/qZTOeI9qQag
9qnTrLZ2VRwuW9cepvBz3+p94bZOpzvosqq+5opkQXkK6IX1h6pr+2qjd0aCb4cqfeQodIpt1hrd
cXZanMtMJQrQVKtrRb+xME6na0VPIN5aWd/9peemnHio8BTv0EBVk52sT1OJGHJX0zSxmnFtT15+
ZYj8XEtwZQTTD8nnfBlB4xsNBUGBawP7tn2GlqjbW35/S/tiWMmmL/cIAY0iORI+yDagCXM+VN30
ijHRALgurP5nXnHf9wcOMcGvj12jlItvbwz63OcBiSBjJKRnCG/n4/kg+wYzHJCVTFX954j90LZv
1WrcTVYwram9LuoHYu1whgnTUDCYBLpF1LEmzY/qwtGvDcSeN2WuIxzAtr82isBChr+f4h3OnjVw
YzWd91oZrumWXH5dqhY0nZ+FNzjnxET/FvYyGtPFhGXvtR7Y47HuOr30nESdv9tmbdzpeR35K/N5
uXQ4O+itgBdFvBBKxPmITpLFKebu5rVfdfM2xA/nKugGexuM0bwSdS6DHZZVKNyqpN6WjHjv+VCB
0dt6oHCh0vxE2crIhh46feRkLFG+kPHD+WJLGNK+vn6WZqXke+i/CLYA+Z5MBiE++W+fNK4LP7Ad
v7wmaU5jQIzWkHk9Us/zttakubxB9M36BEnMlwEA+9W8L+VA1T3UvrNiE016mbj1XNjabRwO1q6U
IeS7VPQsdRdXeSTvU1+t++3rT71cB+KhYZfhWAocQiBAzx9azRAhMCdIZREpYvwu7xJb2TQwyP4q
w7As74dgMN7YPhGGrtQEofhxLxcQ9EUQme3R6Htzqq6jpE//Iu2xs41Ut+XJieOu2Tl+P31561ty
BgkMBuV0CB1LPJEFDTadRr+5rvuqOKnNLB+og9cf40Du0HDU1hQ0lndc3hDkBzELtVzA/EvRaOaz
V4sMy80AqHvAJVyJ2k1ga5l/VdSYYbkmIqHvzbmUvEHt5o9vflswhggRINRI1WOpB2MbOQWqQamu
02E09W2vl4btOV3phKdxKORtnBo8yJvHFCQnkG90ayinLAKasLzOfMvATWxKiw/RqFbIcre27BpK
k72LbKl5eH3AZTjhjBRtGFGFJSe+uFk3usmxqErTtWDFHlIa8LvaAU3Zpc3adeByj3AXABFFJKFs
cAHtK31HbZALGa+HUtG2la4XXjE58j7Ig28zhcmVy9xLb0YKw2jg7ATz93xLCojHoEFPv87RvQy9
GlZ8txlCvf1ilNFbNTfxRBfphsBiiyYbZpzno/XOFOk22Ot9Os7D1lKzjwPksk2Pqt5N0nf6Sifz
eav9njkxHrQmEhxap4J5s8icbNKFAdRptS+UIYRJHGtOdtt2ttO6ALBSmFRqVO7HElNJN8hzjf6X
hKLPIYML9IijphOi+FjmiVuVmQ1RpVGHd7aS2B8rqW5U10f99FFuHCn38kwaaTxDb7Q9LKPTbRCj
8wlgWuq2QQ5xnEpTnYfeFCCu54VWmb1/fYkuD/nnVxUlc4GigAa4iHMkdpi39lW9Hzqpvg2aOATH
LFc7OmE5zSH8d0aTEq+S6+necvxp5cA9Hx5ZGSEQiXQ2NTY6MYT385nNlbRVbRpRu2k0k4OvZupx
koZ4q1F0aTeDhBm2NEU5IAuj/Bwk8ppc+AL99usBQI/A2iDgw4NcLGTLqJwgAfi30xp8VXMV1nKs
zPJDCPR3gx/yfBpV27hr1ay/qpUm2FbAPTexKZUrR/N5OP71ILjwUBATXDqe5vxLZFXYSc5sy9iF
+4ABqFyhIRmgoNtVTXf0YUzfV50V7KB36PvX14D41f9Z7gQMUeUkCRGEWyGmtvgGMzbcIC5CdZ9Y
ZvCU+LN/05DFr0z1ech4HoWOIEccBXyqQMsyYxoVs9zps7a3da7nOFYqD8qk1hsn9tcKFufB8O+h
6MSTmtMw5sJ1/i19EFWFFeraPrI69S6SWo6wWhk/+8Fo7+bZX0urLl6N0j3XDWSv6LIhtrX4gLbU
t05NJWof5T1MGBneC0ak0m6geOC9PlfP4pJnk4XcJ0cmSQKzBdV+sWOMgLMcp0B1Xxttez93nb9R
JNt2oZoqe7mNvydZWF5xSx7fY4A4u4ER2ifZjpInM8dxiRyv2bMOQUhohb2ZSLqOk4nvuWrF0W0U
ZtLDbCZAmAbknGtohvs+sDNo0MJkEj2DbW521bvX32nRK2a+xDsJiQwCkbgaL95JMZqJYnOn7isE
Ux85o2O0Aqz5oCVaTRkaFLWs5/1B7WvJC9PZOqS5WdOMleqtrU2IGtioq77+TBdLiEcSKEZaW+Im
sPzMchkqWk+faW9riXGHAvO7dmqmQ50j7VoU88/XR1tufvEByBI42iiN8hEWm78w55EWqqbtoeU4
T4mDkBlrgIq13Mj7ctYVt4I99jkuCY1vHpkGFGkginQUg5eX5SQkS4NYou1LtuYxVADNxFrou5ZV
To+yFknXYTOrV77UrHWiLt8Z0gPlELiOxDvaHuebVDP8mmLpFBxS6sUbpe36nRZj5VfoKddLuy62
aZrh29tpa+LMl3NLhs3rCjltg6vF4mv3pZHXINySw+zAbyoLq9gWhhaeEpssDXGuNb7QYjxaasI/
QWQvXCaIfovx0lFHdSYoYQhpJfz53ZBIZGYZ1zvbQfh4nJE7pcTaH16f2sthKWvBYONcZ1HBBjz/
wLUVoa5s1soh8zUJF0gcuzBP/65Xw7iL5mAN/7U4ynlLUfK2mVQD4io1w/PhIDt0gY609AE7snrT
OFa3TYpe+6jlUfjFkJz2kIy2ueFLy27GbK8k94vl9Dw8mnH2L8Ny/s/58CYmUd2EWMMh5Tw/dqAV
3TaShn1VxndR1srbNEo+Q2PUdq9/5fN7PDUfSgWAXMhPOQGIZItxg1yOnCbQlUNa+dFHG3tIT0+G
4B7tM3U/a2R3tH+zlQz1xUEpkAK+EnY/y+ikRiji2U6mHsba0HZSZtpIMhAw9SaEhc91blO1yprT
6AsTjPQM24VbKmyICzEsML/mnOnqIQRetsee0HdjRan2WowuhcnlynP8rjn4RWFsYOioP1//0JfL
mRK7onFBhhuGVNXikBjQfFWj2TIOiECP27QzMk+1hnhvh0bsznL4Ns9AMbE8JPxB0n9qiBcw9ilS
tWSoEvMQ26PtmYVt34aAOaB7VghPrhzrL70cKkac6pgGiuv4+epF/yKX5r4zDwlr+ICvc32rDgI9
OejDh4yNs5LyLZgHv94Oih8kCyIvZe/Fbq2KeUQTJbIOM+wCt4q1+aYchuxRLXxRGVa0fR2a+V5N
dRzeAE3uJ85AN+bmuu+zdr6JfbV/aGLc1bkjFPdamWf3rQVXpFSU0AMTlAFHkUmJBj8YsrelkmJq
uJ9xMeN/AWksgY6UWHut8GMsnJUhuze6zPA0BWHequ7WdG8uwwphW7iYyIgekKWr5xMz976SN1Zv
HqrCjg+OCjNGAY5yPzQmEASosV6RRvYuqlBtfH29L5LK55eEzMYRxYVRWNWej2w2nJChDZIHBxXj
0+zwAG6lVYjv5Iry9PpYLyw//fexFnurRLUV2/HWOliBgmW4BV19sjrzaMIl8Gq9tw6vj7fwiGH5
CYo6mDAgYuwvChbnLxfNZWf6tOAPHE3dg1T297nSJRu1CdunoXbC75UTX6tdaVz1qIe4SLSNOxIV
QUSVqs3rD3PxoQGeAwYnb+e0RJpgsfesHmdoGXL1YbQk00Ph2TjC1zyFTqM9vnUkklwhIQseG2O6
pRQvEDTdkshuSc/ROZDiWdoOpaVeRYlqvjGg0D5jCDgWfFwaQMuX6ux2LqrcUa5Us8qu8zb8Ktnl
9ygdswclk6ft215MNOtIYQUbkZrphcgCRj+VFaSaDvnI1L26ceIbJ8e1Me2zNUex5dHHUFwSOPIE
Goxe4eK87eup7q2RhRHJzeSWU2uKNTF7Wesr23DS/qoz3Vq5oCy3x/OY3ISEiyDMMHmxQowppi+p
N8ZViBD/Tm0KZYO5aO5FZh1t25la2+ufcxl0xHiC0kRNBCQQwfJ8dzQpWv85t5IrcOXVplNKzZNH
QISbiWLpt15Cll4eM2eGpNezVV8fXPzy3y6YiB6IwRkb0DNHwLLZLPu51fWjYQCmrOTPWlnKm86v
scd6fZiX5pGqA5cOWH78ZxFyiqw0OscejCsc26SdOU3vNQkKT2yhT424SnCqAqtaOfVemke6HxR7
kIO65NCYSOCWbRKZV7FmB9eoyPfvYtNJCOFT4anZIP/1+jsuI4v4lL+Nt6xD6HmpmgmVpKtiLN7L
9dDfIFc4/egjy17DPbw0FNcMXk5EMJbN+ZKhpgTjrh4gtFRUqtK2yG4tDqqNYGWsRLGXviKcdQBj
wBaFlMv5ULE85L4NEODK9vskdn0zsL0qShPyBlSu3N7M85V096WX46yHdUehSqiknY+YBY2upXJo
XuEKUe8JNNKpU33jKgGg+uahEHYS3RebIK1wKz4fapq0zojr0LpSoux7mmrTrRzjoVX65bjyGS9f
is6AyCtox3Fdeia4/NaK6/rBbgqrs67oIYR38OU1PEsGodBYvQ1YwR0XBi0dHsCFotLJjfv8pZIu
LiY/0KwrTe2OZipsk+2hBalmg1qz4OdroTm/f33tX64SujtwJeHDCDTH0nhn6mbcCe3Zv2qDWnVN
eK1HuVaECkCj70Fxvk1v7fkdhRoNBThYDjifLc6FzO/HsSFDOHKWmpspr4N7S0+0lbLQs3zOeXR0
RAeJ1JkeKiWbxTCaEqTGpI8BloFOtrfStPGaOe0fImma3CHO+tuyonFgxX74UOlR7JGiDqGHjHm0
jfmH2zS9eoCR09HBVHtrJao+g/Yuno/cka6lAA0t8cR6PyLRlSrSVWz2gdsAE/iOD1R/U3fDh7RA
AUlKTW0Hu1rbaG1peUaWO3vDyJvN5IfqsR/G9pCPiX5Q40YT+jL31TgDDa3SAJV9W/PoUNafDGwL
Pdz0CNwpanqSZAZb04jN70k8mCdUs5JtqevDSdIH6yofs/HQl42zMWrQ1ENsBSvn5QtbiZY9iGRR
UWLbLjZtYWYNiXonXQEZHY9piGriFOfGseWWuPKBXx5KwN1pCtAAWxzNRVI3ulFM0pXBAX0LER3d
aRA9x6DP65WhLk5IU2AfaFXSEQAh7iyWWoriW4IYSnS0+ibcRLGkXjlhI7tW2EhXmg2fT9cRknp9
2168H4MCTaLlxoDCc+g8VEAQJIxoY3xEgqzZR53R7DU76ve5Hq+dxi8NRclTiAbT2qOkfT6UJUF8
CU0/PkptgSPNaI6nQR1bb2yyfIUjfhGMeKvfh1qcjl3aG5Mx2jHyZnbn1qGSb6dQCzd8/7+CgDbm
6x9xAZgkGInxbIG74hghX1wsSGeCN2tVCAP2XWF4uVQUmyAJy606znj9WHlwMxhgPYzcsnaTpHWg
/6UZADE6Cmqs5HcOojtPU9CXCMJwMSnKNHhrSssTWnjgAT5hdTEJ5x/ft/JSiTVkWAj/2V3cGR9H
VQk+p4y5c/S0eJuQ4a8vQrcCoCStVRaYdj4eTi/BgCZ+gtNKn+/ifK5v47xDrCS3JBchg0pyBzWs
vJnULXdHvYmvTSzhVhLABWv0+TFg6QDVgrMC6m+J9VPtSs7zRk6Ojjaj4CjJCOWO5Tjrt7OaRLgv
pbXz1Wz6qKXik83fGtWnweJAwq/eGrME2PBZEZzqN1yTxZIEV4/ga2knx04GdTgH6FzB4s92Brt7
Zahl4Y7ViO8BaQTcDm6fS6xF3RZ9XODHdyyTVL0NstRyDfDn21CxhtPoV6ZnY4twH5qhfO0HGH69
vhte2HzPrCwDMN6z1/X51I8oCxYtWmLHXOnHnd3I4bGI5WZbTsX0aNDUXBnvxUmmQMSRAORcyNkv
Bhxmfy6zPj325qixwJMBBMvcVu7gmGHKP0PDmyEDBN6cdqpXjOjnsCnXfBBf+uwAokWPgxTIWKbk
flk7PaKE6dEarfFxBAq2C7BPO+pp94G/GT5qkpN65tREntni0LNyfLwQXkVWCYKBCzP3HTEtv+WX
7VwFk1/O6VHvUp+iUWPfNmYZHYFQrDn0Xc4wS5ibP5VSsLTUUc6HKnsY/P3oZEepCie3GKyB8rAj
fUW080ntomRNtvmifCSA6MCtQSeSjEHeXEQvWGdgZxWnOY6FZXtyjNpig5ow3KWwcKU8R0klgw4o
d0667TWt2zdaZb+j/Wh8tHp9rSd7seBIPahHsuTYZJxky09d5a2ZTtI4HhIrbR23AihySGmqeyy1
EpGQObuN+A5XU9nrn2nzV/sokr69bZdRChV1SsQh+BwQl9TzOcA6yyiGAuZYpznjrYIDgGtYRXiN
Jsd4PVrVWnl8mZ1QGufwoELA4cG1bJko4GhMspUbytHRc2Ojg4PfaGrduRgUqYhyqKmXBLm5Er9F
yvNbdgtERWg/AgUl++IgWeoi6ZXfFpORSDf2VGjHfLTCe6mVe7T+O9qybW8cxgK3jizP1wr0L44s
BDEEYRjJv0W4HseA8tAEbU5JDPlYBI69xyqwueoLNKRr9BLdVlZCLjZY+L0+sYt6DO+MMhMFPKp4
IoIui90xwiJhTzfn1ICO2iS94u/ioX5jj1KMwqYCDch1lGviUt/daKymdfI5O42j0h1CudXcoB3D
U93Is5cos3T1+lstotPzeNQrNK6HAga7TG4z8D5DYEzZKbWteGMadXCoxxY/8Flda/e+MBSyZNRE
IPUBx1tijCCiR32W2tmJWy7zVBa+ZbnZgHCpU8X22gVRZK3nS9Q5G22xD4FJz1KTYV5JI0SzvKiG
DNsNZkobv3gkkdfuOaGrp1KvnRPKYpqLpbOykn8u4rH4uKKuwOFCYALXtAiPA84tSRpa2amo9SzY
ZChXeRA2tcda0691KUMX8/XZXAbkXyMKIAe1WVHOWNxVppZXtia+sRHM03ViTCcMp5yfeSdVxw4j
PeBvZLll7HxsHcuXvcCg0oEibs7DlWskygXKmcgk3p8rOvdBhE84Is5jYRc2TYP3cX5KZkOi81un
ptdXjQ4ROwHQ1sbMRqYGe3WwMk/y0zZwFbimJ4DFzdYIdVSmNaqEQWmbH7oCtUkLlQBt42eTsl35
cC8tF4U6E7uOzcCknT9qOyi0zSU5P/U9TpYJjFosAALTs3xdvokkMpUWfNyXym70900Ra9vA7u1+
ZfoWsfz5e4krJvLsouQlLxKmVGTLdmzmJ1k2ZhARg9HTPDfLvVH1ievHreRaavLGfvKvUaFzW0JT
i6vSYpX6Umb1dsYsBYlm3QJf/ZSPagHIZZq3PXhSr9DDH0Ul2+/nup9X9ulLQYGj8t+DL7Kjwa9G
ZCaa/FTSyLttUfLbwNEzj5Fafn59il/ajKRfKpsDqhjaJeczbJeSHxbllJ+mys+/AEtOtlbSDdSA
OKjdjJvQ7vUBL48q1ABA2tHTQuvjoltRm3HZUfjJT3VUlXd1iN+ZH5ndfpjaewTLI1RN7fGpZ6ZX
YvpLywisCz09mcsVHZrzN5W1YWrk2MlPEh4z+0iuoo0xwJZVMiu8li0k8+cAVMjrb/vioMCQLRQa
6WUvWaxIIdMDmYLiFEbd/BibVnmjBRgSWnVm7Hw9qN9FpbkmkryEjT6vXe4XQi8RcBjn5vmrFqns
B8lYsnzCVP86Ich/4OSatk0VNw+NYvzEXtW8tRvpYwWX/YSDR00R2dTWaNQvvT0CH9AUSIxED+78
OfxRidFzqfJTljrKTp/M7rscOnSmhzT6MjqGfzN13bAyz88TuTjjREkKKCdFIiSJFxMNKMFOpoky
v1qj446xuvRYdQYEfzse32uTLLdeUMnz10xPjR3Ao3BvRc7ElBTFle8X5Y5mb3jDxK3VeV74HIhW
U/7loOcmskzES5PGamdm4YleDkpLnT1tLKPWtlaNPOKk2P5+mtJh/8YVKA4Z0lG2G0iRi+anL5VB
lmDFc2r6MMDxCki1K3cFbg0kA9ltP3ToyBi1uTILF+/KsKTd/APkETn/YhLKQJcMmOHhKW0V5WeK
lfQVcJXkmObDp0gENW2c1nLRxZjAEGABUz1hsdFaQbPifLmVY5NoQ1rldyUeL9G+9u3BTl1QtYVR
eLTzrPZe9tsu3TlqO5lvK1kxuKjtIjUC7gnO7tJ2PZ7DjIKV1d0V1Vxcc4/7QIULDtPYKC4iJ+PK
obiI20AhuVzSBAL3IRhh2qI82ZW9aRS60T7w333dwZIcjATdd5xuDmAXtfvXV5HDp/ttTzEcUHyA
mIKNQ6LvLE7DurD03NEG/UHGN80bVW4wWYwagIlUG4niNG4HucZ6PUzzm6QYpMfXh18cGn8Pz5Li
Ji+OqcVqAkMAqVuL9IdGm+Ot04/9lZTVMnDIydnEo/pkDLbpjVSdN68PLH7x5Xv/Z+DFe2tNoLVh
UOoPdpwUmwYNrHexqtpPr4+yXLi/vi7MGDYKKo7L8mOA24NelY3+EDuJ9KnuITRK3DR3k20Fh6JK
neus1vqVV7tcQUwpAkhUKFBBAmV7vltqp0kCOZj1h7kthh2+cebGbEE044VmuJnjr2E+lqfS8yQ+
C3wjqMFOXTZ/0siKcnM29YeqLzsvV8zKwwYNPXqtmDaQhoKdGdfxLkXd46lA2tZTQ7l+VyHgslKC
W2RX4kGeLRo0MkrhnyAm/bfaU9LYk5JEsfEQmkG+NboqOqoNbO65KNakWl74yDhowV+B+wR0fKly
ZQZpBRpsMB7GvruvrF45aoFhfEn7BKSUNVZrlN8XVhKNH8qo3FpBvC5xC7naOP5cd8bDBLf6kGed
85MDQNoMKHRsfX1y8APU17gTL+xODS0aSJDC7I3Yd/49ca/T4kTtzAd89ACUOnF75YwdAthFq59m
Hz5FUhQPujxOa8aOy7NeTCXVetJIUVQSaLvzof0BD7AuV4yHcoIIm5oVLVwdcXUfxORu8mUcLJMg
2hoWvkO0yrtdAQbIDdGovfPb2NyGeSkfmqBeA66fzwO4EQ56Ui8BWeeGx8Xk/LmUOAlDajXmd0GU
cK4pdqbqtR/JdeVsfE0D8Nvnbdx/yLoiMN6m2v88OMPCjQb3BM1kCV8LB43qKjZm38fSinYJdgxH
PmK4SUxrjQR9fi78Goo+BRRUzBUtMHPn76nHZCy2NtrfJ2Bq+9RS6t2gptPBMTsEGCQLfr+TyPJ7
GyswN8bA9E2nLiVRBgeuJoptYEtgSJ2Pb6TK2FHejn8UI4SRg4PMonzfVGFvfkyqUBl8V0I7YF4J
nYuCghiW4iISdVRtOfVRkz4fVo2qfGr1Sv0xN5kEQ84JzWSLIpVZXVlpXfbNBgCR3D1qkA7te2Cg
cnw7NVnYuLrqA3lHRsLftj436JW06zze8ETC4Bi5bsrddPgQijp/MDIuIHtmJP8AJQm9Rk8SZRf7
edtvjCarPtl52a8R8c+jKXVsGPBQSKnmC9z1BVjSlpDx6y0j/Em5o8EyexzeY0s4ukqWhd/fck7+
PZRIRIT3DcnsInCHbceGw9L+J2S9SLuJnQ6sG/QmO31S1Ni6n/oQL0L2mmWszPjyu7LSAdFDkqBA
hxTHUm2A2jamU84YB27SW911ZOfafkLeX3Mjy5QOCA/ka5LvF98VWC+iQNQ98IAksi6msvexhcqc
EP9YyaLNLgWt4ZUBUb2Ti2D/+oc9j+B8WGRpROim1kHXj011vmwkYpgltVUduLFh+ociz+jrp8Xg
TqUS3Q2zpd+hnZa4oTVnh9eHvviyQGxFWY5FK/QwlkPXc0+dEIFILMd1e7otuDR6uHyVFJqQQlIr
OoGvD3jxXQVG34HNBYUKOM6y+91EUgeyJfd5186PvyB+WJoukLHuJpsbp1nJ0y9HMwVPH3YUNT/+
uQiQiRJTOZ+TIaRrDNYQqFGSuU2cOo47cFKtjHYxj1yBaPDgQUV8Qm9yMZo868EcqKkZunKgywOj
oR3q1kbo6zRBUiMRiF6oCY4xFSdt0u1Pr3/bRa+JhcSX/SXiQMmQxu5ihw6Ub1Ot1/zQpRWiykgL
a/G0KYfMTo/F6ODyVRdBjIW3XNvfQxvJfzdpHflT2zbt2xzAeBbh+iuU/ukzCl/kxbOEpMyz5QxW
6HaWFu07NW2v26LsmXIrx59oXlNluPj6tBgpaWHjBnuLILHYRWrfBSPVSRgL+dA2D7RTux1aU5Kr
p6l/FSZF9y4wtWFjkIms7KJlvoHasbDpYQvz2hRJxTn9W0qLyYlV21nP0KMWZ5+nrHzAill7X+Qy
LWRLna4SxOdXosazItB/bke0m0i8SPkQFaVGCnhvcQz2fsRJVGhy6Ook8s2jXA3NuKnHbMo9/qw/
aWY4FocxHdXPZptF77RM7fKvZqr0Nw3qjINrFMn03pDzSHFHK5vKmyjO9U8g94yTgvjOfd2F8Nej
wBikfQPrcvxCSBxuWhnesdeSwdX3FhJe3a8bwn99G/9P8KO4//UOzb/+mz9/o7pZR0HYLv74r1P0
rS6a4mf73+LH/v2vnf/Qv+76H3Xb1T/+cfpaNv/Ydfn3r21U5MufOfsVjPT3k2y+tl/P/rDN26id
3nU/EHz70XRp+zwczyz+zf/tX/7jx/NveZrKH//841vR5a34bQGP9cfff3X1/Z9/PKuG/Nfvv//v
v7z9mvFz22bgTfLo4kd+fG3af/6hqX9SRX0+N4R3PFnHH/8Yfjz/jfyn6O0A4KHjQuorZIDyom7D
f/4hqcafyLKyPEHKigBhcBo0Rffr76w/xcVFtImfu8T0iP/n4c4m7D8T+I+8y+6LKG+bf/5BLGfJ
/2dxCqQdNy5gVTwM1UBW6vmW0IJeU8vRl+hwB/Dsyid9lPoJ979cmvZIO84uOm3W1gly3e26mKpR
k0fXQ1wln1I5cb7ArJ++IX7aIJSAyuHGspNKvSrK6K7vJNOdcHLyEuw/vSEOP2Jku8HB/C9a0drO
iPVj3gKZ0Xx7m/X1Jm6NJ8Yy9gUSvOpU76CXdBvsja9jtfvU1dV9F2imN9lhuNFHFTOSPnvSOjpR
MPT0D5lkVttQjqd0E7RtJm99aeq7vZbabfgUZ6r/vY6UsfEiHX3KxzHMU9ULFbNXyf9S+7HI0nCL
P2fsypIRTB7Vx+o2yGkujVHd3ktGRhtFxVQaOrE/9I079kYVfFALLe+eFKlB+Tqq6gkuwRAqPQxN
RAZcqen7diM2Vu6BFJHg5QClMRJXMKyAa9I6OhWhUt20pi/xrqmZ9B87XZucrRlb5h5SCRiAssRD
bavWoxq5QdkF70LdGE5hkwCEQbndcutSG/yNqtG829KqCJ5mxak6iod5t1d9C8Z1IdvBSS+G8YPq
9862cMzsNKTKnrHfdUYxu1aBF0gwyRoHrtQcULdGOFV2tkPiM4tlXLlSUTtXktwhLKY2/qGyI2/g
5pDH0SbowoOOsNAOcYtkM1SWfu0Y4RaoklvJMdyz5KmyqqB0/frRkWDPRv08v7OUBE0xKfqIgGV4
UlHf3teR40geErVqvmknXS69agpr5SOegE72PpQz1a7dNiPd22C80E4bKB1alfw/xLW78kf+2NY/
frSErP8P4hQx4bckRMTBszh1GwU/6ujr72Hq+Sd+hSlF/5P8S9xMqPmg0C8TJX6FKZW/EMIIglpF
/ZCOwb/DlKL9KXht+EXTnkJiSdyi/o5S+p/ilgt2kgMXLS4w+G8JUmhqnQUpVK5Eug1ihPFEe3Vp
sGeljaqThrppjzX5uJ/kMU5dTS1kPKtTebJvSyvII3ZklISnrrXaFmB0CrID03A7QdnGzKl7qmb9
ZHV51GxKyL3DnVMY1PolI6rEvupoUh5LxCxjh+unqqYFP5HI2kZpyhl2ZcZK3SWqVccHC1M0bhly
XJgnPW8GGZGPQircIPIH07XNhkKvo4R27Y2SUgheraKP4LiLBO0Zqu8nHXuFL7MUmYZbdWiOu5Rs
ppMO9P1LEkdaDNRcnXovN7NScYtM9wdXH5IodRM7sEqMR9owI2oN2ezB4YwjTxtip95M5ghALowt
bNXaKKw0XNzNwtyacgRdQIIHOx10RGA+OVaCQUGoF8q25a50V8+t8zUEHvapCFr7e+mrTu01k4FF
JJGduEcDSjE/+SpDfgyUqjW4dwxjdprUFMTY0CdpTx2LULPpQDPYVzosneKRKjQmq3M5D+o2sWZc
za3Ssuet3IekvrHR2R+KotGUR6MIu/kEZ6O7cUzfHpk9Ce0dN2q6+Qgnu2ruAAPI6ZUaQ4qjB6cm
1+TVY+sWzTB+ygPf7naVY4dDQ4DN/Q9FGPf6bnCkMDs0PjmuG5jwY7dV1FR/4RZTIISB49M36LF+
6MnqpH/A6KT9jM27ZGyVFM3Bzq7KygvL3P7WQIfmeBqiodnX+NQNnqxkhe7mtpHJrm2jahYbhjSg
AIkX5K6mgTnhdhk1qYv4BvwATmhgJFhBE+KMxhx7t+Z0OLSFJH0Peyka3HGIomvFb8IHqY2an1x6
37dYPXKXbBAV9VC4KjGTiu3osRuKPOIDJdUupa6jedJc15Jrzqr2US3GRHHx2cT32poM46HT+1h1
+7iTAw//6RlmT2o6kou1CxpGLaD+T2NOK9gbqy7/prZSRGVSA6jkzqYxU1U2DZ7t/1J3XttxI1ua
fiLUgjeXEzDpmEzRSKJ4gyVKIrz3ePr5oDp9hqR0xK6+mi4j0WRmAIEwO/b+jQKPJlDJHJUiL8c1
c9FtbH/EahF+C6eivIARUp4SecWWsIuqGbkbqylHzxxDI+PPZHpkw1cbCmqy2u5CORxqkSyOVolh
RsufGlh9GTVjiETTtDNW2WOFi4bchoYj7Bias4jVJK2OIPW1TiQ4ayaATzptwg9mWmQBpVxZH/Is
Cr8Vk6JbAEMqtTwZ9sCWswxF3d2VkarHHpLwiEWgtph9UFJDvQ2XOrtSJLy6vbjN5O9NM6orAE9z
5vQ5pvZDakTmTW/2zkNlWXkpxlqxkkOVaz0mrlNeXBp0jzJR5GoIeCxB2tx1ejv6oXYYmwujbRAm
K/JpVd2usZFHN7RqQqZtnvOPUxzFDotYvA4f0yqPvuDtwPNx8hTlGUR1cTcwl4lFb05yVRG5OVe5
iDW7YXlSoubs2GnxUVZpzYeNunxaF0x5L2PRtSbj0Byy23bW29DTZMnMvNBeo70OOHvacSo2ep8s
HEw9AxTa4g7o7EaeJuVIiVaN2cqiTPQ8oQwKawt/a4gGQnIGXFL0knwVIVway0FSRvEgoirb7s5J
pMqT9GpsuN+RMiqVGV1UJAjRRV3tOsTWVwtNNC6l8Qv2WtUXzLfUQUwTvGEh4SQyef2caKvIKfim
/AlyTZhWZ17yrpyeOrtvT/WMl7OIHKPsRbbUc+11pq7dMmBnxV9Cyuciwqhk8pOlMXMvIRsuezUT
Drdjbe0nN9QHrXQX005RILPqOr6EsRwf2mwgC7iqVnSbwLzrxRySAy/VhjW50XkE9pJLhSiipivO
4WqWFeWfHDP7ZkmjwdfZfQZ82oy0CDiq98RuYVE+JnbDoBiSCJJp3zjWbRfiNI+iqBmbXt6z0zGs
5+RLgj3yAN+2xIeEID25R6u47wQKR9UxLFSl87PINlI30jdvZVZTWSZGy4cW1XTyYQKDL7BPs4JV
hZdHxNvoTqnFp6SLw9KzetlAeIY/Fuincv1JTSoirHbIGHxjIiNLlpeF8SXu4wy/yCpMPLAna+w3
Sg3sFXVF/fvsAAMR7PLpF9sITbk86FNnTNOn0CyY0ALZW+X71Bfl9bCuCUGysloHo8uKcRcmavZM
5TG/NmbT+KjiIPAFuHb7LZZYC92lqszvCo5WIQcFWf404xSzCK1rq2cdzaPdvFrVKVfW9TFR1OHs
hEpTiTisNEegyN5WXoO7dUbcXSmUclblM/ylKBaFVWUkjnj3Q9hoUyU4oa23WSKtz5nUj0dECRKU
DTgI7Kaccocbj5ZzwZY8WUS6lenF2Kq4fchNXAGiikflYAwWY2aYMpOlkUmTiHCYRo2JMpr3GeCv
zM3a0BpFHup9E+AVUw8cUlpkE0Yjk89x3sTfOgxBbTE3taa7Rp4v9k2krUrudglFkOuu7+vIlSLE
fDMxpzhnKuzxY6J9zRy5j3njik7vaVKjYv6wroUx10I1p8G+ihyUva/MSBpTdpZ5Dct7M096InE7
1RkDmTWH+wH/RnJd2DPLymGRjFy+aZfGVlxLb3Nq0uTLSmofWo0reWPnG93cbCHtp8o3y46m6buy
LFFzVeW403uswAUrU+4MCXzmDDEu3rnAZYaR8xTlUjq5mrwUXchSpIcU3Adk4r117uXw0A3LEH82
114C6y11ZXrfL2NZ4ZqEIcA+TKbIxLCcVV5xC2OhY5xeXXjsazeGj4Oud5j5TKWDadiAvXMlRicf
dZuFK3eaMmgNY5R/NBnLmIDqpsq7xUylafVGmC09qRRc/+wrB+OJ5bl3Zjm77lgg2qBHvac9J1lU
tedQzlIHnjiQWQNvRXuYJ2+VEbsM4qkerFOUpRoeAeiUR1fqqOfRU9VKrePFPRKAPDqj6Dllhlyo
Gg/htJ9DjnTAxOZI078PM9iKY5SNSwaK1AGZ2xJIS7uya3oZjbhlbBBaZuwiRiM1ZgAGJ8tdhmml
udpqJson0LxqsosaiyCYgWzM1I3S0halYUxJg/t601hfnElRHjjXz+qusIfwWR5Qht+VWWourBIZ
LklFKMupUFcGs4ez1dAHyBdZMAfzNlsO9Dn5okUeOb+bbdr0F4AMcn6KOYv/kAigz/YcWo9WuchW
oNhLlgRK2yFpptlIPfpTmZSqu1pKuLqVYUYGdlFWYtNpY3Vdg6nSfNTjOd9VphFFV3jcYfpoSZqy
CJsge+ZIazVPrAnJEBhjZzPUFSTZXHheo33prYFprti5Vvk6YUdDtEZugP1dbQYfMoX83GhyRuzu
JCXxd7Y2mm8OpMlFVcZZ6JmKNefEIGOf7wgQ9FY0xsx8Czm21gJcb/hRdxLS60zV5r7SiaaDYbGo
LbRoeHVuESqz6VM3TG/rdomfS9XEoScfzaEQDlaZp74Oi0Z0hNS9V5WWHomq7YZKdI05YRHqoPZz
VOItJddacvxZUmq8SAZsgGQXdEFauKUxZIQqTSbHH7ShjYZDaVTJTHi7DNVJB8CTiiUO4byvE0ID
e2eqYIJi77LqYhwGEJnN3JLhrvAAVU8YPC85nddKsT8OFjZDKbKYkifJPAXIiGZm+Hq12rGb8WG5
R+IwDt1ex8tUgOUExxlN3WJ5JHGmRSB7OaFgsOZE0R1ueREimo4PMrJJn+q81pfWayKJwwW0mHr1
VlPpqtVt0Ne2B1eLerPNRDX2w9wIDHtrZQw4djhGDs4LQhUphVmTsN9etF518fEdnY8mm2gYZJmW
oOrYLqFxY7TQyXu3Hmu61NXLVOs+EnpChxNRW6Nu8z/ICfw3c53/yzIHZBiBgVFBA36BVBLqs6Qi
/3PG8/88LT9epTt/+/6/8wob8/5feQTrLxZb0gGb6pOFbgzJgn+lOxX5L+JRAHBIVlDEQ4v233kE
5y/YBVv+ALjPxsYEGPJPkp2vi2g/aU2oJVPWAhxL5eetBMEcGUjC1v3jUs616eschRqOuW0kE3bO
GQkSV6/Msj7EXRiKVlvao9YoBMJuVtStfdtlRpSHQmvHvG4fSYojxC2mJGstr80teRPskmPd+vaz
d/9Rkv1/XTJqU1f5z0OIyuj3of3avcpGbW/5e9SwLf/MmjMUoDFTn9rqY38PI0wn/9qQDIj9UDja
YGAMlv8aR9Zfm+QqdG5Ox3BgNmTVv/JRivrXRoTGdR4aL1VvPvB/Po5Q/kGhAFWEjdKDFhCX8zpn
DrYR4iEWE8G8TIuvLTXcpdI49XJ6o0kdysLmjNwKyA7DTkTZfA6nxjyuUaEexhm5SyWMvLUstKBQ
ktsX/fiv/P7LfP5P5MKLdD4OJga5fMY3h4StxLil+19UuBKrm9ReH6PdOinhlzwsyY5LBSwut9a0
bFdPXTSDHe+Kg4WUa461qYPEsWkk8UEmX363JkvtN9rQ3Uvx2BmiqzpqomSx0ASb1g9q3ytXU41F
84e0WvtadG2oj+5aFepTYqaYig1VGP5AWtBp/TRuCRLDLFSuJF1vD3++1TcEEZ4CxGc4ZBvliQTj
L+znjqxOEUdzGMSccO9JdfdTEIZz7IaNYu3NZEjucGFaD7aUSbtWGpIvhVFLo+iWGP54UVrJWepV
hAVDQyGl79jfbR68S87Af+dKGZMvayzblQI1o2DDg+Gvt7yzmB14lJ0k3qXTOn9IC6v4CHrUb2OG
BQnW6TK2i/1xjuc2gCWhX1antg8pZx8vq/pocMNBnQ99WCXQqZcpeOfqttH6ashwQYiAA1DZ4GG/
gLDMCj9sm6A1qOuuv6v6ZvYIoGx3UnCnKZDO/yQv2QWDp/BIPKNcGd2kvEPt/xv3++YioMghnr/p
55FMfjOlyg6PCrONtIATv5SfyzmKNGjmdu2nevYQYVDkLVq+uF2etl5sdDiJyVUmrOjjOhC/Zm2p
nLJmVf3OmuQryRh2VFk5hIwrMVc0VrdTV9aGqKRlb1Z5FpiloX7QEmPazbqSuHX6uHQtMmmVnH6q
jCUXHdLfn5C0TVwYLrt8QgS4laZ7+NX1uYGcJfRFxf7FVIbkPgbARAYuUkd8eivrK1kjJfbyTM2D
kGJf5ZrjWHoUs+KPhdzkO7mFFqRmeJpMo74GTqkrZCiQCkC0H2grZZhedtPOsD8PgJ+QwQh7jcsw
8FDNx9oJnFEmv5zeW1Y2e4TSpIcySf82mUX+iER5s8eRD5ESBVktzYw4u7frjJN81+STP+UGDrg1
Kog/kDtX3AYuJLqi9C8gQSRj61Qi7HSa5JOc9osII3Par3PRPDpmq1+DW1hOUKqWXa8OoV+HbXKI
DYrXkt50X0O7o3aTlFiUrn3QLGOBhqdaIUbbpaIy8vZQdNX1XGaF182NcQXgKt1VZm7eKuROSCtJ
tU++NN7Fi1JewQqPfzh9nvkw/seDItV3mgH8oWjHh1LV2sBG4X2HYOj6AAin9ovKdC7Y+LZeMo1J
TGjqOI/9FH7BxPnDykmmccfB0O6riUyHbY/3yTTXuRfbi3OfTpL9HOV1Gp9myTGvNbReXEyuiI3V
MoLJtBalWDL6npB2vo7UuMvx4VGLOxM+MEo1irkz2irZzXN/B6ygCjKr4fDbRY0wTD3vyVoN91S4
HC/KlYWDlT3OIi8qyXcSHiKcqTholFk5hFOX/MDF1nAducz9arK/LCsOxMCMvuSxI/2Q4m5yi7mL
P5BMfJyRwUDlgE5eM3miaGiGOwo536SlJyCfncOcT+0lXPonpVFVF8SQ4YJuoiA4gnhIo9E34KcB
Ce0bf4Vf7iUMpKKb1dO4Sjdxk97kodF9yDrb01tzwPR41VxmYxiQF+u/Z7nxweCMt5ua+LqooymI
UVL8Ia3WNwBniTtOUSlQGTWCNCky2AUJTwxhTFetelIocajEFBPV0zyG8bPWLt01a43sYJURq1+m
lbxWpWQYTYKd2ycrOQ23WlvFQ4l3ObRTa/hS7fxgq+5EZ0S9y5icLvWSrQFllP5+QQiCBGWjf2g0
wy+XVfHB1oxe3RpFJRJl0a6MpgVpZOB6QsZrw02Us/OkFY1+SMfYfJConD/WJanMBTmPq7DoZA0L
wgxJ9yRy4r3RrbeV6qzXs2IXuxxNkYvdlN+WevkcdUjbsd4ZV12tRHvkMMNAqiv9U6ut3V0ch8c1
zNdjVRThTTZb61VfTJpLYXavrNv5LFzMXLQA9vbwUqRMGCT/SXtRKXnOmKOPsJyxFAxztbjk0Rzt
Qb5YQd6TXtYWxAmrKcercE135MxB+3XpXH8eOCUd0mJiuuXI6+bL8AxXcLqu9Lb1jbUtV78K8a6k
WJKlH5wOEQvc0h44AF7BE7eIi1nGbC1shAz99RibxegXmZadlk7Krskwm58TCvil20xzeapCWwcw
n3xBSZDkmERpo7abaz2K8v2KIiR5uqkkF9fgDWlPzv1UrhTG6azbTu0rT1a7LjDNmBBKnkOAYMqM
FJoRJRfSzlpQWclnbFeVBOX0sas9XKrWm1TvCtFHo0RNv1TaHapf5q6y+vYoa13iyQASkdtzCpdz
yoYYjHJTpH1+Q1mo8BqriA+F0qQPU6okH+WslJ/raJ3Ojlo8ZchMn0jX1Ac9lIx76o+5V0YOhp5T
+uyYzR1MWeo/zvCw/oyoYEOUQYxh5TlCxeiAnb0lKq22zo2lDKJsx/CSmsVNsfafUh1RUOBZd2xT
8VHTyGVP7TAfAL8FlDrqo9lOV6nZXajoaP60aNd1QqpC6lClAbXcHqy6GLxZb5R9hrYuRkvrMRxl
LHbyQSQgXUVlTiTT27aXbkhG2ngMLiGYiWSmxkJiI0zDp3Khdse5h+2O1PkeSe/IHcb6MyJ+1Vel
aeqPiZrmfqKTw3A0wBrZoBtI86ujWHM9PZWmPruaHmt7M3MiJqiu+rMzxgc9bqwbvbdjL16bPCgo
DArMgAqR261+GYq0yd1GZ3yz8417TAezU0XE93Fxyrs0LkBnq9K57ZOPQ6rMLgzfD8041n6b5enz
ohfDudSBMqShleyx+yldq8e9iyxJYvwouyR/JjU/XTdjE3lt3acC/zByKEopf5hTpya1Lkl4IqkN
FA9hSXVqHcgyzoCwo57la1PlHoQdzaN9NUbVgN7ngAbHqcU8XvJLO6Ky0IyLrPtZOErKrh/nSi6o
8c65drckVkt9OQnzMtytTRNjhUFSTBhDD4I0NxQn3w21Vnwr2ZzyczOmk3WCKYRdLu6la/edmmFa
U8XYfPRkBlC1L526RXgNJ73srgaacqWE+cD65JSbZB9eAte9pVX4vzYdph+FosrRQUZU0AzUSWun
m6Fc4LVJycy91VannVYKDmdFn6LnoV2cBEeweEI+mPjqmmE+cIBp610HVubKcLr5Gq9e+kNdFnpo
AQgyEYClI7aqplp4UCe7z3i/Kx+Hts52+jjm11RPWXQXQ/KspHC+ylmv7VugJn6Z2lYn4nHtLCZs
HWc+CS8KgKMc9cLKTEraQ6z7wwojQIxdtNRuq1nzLlSKuXYleZw1r1WrtUIuFGICpBQLE6werNtH
K9Nz6UOhD7pYyah9wBo3C8ZlKnxWGfm0DrJ2Rm1HucqnKvxiJS1HlR5GL1401lgtfgwJFVfjNu3O
ABX1XIQk845SIYfI0lkNZTm9Kw91aU532qg3R3UYWkOoMnXemDLFvtWH5YkeIE4byrAmBk3NWwgV
4TFORmKztZiInmYlCNdyfKrRiT4Oq6S0bhsmyQcV477PVS1rj8Tams9L1idJs1aKfFHpEMBW1g+N
3Dwexkmn31nFdNeGTse5q/xUNJREKHF+hkW7uNTRhamm15lkfEZTxXZXXSNgHUcK3saGnsq627EZ
tasKlP7VOlmrOyRQbXrsgMgLQ0i9DVll032K62DNIRYow74Ox9BVmij3UikfW9KUYQK9vTLSYxH3
IV7RCI8WVzXCZ8IIw7jfK9mgSOc47Dv1JlmdGJ3vpM2+T44+UL6NzO9tJDUn2R4HD1fg4tDWav4Q
OyWZ4U6i5mElbmKY9b1UmZJI8qg51lguCrI7zoWCR3IgboUltGCvKdJ1wfhYaedxZ2qNIZO71NFW
XdcF9JqKe+g0Td2T7XTLQ6zn5kG3mu6qy9rle56mX+Zs7I6VslKphuxduUnXxo9mUnEAxrkTBtba
q1/TMC8Oi4q2aU8ybY8s38eoaY2PFK3WYBqic0dy6UEZCQ7KmWjBM+uh+gpgwww5R+fyx9JmWXM7
HAApEmy1NlEC/0ypBOfp96IuPsiUT66Zv6hPzGqauhTVlkjU5DU83Ig1+i8yiG1M+xnGqukVU38c
63FXZJl8pMQXw/xrZ+2cESL7sUHivqFm69MTJFh1khWRCMscRMtMVv17graYqAvdA4dRiUKrJAeQ
STk9OnkhezJEPi2MeEuZ2SPUoDL8nGFLleIOa/c7Q2fSWPNQXJaq3pdYRoW5xZYaW01LEZJcmT2O
khslTnFlk2qbqXN4jRYprtICQtBr6Uc+DvMl69ID+y6rHByM52RWAHbUJIud/WDq6Im0Um8Cwyv7
at/rXZRiKjE5FK6WrNlFSr92h1qvuzN9/oySP6haZzH2WtXJbqlJfktZWthF7k6dFh8kw+lvHLm4
mfok9zL8nKKmWV29awgmtfZr1EWTkFLmlzHW4X045zdZminnubDKj7a6NgBvjGx5iBJmJa55eoi5
j1OgoZjPT6wo627sEAtZJllwXqS9XKldPD8M4ZicUbvBjg8RC7AXxsRfnkZp99TrWcrg1wwCL2BE
WE+RQyLacZPUSj/lE5VSoyHkJPger6qqiPeEdNlJJ3Mpmn6e7k1DP+Rzf4U2Z363YE4i1LxY/LA2
OcxRJy0/Ilwye/FsjaNI484wRa4jJdLPWfJ5KgYVG2xAI62YW7U9xfrCIt+wmjuLYlzPqa66EdKm
fqdq0Rd2nBi/nxHzmnrugyoZZY+0qfVVHtpPdW5a12YWpk/olXSnYnIm32iymJC1O0R5eqdLdvYl
jMfG2Ml5Gh2cVku/9cTKn+PZnoIEQZlPBLbSqXIG5QoBsOnrsHbtZV2aDgpkwobLlWXxoe4Tjfph
qRE+rJX6TZ6ikZLQUttB0ZrW6MpsBuCQLOUKfIvqWY5SnZJUTX/8TJ/8o/TsfVXw31uQ4Cs49H+v
dLD7UW2w4u7tR/1/iIveDBz/c4ZXtF/XJH+Z391e/6/0rmr/BebZhITOGWUTgvp3lUCytC1RCxWU
HD16G/BP/p3eNf6CrYF0ks3xdKMXbZLF/wWK1rS/tsyasmnRb5xZ0p7/IL/7Jl0HSQtVZNqHaaLB
VHc2NOKLHKomRWWqRu1CTbDPNXeN+77dDUOpV8cIkMd7Sje/NgeDib0cxDc4KfT9XjdXS1Y4ZD0A
QSXj2P99zik756Ik86PfRbrTrn8XFF6B9l/miDdCx4tUG7eHtS5CJtwhaWLsx1+3JyclG17ezKJB
suaWgNG8b8jd7l48799kov9WUX3RDmRHcKS4ziJgi7wB8oiv2+FHiqTEys3pcAkuey8IhAhO5yDw
vODs8v3Z40/Pc8Wer7zzKTiIA685n/n26Hn8bu8d+Z1/5EteHRwOF2/Pb8+8+cBLXffApwU7wUfy
8dtLgor3H+6Dy+HApwk+Tvjbr4ND4D7yEi5BuNtP+JpvfCHcvbunXV7LJ37YXfj4k+fxUY/85OAL
3+cTH7yzOBzuxcF3eY/v+67vuu72Mp/383nbh7lXfHHmTrii26353d49fvKP20v940H47rXr8TV3
vd9V3LzL1QX+/sp1g8M52C6Ua9vxzlv3K5+656XH67v9/m7rJjpqe7d3Phdia/bO5cd/fmRviCpQ
DV4/sbdcgCJFF1dOlZtzcHk8BPfclO9+dfdH9+6dlt5oq/7a0psp1ndtrvaMjcC7eXi6ROIi/C/X
rizeaecnb+wPY9BhEXo5lbumq2Nra4dH9HC4veU5u/Q3j2R/Onsn131HtOsNe//XG9NeNxgqfQN6
ii70Hu8ZLTynPz8j1jk+4U+3tE3vF6tTp9b4YCe0cHMKTtuADs4//+Xvy2PA3LgwVs+P5+DxfGkE
E+f8+MizFFc7BtbhdnfY7Xb+bnclrhlhR/e0Zzh/ubr6ORyvhHu953kz85gWnntzcgXz0z/euKcT
o++4f4eQ9e5A2BbHF3ejy+MYpvSX9+DdM2/osfdG9U8Jqj912NahL5pYWclLgyZOweMl8pmWTPfL
NuHptlv+OYgdX22zOhLc4fF5X7uTePb2+/3zJG7u3hsiP9n2f7qgNwtw0duQz7ZBeTncXwL3eX9I
RLALtk4/B6xx3t15WyZ5MDwIX7AGutu33iW49+4Pt2fvoWJt24mH01PAB3Arl53Y3X8Y6T6PVeT2
sGPc+UfGeS3866+pON7xqD1PFd4NA+LRER/9a1aSwBN7z79hHTqetwXmz0PV2Mb6n+6Tkv/Ljs8q
adYURioL9lk8sOaOguv+sgvE7d8rM7fHInpyvVPARfisu3++gr8F6v90CW/2oNWiQAsd5yZ4YHk/
0wvnbV0733kXzz0dDqzW+0dmC4s1Kz67xM73G5bXIKDP2Xr22y7gPfBwgkfvcLmwYDNuLreREJ8Z
RQHPhF3CPzILH1i1j+LnWnbYHS6H2x+HSPy43T706f7ymIj7VTxF4sBixzp0ueXbHz8Yjaz5e/f6
jjWWv2/2d/7d/tllyd/fiXt2kVmISOyYqp+vrq8/Xx/3/sfDcf/97oadwr1hO3B9/84TX6/YiPY3
J++OKSr84/GKNfu4p+s9evVnN3Pnz3Q3mystsrfsz+zL55O796+Z6j9f+OmOH2+Lwp13unl4YCC6
3995In9evag2vh4TdhRWksUWwy554n/G7u7sseUx9YXrHf/e5Nx3xgHV5T8ORfWtfCRsdFI7NEub
dMf5wvxnqm2tbrt3I5hF4mnb61kumRcHwQtZHYLbbVfmQfPg+eqWNxzENQFBwFfbew+H3TV/7+/o
NO/o3vwMbOjWYNs1mVHXzNzDz3BhfzwyIbehHmxj8BJsy2ks9gwhup/VOvBYj0/bY/T2D2ciHW9/
8XjPnx/Atjv8vwkBhoZ41ga+QOUcxg9md6/7H9qVE8nkMIWtStSt+np0LUSD/D+38vop/6sVsJVo
q+CEBr7odStV2NUhJuQdmYbU8RH1N9DFnvPHCBsCL8kc6frP7f16V0AAQIWgIoyQGQeE1+2BECY1
P0MNG1pHD8h5z9ShRkX881ao5MM/QtICVc43d6UMdpK2MtZqqR6rn2Wg4oce2fF3BuuvfWdsVSHU
4IB9IjXwZslqG0xSesvhLJ7pZCFiZ64AlwNrHUTlLFUnlGaK7/98Z6+PINvzAm0OrIWyPucoIFqv
+w+rXUyux4WkTVOqR1lqDI8sRnqWB8we/3FTnPw45yDztwWcbzpRrQu5KoaMpihlU2gu16BOhtrt
0iJ/Rx7yNz2Jww2VBhQpkMTdzpIv9x+A9qUtlWQ1wLCmhyHBaw58eH+lgx+/TIh17f98a78ZhS/b
ewsvW3rS0eZIe4AR1npfKGEt+eloJu+085untclQOAoqraAi3uq0hoW9LkllNHBFkHBx03RFPKAn
5/sIm7d5p7HfdSKS78BDOJdD9d1+/yJ6cho8kbt0aQAlbCK4AOOvY9MMXaxKF8+c7X+mOvVzKJrA
qqgrMs8A+LyZyiNlZbtPSMEqOQl8w0lVPyE7D7dujd6Zz7/rR1PWESGHcUjo/uYQokiGkUkz8Iil
lXOvRxDiuktXVThF1L4zwbaQ7vWyy628aOrNBENhoW47hbsy1uoSx1a0Q3yx+YQAon416VnzCX2m
h38+Gl82+UtHJtI8ZQodCW3WBdGMimPXR+9M59+NefKJm6cTMiy/SEB3Th23K/RvQU1y+JBVNalh
VF/ecZ74bSsMdiYz8lW/iLCFRqg3MZo20P0Q6tDmyoRBXL0nTP67oY43MwoRMo5pAJFeD/XWoRaU
NCZM5xbQGQpdOF3kZhE+QyCL72EZ1P07k+u3IxAtRp2IRdt8pF63mEpx3sL9aERPvmxHLvyLoetP
wNQt/58PBktG03rbuWywBq8bAkEXR5PBkhGHkuVOxQbnyJX3XOfenH63yUtSByCxhn3ZtpG8WXFj
yU6GHGNm0WhQLknOTq6xUpCoYbDvyglf6to0dmGYZTugPJNE8bQc8H3V438c5qDuihvmpvL0Mxx5
fb9OUnCwHNlllLLPzZuy0+PuEGtD0b3zBN/Ynv99y1QL2TPx8sM24M00m7vIjpW5aqn9xdlRztUx
oFoOymhsz2Tz52Pb1RXlahinGu27M8lrl2fQK71zGBapeScU+nWlQdEMkCF5UOB0hvbmeqaF+Ega
QdbXsj1B5o+gGggVWIjmTXKkQrxsR/O2G/riPa3NXycpLSMvhpsxCle/hEeLqs3FoLBTbBpjIOkg
RKza8J4RyW/v70Urb4bYAv5tjRoWbY51ozdEiDhMTSjtCigWi/OlSqf3rEV/e188YDrOxMnxbQ7J
tiZcovCOAaEHo1uC3uGOev+eJtGviw+9RyUCcTawHkiIvh6xG3k66yzo21nkUC62l8bXqIuBb8vT
pz6huPjnFeF3/ciQRWKatjBverMihFlFAt9gRzLTCfDf2NjSSQ2hCdt20Z3VcXF6b46IAt/ZdN9r
9819moj/NNBNG8BvJbTpCTXheiN/p4PUngbEAl2qz+8ptP+uc7doEwkeAngkn1537lzbBcaKmMNk
iWI89NIwD77qAD6ERybXAt/m/vOfu3f7xNcbPloJaAlrHIHYFt/GgoMW4auxof/GsAP6Ca/Z0wrY
eRJ+F+8sQb8Zn+DKVAYPSHTsH97MiExfEc4ydZjO05D7cgZ1de6Nfx5Mw49TCEgIBNWtaPO6C8ul
qypdBeouWfW00zIdSarUupGbzBB5K78zOn93Ty9b20bRi6gTC3izm01WKznJQ8XVEiAhbqi26+L/
+TnZvz6nTXgMqTqEMSkrbb9/0RDzOMnjGN51PsrdMbalAvWZAnOQwrDhd5nj/TxJoJMK0kj/TIV0
2zqIMbZqFfE1B3LtzU0C3kXyrGf3X6XeucsbQ73AXhncWjUakMAmUjR1HBrv3PFvRuaG8maHUNH9
Md+q6HImMXtNmQhFlXCA3+agL6OkMbR6SvV/7tzfzHV0zX9G1xu952dm9kXn2nW3dHpUE1DBoz2Z
QzMcCq03jgl83H0fWn0s8qZ7z8fiN4+UFAd5BwIREPs/qxwvWgVVr65QaVmvB1MFaJUktjclVXdE
g2u4nkEvINyAFkWTjO/ZNf0ybLdNF8o5AmMq4mY/M78vmoZeVNbN/+XsPJbjRpo1+kQVAW+2ANrQ
SCIpylAbhCx8wRT8098DxV1MNzvYoX+h2cxoqgGUycr88jstO0qSbx2LmjT35GLGf8KbMm8YheMV
dxUNCO6rvaWLZ7RcK3N2zXodefuQ092K2cTRbNxrZuyXnojdhfCThhqsMs8iVEwsrMxuaPQofHQt
QTuI9RvyyvIa7+vVrNyeycL+Dwc6H1eqs00sW/PGm7ShYVYWS6Saxbqjxb26aedBXdlbLg1FSxm9
Bs520LpnQ6EIl2goKoZqcTcg7SGiZl1e0lpb/nVn5qGIhVgCug3K5Bxn2lZems1G0wSdpWXoUIh1
0yltryzoC59oO2Y4Gnl5NE+cXWNV4qbI9TO2MHuFKe0ozGrqyruyli+NwtRmDjAG3mRno7CKdI/u
tzqYCuyRKdWLH+Pgy3++k0P2I0OJgyhHDOfMWfjqGlWbiqSgo6od4n1f9LiHIaALSYdcqcNcfKD/
jLT9+/+sVVmD8liXHMcNZ8SEXqJJNOLmylzbTsWTMIDHITW57X3suZT3TwfR+7mtah1Nj+7U2n2b
z+3HCkOCGz+xrRXI2jwf3t5ycVa6MOIGgNngHYx6NrvR2Obl1DKilfi8wJZGlFnKIoz90cA/xI43
XdqY7BbcMQ5Sa40/YhG3ypbNnjaW4untn3PpJfMhHRt1A01arzqfNApv9InXQeGm39xBiF2bOuOV
PN+lQTCIBs5C4oh5czZnnHZaM9XYNU4pnZGFy7S5DinNb655s1/6mpuDJBs8nbKoUU6/ZmwhCTfp
AsHzTM5hnppOoE1ir9vjEYe75X9YcVgnM3lcAOQs8dPRBmDxczXWTUDbeXyHX0CLzA0R4L9/IRp/
N9oMZxZeoKejuKXb0XnEbphDf7qvh7TazbaZ/fsn4rVxgWI33Hr2zt5cIWtR0AC3xahu+h71nhXq
mZ3+a5oI7Y9G9oFtg3sNfganz+Kto+jFNveLzKzeofQ2oiaW3pX99nWWYxsGbRA2vCSV6TY9HaZy
1trW8BjZnHGze7F45h7d3W09YVfkaON7b7KfGqHFzHU3viPXfev4TXPlbHkVW/Ej4K6ZlAjItNAj
ffoj1lYbfLy7CAKc0cDGa06VfLBmWxvv7WGik2Se/DK76dDKXkvRXlgGxObosDC0BkV+Htbh3GJr
Q+XXwQL6rAhTDUuJqcnuTSuxwkHF/POf5ygHD16xeOejWjo/sQfDnatVYxex0GYHyDi7vVut11bC
NgdP9+rNEJzsGDMIv+PzqwD55mTuXD6rk2ZY4WAtcrPI1aXhAyjA2w/0+g0ylIezMvdu3PbOL1Ps
lY7W2bzBurAzES112XqBhm7kk69M+xfNedg5vj3ktu+fPx0rb8sysn1Z543BaYHBRdKi8W1kJSLL
b+3PWM+tP9rBpVFIl8YPUiDzXZOa9bHqDPXt7eFfT1esR7m9cMshimRXO52ulaTDYpxoHtHKLolQ
if4qO/ebLUlOtb6kZcK6FlG+PhW2EbmwblwlQOpnq1RNWZ4Zm1+QFAYX1nYYjiwVeeVLvrps4HK/
tSCzEIzt7DnbPo28RwFX93XQ5aJbQ09m2dd2XRBUd01M31kxwmIrvJR80caZv3ZGXJizNobGXF/h
k7Cznp0R3dq4haS0HYgybvc2vi59iEtS+lwrhLVXluGFjY8yCddkl4z/tvudPaxpiMKaeo2F76gH
9sXiGUJsEY0YCOkYZ6f2x4KWbAzjaGIEgh3HsUubkmo/pZ1Fh8rbM+rCm6cWu5GECK03wejpjDJK
1Xdri7kTBAOW6zj0PyaHWF5qMwjoJS7eKe8znQrpPx9lvARK6GTN0GrSvHk6rlb5pd2i6Q/sBcR2
2CexuR78Uccn5+0HvPRtuXShPzW5SuI6fzrQxj+NUZ1iK6mG+NO45Ka7W3Q/vuvpwnIP/z7YZu9J
9hE3T7qwTwfrLcNIRQ/kdyWrftvo9fB+guod4R85Pb891IXNDxsGhqGY+Bc0dzqUHlv24kqey83d
+Ffe68snr6fHupBleaSYmX55e7wL75H8PIpjOO44nZxLThC6Z9WA01jgwBmOBI0YYYefTlDzd/79
k0GWoG65PRqZ4rO5keHXmag+R8K/IM4PrHnAPM5epXmjG5I84NsPdmFPxeaBB2OXg6n1tzTxnxtM
jnNjmQyCBtuqysO4TumyFi1FP1p/lPGrX7pRO+BA6Fy5OV0ad/PgYMS/QpKzuYLPgl4apsu4kyR7
Mw+Z9d5YKDJ2Mks/TbVV33tjKq4Edxc+I+IEQgBYqKTszlkx9GZZVS8StrqeDEFMn27QFG0duq5y
rmwtF2YoTu2IBrDFwRjHM09n6GpOWCRNVR3EasXTbFgNTMRG7zh0cR5NMhFX7A8uPRpX6q10Qq6Y
y+LpeO3kJu3s+ZLypuXcGGI1oiqx66fVwxTr7TmzzcCzMGAjEFFnAC3Luzw7hy2nNXqQ4hLyQVa+
tzpSRzlutPv/YRTOXdsAdEAodTaKVjVF5djsJi3eXPSha95dKtLpn/NggFwcshFgy+lYwxzo5Aav
MM3vaL9nlNKe3RAVOkgdWDv4IC62p7VXtshLs2LjI3CPIaiwvPOH0lanGzL2LdH3H8d+faxquuUc
4qkAMnd75UNdGo383iafIkXMve704Rqpcrz4WNyY9CW3MuvMPSQy90ab5+ZundbhytNdmBjsyGSh
8d9gTPvsPlG4RjPNNAQE09g01GRTzRijpNbja1HEhcnOEFtSjPys9dfb5795Fzoq9RRrW27r4+hW
UYVuAIfC2suCLMMe/O2JeOEt8hIpSyJQwMP6HLQBJYWusQTfWsdPbRnxc9qfsrPwGMOYgzYpnAPT
f98dObHJlBKToN4+P7bX2qtwcjFkkI9ZjJ1aEgEzwo1jsMXOirs5AM49XTkJLr1TgmrcAkEMkGfa
XsN/ToK0z0VTCTgpripv6SAtdmVlAuGx6NZ9+4VeG2k7G/4zktMgCUMRJINm6LPxhq26L3FWKEaa
1bDHGK482IWjBh4cd/m/1uOogk6Hq+CWlTggS6yK1/6w0kj8sDqxH7W2andi9pdbt83iL28/48VB
sT3/Kz/itnQ2aFfhnZh5pgzUxEvMkIF8qhbnE17R3V5zcNWeVGpdGfPC9YyNn6gabSqShXMYGdCO
WuVmJ/ElavUAXMCt38zllyVO8591ZVbfcJruIlto3Y2B8faVzeZ1LL1VhNhCiajpuTpf/JpVu7NZ
ZjIY3Fl/HAx69Mu0S76LuB3erR5mfAoP7neiUVdOvte7zjZdWSnE0SQUzo8j2eOy2JOfxJAa0RDl
jGSXm7nx+PYHfb0LcOvEHgfFK2cf4dnpLAJjNGSZkZKwwYLnW7KmYxr1+LfJvRXP9bd+sJPvb4/4
+oVu91xSaiBYgGKf7ztpXwmojEQQVZ/RuNlm0n7wh7VIgo6Syt42pR24MtHGIG7i/Jpi4dLof6N4
gLKwRV4xsUStZbpFGKphcYyrIiYpOC1jsj6FPkxhPchkvE5Rgx9wcSRZrP9+++lfbxLQqpjInJLk
GsiUnr5vh2oEYTKbhDEX5g1/vheNNR0MSEb7fx6JFCmZIco4fxPspyNxd8B8peSUlLHvykiumOcG
fkE9f++MIIaubEevVyluhFwjiAv5pqQVTodT+LDkc684Toyy/cUBEhVTXkQ6Fme7vpf1IamW9qWZ
3OaQL6b1+e2Hfb1YGJ1UukfwjbvdOUCyH6BiDYrRUY3ld3rjYDCXS+Ofl+Q2ikeRn0oP8tKzQIAV
4qHQnogQJ+Hf5ov1fvRmcfM/PAq4eFY9Sk//XFOj0PkJFGm8yGltHhCkxwsFaLgAVza2Cyuf5DZm
gAbIO4LrsyiK2qmNycwgodtYduS3tDn6epXcoPWbbz2vF/8cklLV17Zih0sX6Ss1mEpwKm63TwQ9
3dyVo4fxNXmvXZXM1sPbr/DSXER1SYVxS1iiST+di1Weady3Fs58d1I3Wt5aIcmEKjKWqbxpVKfd
ttTa8UnNmxd64JorS+HCHkMYxysl64QY/lwXbJfFiOyD4DueE+x2WjKKD5ZXuuQxZ7d7NgxhjwGO
Ze2zlSVLd+XhXx/RRFi0r24lYw8LxrMdphZrQzm5pK621toLHyNzAgmdAreENCkVMseieErEbP8P
Gw4Doy3gI7PtnOf++wyARIJbdbDooLUEv/Bm9Nb0q+4OxZXY9Wy5s/J81Dw69qobuJXI7vQDx2OK
Bbi1YFuE23qE2bE66PWYX9lBz5N6/z8MfoNkEVn053c1GFmVlplmFuXUKHq/HKIxWcUOIzwRto7S
3lNPlLeFKR7iOZ6xo9b9x3jo/3E6v/oZZ5c5q9GmnuA2i3A0qoLZdrsDgeGEe1OFubiPM5UD4ozV
TOINIePu7cV0dmL9HR1xH2oVHETRx55t7Di31XgtYGbuJclwa7fOstOSAV/ibLxWZrj0Wf871Lau
/xtBryY+TtWYRYPvA4sCTxUZs6qvfNazje/vA/lbYhj8OflR/2yBiDEt7DTL0yjOOne61VDAxqEC
d9HdYA/max/dpo//MZrbBkVFT5WP/vKtF//sLUJKbDu7xv5pilP8UWbRR/i0X8t5X3g08JscHpsL
K/yBbW/4zwscaBSJBQmmyJ/hXd0NemkWR+zbXeNIq76i/8dt2PHfniBnG87fR6N0uam0GJtE6emg
dezGKYCrLKpmLd+gV82QraG7qknvAuzbZj/E42qcDsnQUm1/e/BXU4Z6PnMfXQRCe/basyO5G3vX
ErEEGtD2yREuyhI6iF6vjHK2o+OVhmAYrDoVVFzt8IE+fcShzGheqQ09TDKsKEPsNusPeTv7O+HM
YqcWTutK4mpmGmtyZTt/tfw2/1aKz2jh/nLrz7Y6P6+1uMgrM9Q1aGgPht2M7ees7w1h4d7pqv5K
NerSeKwLznxiOaTqZ2swXS2ALaIxwqWwQDZMqxdh+VCG9rB20dvf7sJQ5O4x5zEQN7EOzx6toZur
K5DThJiewBZv5RrNnMtsaRjivD3UWUSwfUBUEJTY+ePaHE6nHzAvHBwkh4mnUlp9B/2jOQAcqUID
wPQTDv/g16Yhx6FzNu8n056ufMRX63IbntIIQR3KHWbq6fCG8H1i4NQImaTeAagOJk2QA8JYEybx
Qa09vv24r1eFSYTFa2XyEC/qZx+xSWZ8ZmK2NaMsrGMBmQi8U9pfeamvn+pklHN0d+GbPuAsMw6p
6Lth4jl1WAJyoqvGfxxH076yz1wajuzsJsymiYLnO32JtiR3mnlOErGJaTLfgyJYsjRM7dLEzc+T
uM7KHdT6zNr/+9vcULhIYBFPksA6HTgl1Yh+3xCh6dXOS1pQxqzVP8qB+Eg4nXA0kNGhAsSKPx2k
BEKQ4i1shQuP8+JrtYyoYjRXMnCvJwbND5tD+EbXJBY/e4c5lgIJPLQ8MgyqPnhw1zuBfO3mX18Y
o2w5IkqiJKbOU1OqxvS38UQeNZZBZEa76z7T1LX58Hr7cNgSueLSnknF1dn+/X8OO1L18WK2Xg6/
e2OgpBrH26TnIEUo1r/9QK+OuE3RtLH2uLzQKHR+xHX11mGbZUXU0ib2cy2G6tm2k3bf5jYuw14t
bnE8/V+eDyWESf0WWQBtr6fP16284KTlLebw6igZI2NXhnQDwHnTlZV86VWyoijXc18hL3I2Lewy
HTPavqjgrGb/oUnrChNcT3+xEBj+82LaOvfQIJFR39J6Z/NcW1ts1AeviDClqw++Kv90pnNNevD6
ezEfKEeg+d+OzfP9Vpk6rkF0tTIB3eXTUK+QNoSV3tPzqt5paYOL9iq6a7Wx14vrdNSzfSJ2ADVZ
KZgoUx/X49hk/aFWo3F8ey6+jkUoapJB49ik/Zz65um0sOclK1rBpUR4Q/ZQFcMaLC4crcpqjDs9
zQFiZ1NsHnH3i7+/PfSlB+QQ42ZrEAMhsj4del5VI8Q8cx9ysPEHGlPcF712LZN0cRSS2lT3yfbS
rHY6ip0PKJ5iO4twUB33ZlMXaMj0a3nd11OeOw0bobm5ZlGLO7tU1a5WSb1Pc3guazwc6gm3yf2a
Y3l8bCu8/K9sidu0/k9xkcdgOPq6Mc/iFsVt8vShRhjBeOlZeRSvrXVI8GN/lDYue3m35ar8YfSv
TJMLS4CsHxKcLW9OeHz2rdLessToTnnkuUQbsAmoWbmi9o5cVPr9iKb8fnSVqnZvT5ELr5X9GNEN
ozqcmWcfD0QkwRd+rVHC4bO3Ye7cxNlASheEuHGtYf7CSyX4h4+4bf+AWM9eqi+1xfWTNo9U3yc1
rWeEfiHqA88JM8dX6bGwgHFdCUMuPCFJFdJYHHBYhHlnsZzl4pOphqGKJMXQkNxS/IyHsHlczXr8
+fbLvLASKFyxzEkUU849V1D1g0sVIB2rCA29G476aIfl6v/6XwYhE02egzaw8+uwpjcJer6+Ah0Q
T7tUalokJ3+9coK+emukTzjGqPuRs9mErqfzf+byRnExryP6ytvHkrR7pKlu2uzsnS9vP9CrDZL5
biOyoF7LGcB97XQo2ckukWXVRnmNpX2MMiu+yXA/rVRUx53mY5TdTuCcrKlpi2/5NPjmlSlCCfXV
p+P+hFSSAHlTgtBIf/ojuM4VNHwWLQa/WkEPuFjN0igfxnJVSRE6FW7cKyS3agXMSO+kglemeZXm
FKFO6S5u8b4HpKp/XCtzSb9nxQYpuplKrxGfU1eSofgSL0UuAe5i8S1+ySoXsReKDFJJHgCmgGa2
w/dRi80wXeSINW8/Uu7F89zPO/N5nBtfAF/A03j77/GfNl9aN636P3qvNdOX1Vgd831XuV31qy2s
fgiNYcn0XS7qDLpWrvc5AIMmz241N3dyimP5uHzFDLmnQC6HpMvdvWFlwLEWvRjBelFhgyGnlZtT
Qm6mpfeZ9I5h3TnJqLRfvqLv6VPBhRAP15qWKJz7eTOVG404vg4Ar8d6jm8b6F99SOVWTh/1RTi0
StZ9Dj2vokheYHTb+92n2QIS9qGrbWEe8QmPSRDyLLX90mIqaq6RiQO7ax+7dk1WcwdmgVxMWGrY
lbrHLlUCB+IKqVUA+WM0XCjaFMjcsPJxMg2WpYm1qE5jc3mqh1WXv0DxOhDnelwCv7SK6+wYlV3d
iPfoZev4fZ/5K2LnQVcZF5VR8VMdlCVf9SHRaGg1VynXj43ToGn1E2wjdvjitn04uHaZP6rNg6aK
hCkG/4sdL6761gxdmQ4hSSY5fFR1TtI1GGVedilX2djXj6lp9POTg4tqwS0iWYeWemWuCQtMgtEN
6xdndsvkU2Z7Yyv2uAdMY3lTDuOQPrrp0OCBSsuMZz1Ok1uXGB6XybTk4VaVJcbOFkirX7oNNMS9
SzZ+D1oVvPocZKMNE8FTZlL+tDixjSSshPASFa1TlxseFX/NHj7WTqrZv411tZKCpLRqUy1Mk9HN
0zDzxk5X4QJwteujxAcGy/AsZAgU8VKhWR8ax1sPS2JL+eIBjswBjehpunC2lIM7fWOvHA0t6Aer
WB/awUMGeRDKXxRQ9lx2dhIWSW8OHcbvqxH/Vp00bKZy7CjaFsSy6NpXz1pwVA1SawY2Eya5aJeX
JvVX/XYyGmv9ZMluSD7iMNvLZzpb5zKy/VjAPLbM1Q08rQcrOtbZor2rsHOi2Z9k/Pq5FKhHYN0N
DoN3U+veL0vuWJ/73BtWsKg1O1CI7E6lWgRPWU/EsV1KKq8AkqxleZFWxULdVxrGxiYO4Bp0RdJs
QnbanQloo/HDNcaPczrIVNhuGWqpRxoQamtBLeBuEHRx+qEOx3D9BV2bKhYOuwoVUKDXi1ZbeyRC
0qNbDiTQooP5XOX0gsJS5ElAR3ks7w0jEahU8fhBlgyP1EuK7zY84iYL3URbtSfQLxgn0LWzxD4u
zD0SmSFgg7WHn1W+5GkaCCPxuyHc9BBK3bp62Vr9+6LWNvRJ15dpMxy6mbZgFY5cClwnakwnhoNi
5k414FuUpTK96dmtczTSuk/bnYl/jR0algC5GGbD5DXGzWpWbF+f4tIGy/0kC7MtfJxwfXfSP3Vx
zd2H6M6zzXyrSQr33dyv83znIRpSxg6igTUFkw/3b6fUgiVQ5Isp7x5w4l/aY4uXR5ajKOxrTMB9
25j8X16F3fW47/PF+dM3GS71ulYo7ZubGap+rly68VH9IVZCeEgTaf0Lm2AtDoyRaCGc5mwc7zQH
18LnhQvy8Fnr6648lGXiGHfKw4sqZPvSfrh9hblRNizNTRev5WGyYx2DiKlNdNA6U/LOiY30g0/n
wR7oePGBulpDvadyfWU/e5ldFTvSTd1sBBS96/SD04wTjbuNCV3gq2GS+/7JM2Xm197JFWkBmpH8
Az+LkoOeFsMSokMozQNyayiXapGxHTkTYXoIC9Rov5qD4QktECAdGvhChV8+GRDZ23udExgogZXN
yz37XfN1tfQl/YxZexv/dNfMqx7zQnjuYw/J0/+KFqit96oWGbwFvRmXA7Hq0kMskIhGd62o4t81
5JnuAdkq2O0Zs2j/B1O2Zs7FOnKXx84xpPzlx1bu0FTY8R529Tp25u/MGslOB6LuDGY1c0SbH22z
ojwlsHh3PkJAadfbVOQWbf3WHJfF5zjxek0erUk5yt1rdpfM+nHmohDPgCW9vPszenhZ/x4Lq5VT
kPa6NYhQwW41fhjdPA8m3fNydtaIDo0RKA4uSEkybx7WmU2vRp1uqtQuNdsZjugiW/nbHSpAokHt
tYpO2TQxYM+3Vg6b2M2sKuNQqpno0EE4VhwjLOrFtFGm6EPVSzZSb+4O0HtK+s+pe7TvMmFPZoBQ
BrsgrwZ3EyA9UMNLhS60C+ihyjCzzvVCDwt0IGgs9VpQSJrrDFmRVmSW93lOKJx+hg1Y/Upkk3tk
K8uxIBvc6J91QcYsNJmLZui2SVf9hEnvPSHw4sT2Ky2dHx05zceE9RXfF6mZypDdp/3q6RR+A2WO
xYtC1PNULnX+y8nsvjo29Ww+NtPkPNJ0CrZmOxZeEg/fevoclXMroekMH4kUPFLSqe1XByyu8+mA
mUnc7zQ33lgbtd/Zx1VpyFqQ+1afa93lYy2ruOm6RdMjcqMphOkGt4MQIR5WBHZblvk+d+z4ntvN
UuH7Xq7fM4DzPnbaRmvtGthCSLD7vtp1gKH2jrfo1t7SZHLg8oFjSLMUjYaoLYZm0VSy1sIR0Tgk
BuKVw8RzvJhoMbHkjjljQrsY+SjZAlcpBKFk9OHSTUNxo7LRXQJr9NCO4RTn426fzdMYZYtQ822C
5QUc5ly6x6Lq+hm7msnTIw3ndohK21DhUBsFmg99iKFy6YABInOGqIDILkmf2O6ML7jZyxFSha8+
WTmUMBtQ3J+Uys6j3mF9whsRQtunWU0dSXM7GO70hUNw8T1FsIppTOPcg3Cdi8e6XqU6GJbKm5u5
pkdnP8AlnT8VdJm3kdW6m8W6rSbKQDVT01F+Ze3iBTwZCK+8+bB9BzLhS1GPYR/HQJiIUWoXpgCx
CLrEpeIQyd0KNIMcjO/+ZFd3iVmvc4SyOeMZtLk3D7CrIXcYa5Z/q/k0WZhNpdibdH3b/FqJpMi2
G4nsryqMkMtOtc8tAGQhaVhi8ARL/zQwcz353BV5Hh+tJJ6MwCVSQYKRe34d+nrZfChKx0v3rpHj
Z+Orwen3m4s+JX1/Bahdr6peYGWj7A2ErWNST4Vas3frUDVPk6sq+yOkwVwPJ0fkPbhjt4Een7bz
/M52k4Y268T0k1Amk6tHNd+zed+umnGsk7yyb2qznGP+krCILt1BXwOTziDw227PZqZWiPR7WY3i
g4G0qv6h18UC4Jk9M2ideQA5k7T8b83C9Yvd6AMfuXHczE5Qikv3zi9z1zp4JXv4gGm/LH7DsZqn
3w6mK1+rsuE8ydMsMyMJNAwY9JpoPIuuZEi0BAJETsg9buO5sz8b9qK8WxnTBxCm5pg8rYA5tKBB
eb9hrAgux2kiyBvXxjcip7aSOdwwl1gupnP2ALPd+KYsP73Pyrqygl4DiMtm6OdZKMH2lMG06tan
ztCWb6IuYlhYo5XpT8bQY1dgI3GovhYd2A6gd6of5HuW5QJ4Qc6cfE6caeIhJa59XgeBrYtWG9ld
rduDH9a4fq+BKmpIFkmSeuaRT2WP+3VIJ7BtxA9PI+0m+S6egWMHCTXq9JhNG4K6QKpTBCNtTO4+
7mPSwauIqxRKxqx/tSYY3tzy7DTfk4RUO/BAqEEBMUK9MUYNDyIIz9VBEE83X9LcnILGc4ssVMnA
3kVlw4XANdEiWR07+l0fyL0ZZUT9COx66/Y6HWKCOwvry8nEeMDcfM6P0oJMc0eswq2t4LPkR5IM
/H+0fLBVpGaLVngaWNIvlPWr3xDpk19pU0+/sH5Jv09JUd5LKN3Z3uSW/rDmQ/EsY1ECRGJCfR1M
qakD/Gj53BVCY8+s9BU0IaBEggIt9kVkE1CYB0ef9eLGLCv1TJ3dTtaQ+z63t7WX5lNHj92yowOp
idI4dzgLBKdWiIwXb6y4tLyMYFByQR1L03mgKo8xxUozk79Ho6+BGnI7d/6US98rbiBEEA73o+bu
1nLkHApUJs1+1+BVByxdiPQlT+icDxCtadVzDn9CRWPVxuaBrbh+h4gipsUXfjhtN4PvBFCz8QlA
SOH/0Tpj/qP1wv+jLJub7ZjH7RIO2mBTtPQU5xkCuzLjHlIZu9jmeo7uZTOLnPWq/T5NE50uSWpW
sLv81fxJsYQ7UO/rBSGy6D55sVv/qOQizFuT7vSDrjleFpLO7lp8OMgC7+lcKWBk2JAlojRt9c9j
HY8sl3pNvoHjnd47qxV/9/tFPA6mMTz6wp9AmRLxIJ/sN2C3W1F02mV53u4nq1IZdMTZi4N0yJZ3
U1vO2r60pvmHix0pIDXYeD9zE48EXF6k6UTxbLiHUusAWdhFsn5XGmhgTk5PzsexUOYPkN+DS0/P
Un9v2DzWnTt4+TsjN7Q/xlBN70dBHnxvtsr5PgK5eE5tHDJoaSzVLQAiQiSbYsoYLGh8xmOJCHeJ
2imr/sytJn5INecG+9uyfMzqHksWWNll+iHPWouyaTXK33qpuiWcFr8odouwII8hDR7uBCSkjgvC
0v5JHCv+tphN8jhwhD84Zdq/pD2o+2Dkrf102767m6tWJ9aXfPMA/5VZD8tCEAeWZbq17cI0Krji
LSUcgjQd3vsd1/Agn4ueWxXEVP6qZ2cPulHNct9omU1GXsfNaD+qZRyCvM1s90DlUn9x+sJ28CZR
4oPV2Sx3g7ZLl0QVd/hopq29Cyx3drmVoiTwqDaJxd9N5kwLRzHP9e1KzdfaTwYX+53R9pQ9e6vv
Dy7geeDqfdU7YT0YsKIG5TLJ4tGyPsStl35GeVE+T8ZAHoiL36ACs/FbLYhxYHACgOvzU1Em9u+x
9st3UBZVcjunAoiI7xHE7Lu58vqwGLaKihbrCUQat+z38+z7z5zpdRaNdibvcjq8+5uuLp1v9WiK
d3MuVnuve2n6Bc7NOty6Sec/pX4MZ4zXS4+BMmc7Dpe0bXeePrvFsdXBlYeJ1Vi/vBYM266XcXkH
Y2j9bE1D04edrRyJ3dEipmDhyxwqSpHTHnLT+jVO5mW+Z7ewq71vFMausrx+ClskE4SzTcLlLubh
eTuLv3zl0m0+24WZfCw6Gn2DrG9tI0gEMUBkFIv2p8zy6o52v20LJ3vl7LsxgyNPF03/4PbLiHEv
3g68gHVywpW2rA94uplzmDYrKJbRE067Swjb7VCUlnZjjxOP6dMEgQ9kNbkgsXjan1T44k9aY8EH
Q07/jTIBFNFyyOewT0v/izeN9S8ygeVDNzTVj9xezZuax+xCquRcf2eqRLhloPlHBzf58Y0pVekx
7rAwo0TcT7tYM0cj0K245c2yZ5AHMWz1VGLuwWXfQBXB7um2DyO31AnuVJfrd80i7G/joux3rpN3
38ussL6YLiW0QEHs/FEoXKeCuST/GSrgohXbXg6NrBuU950KM0HykPrJ/Wq3cxcsvMR3gDw0cIXJ
PNw3Q0KQoumDHoHWK2vaulrhBAv3jheBNOvFyxyL3200tIQg3KgPVpPHYNXGbuYKRFspl/81q9tD
XInpXextUBCHUmwftKnhJqFKa2/YETXBO7LUmn9Fph8/GIMzjUHF/WgNq2SL2lprBBzn4EcYjA0Q
uTAxadi/9bql+26Mi/XsrL7F3i1W+VjL3vtiJ6a+3PhFUjxDzKt/9kis32EfUS/geTJ/DmpcML5q
M4nUwOAEpvk/a/WncpQcAXGKbSZbrOM+zlJzvwxmw1UOFbH1OR1Hjo6pXuj6cbpiLm8BZpt3peKS
TOxr1tCQpC6+Zl6NLR13hpgLqWdh5KSIWu6rVfYqgMfWjgFL3PkhxFQmu7SdMD7KuRGHZVIUH6TJ
fYI8EDXlA8ji/L5bMUo4xMLXbzxVuL+TypK36NeJYsqREEPvvfmZzLLbRsiQ4ymcPQGt0LMbBPQl
CTGsMumbf5dRbPo5lb3v7Pu+Nva2MxLRyz5fs9DoOvWitZP/4CDuQ2svsSQJCrsqu9DH+/GOUmZt
Q2Iqso9JVfRN2PQSOnCmRmIvD9MoM+jNpPo4+MKF7jo15hr2lj7fW16y+ByFffbk4cLrBhXgI3dv
eoO+5xs3K5Ebrc6VocQL4iLa3Wl6N1Rkg/m9L+mOm44FVaJnV0xdeotrJIcjcDVQSexF4uinGqw0
LWlcKFu2R5e6nbDJWCTLbmO9XD+oHqLubp1TIJ9ygXOnd/ZiBr5Y1IcM4PAYSDehjFkOnTxmLoWi
3Yry8KsdN+v31p+1NuIbFvfD3Bt65E/q/zg7s+U6ka5pX1FFUFBMp7AHzZNlWfIJIXlghmIuuPrv
2e9/0lYrrOg/OqJP2m42UFStlZkrk8VdlUn9bRSlfgvrSqWxR4XyA5JhvS78Zcx29MzNzWhWUd1Z
WDGM6UOoAYF3pnVGUnmSKe9fpLPWlB35pKYbldiptwuaoFvJ6RTWQFrZyFcggpG3YFGq0xkOTukc
TwIARpyJ/PvhuXnf7Lt+2JaXJZnklwDi8GydrYwPZ5un55bwqh/11FbZIZBN84Rxuvo2taLo48UR
9YuVc+pGFh33100UIaZLXtgeZO+xSkNvWqq9GKYw2Jsp0flZD9Y9RDZJz9tVWoXULCQb6i+eGoAX
pbFxBnAAsKtdrkty+7Aqbc0+CAoyrpEg1V9Kg3EC1ulbQyZen5mXURWUobYvG39fV/yYXTt3XNoE
nU9S1raaa4rnjl52rdYurkH08j3T+XUNpqa7V7HOXpD+IKcPSGG1uu4+KEQQ7O0AxUm8LN26xFvu
NiBT/kQctVgNUdqgc72OWzjt3/bqW9j+8h5y+8wNF/29SyZcThN/6pwYjJm2ZvWdCaRHeKSYDsoW
FRadjgM6hLEeKHGvScJrts29m4qlvJotsTQ7My60QumGbC/OTI+JfNaPejnYNjUGCpgUGTAxeT0Z
nQz3PRT9ZFv88bm9kU5B3bYWm1UfNlBfFXtN7t3XFaqByKyTBnEra58EWk1026i96ScD8YaUS2u1
9M7jNZMjS1AtgJUO07t5xRgnAigpreOManfZuQZ3ztitw6Bn6djqukqS4QFSpaa3X9tGnrbv6jU3
amKbxr+Nv55TTUcikfOjvanwVtdmNEfk+sXd0KTS3hGPNt+PIeaN+Hmfch0JlrShq2Q2UQlYgy3F
YQqBjJ7qrEjReBDaLOO2bfLtulQlrZrLMVhHwTi5Zq83gXGnqLalusz7QJ71Wo9zpOH/iZ92+FlG
VEEGVqHalM0454PK0cqkkUHuRSPquelxSp1g22FMrKEyk4IU5gDT8ST2psS8qqYarWNGl3oOpurc
Erzp/c4c4hzZt9KRiHYWkB+5VbVZh3JLy23XJ/b8uLiiFpGU+TrgjUEwGyRM7texrjWC7xVvLBMg
unC2BZgXPWx5s+Cf5sbwtEtHtb8E15BE/dcEiZwF4Q8UgpftsoH6yREiIF+6TcRrMqAflTlnUyVV
9SYyYqPjVYXlYwJDT0q4L8I1FvQHd6EpqJyYLuqzyLKGDZx5rcrzxLGZ6x0NtEzk4szQ7Hwq1z6e
4Phq3uTW0gAY5faxS6jil7CX9NWSocsHKB8JhNHJiUJomspoLAM4qdUf9d2UU/Lu8OMuz+syo8aY
UzF3u3nJ5jc7IQCWem/RV0VZV/LcHhPx2JPXeY/2dyOfekxCEFarIae5hu273loXACwjCPLr/0iG
KJxD/cueenMrmmR8EknbVeRAdsUv1yk5TvVstrdlFf2tszbZr67FwoPmwEmIy25IWyVh236aK4Vf
7wz6dObbZOolE1set8oagxfdpt1kmv673wiA+W2bcdwizbBiJBkrF/zailOCYq5uYdCGB1rVjezT
1F2fEUmL7w3MBAdZmJkhqiYpimvcSuGT0rGbv+g1yFb0/huxB9r2+1+9hWcL1br3S2DiSDDk5AY3
tr0UIL29Gb4KU1NZZ+NkXVfFaacxBGqTeBxCcy6jnC8hR5i+RcjsiyjJB+ldG3dTHtRMXd0buVLv
csnm1jbCw9Zw5rwL/JnNqvc966ELmqK7HBLfNhBM9ezuUr8CpsRCO7DPpk5hleXisOLuRtmsv3lC
p82KUrOMNXDqk1wywNISf7wlchWwR4o1iXvGIUjeOYHfEOH2Vrf35clp4BA29nrFtuc0tB+U95EX
iPZ3Imql4sZkHa3w7LQPhQlJfocvz4dDqBpMX2yTy/ueEsSKPVQ+dwPlf892EGSQT4yPTEzGG6un
yE4N7u9JreeoZK9jPGnO/fVcMRH4K3CLQpEVPKk6ZpGsz/NUiMdUFn0OFdz3r02ZgNbOBMmV0WRm
fedhTfqj5+S5BWmWd/j1tvZdhxY+AbKrS6I3TgyxKUjg/paA/FnHwlmnu9qSQ32ZeOO2RaRWpt6B
YUT4v0KcDI9PXsP7ehio5R2CznPUPIMgQH52sremBJtliLKnoRV9WUIT6TK7s5mGnfb9OPf7NBmg
+A1SPp7valNU9JXl3ZeyLDsedUqt0KIGfbNKiOl9M7AVx2thWLFBa/m/R8daH0i9nIdLHXgcOSsz
NwSMzq55BQf3VTwgQj562N5m57lCHn865vDD1Lp1KP/aFNwOGxo7iYF1t+fCzPJlLatARrNdikuG
3ttfnr8APGPyjNlqAQX8bar8mQhRq4bDd1O/O68Hwf+57ueOklb5lRt3ZeD+hvdwYTtQEZzI4pqZ
q0YNtFmYxls/wE6AxRs2tTkuoQ/tq7Wvra+VUJ29F+QV5vGSw/KDIyeQ8X4G/rvDS659KBdnfTMo
uV64IRJaaDaqZu8zHeLFqpuH8bjgnX4B4GMtUcsS+kK11FS71EmEFbfBJpzjKkfnxXKb/AmVavZ9
Apt9wcpTZkd46vqpK4jh7rc2MxFFjwXmDzf3pttOXZsw6BZS5+dQ/kA4rrfITgpMAEiiUOW5VVbL
t4boLvfCzpqk342oQVjIDHb+5ns0HehhB0+cz9V6yof3gm7vlSLT+6HP1eWA2wR0k2nUr8SpQQJk
GyS7rF+85eDnG2rCfHItQcfQiiG9Tt2i5p5hBkRsWK/roZ0mgkVr3t1FI1sLLpmBzF+lXsZ73WwU
tSIZEjdegaudvdu4poi1VTmkSydVn0QYE7kvwjYwQk0a2OOhoIF98EtBFmzoCrGe531mPyKHxRnA
khm1gd/i4dKOEnQmPdUBUZok+rZqHF2xuS/NF9FDj3FKk/YRbVL799bgzelhEWP93ddUR3HeAFZH
lUhdzjO70o9jZ9yfzFyAzzTl1PpRPzKPo54VToby2llXe7sqe5WLyCkT0KY5df1btLq63AWcw9su
G4OOTYkkcMbrZtwhDinhLdUxqTq/uLTZPkCes26Ue3Iq88eiTFfgHpec832LLkkB59nAynr0tthe
J9TDstzKJ+a6vDqq8bMgi5j8iJ1HdvAYcUTCcUycNL8I+Q3UDsZHXnhLnZR4WIbehVcGwgDoL+ZL
xqN80tvGkLEpwryNRcneF8+ZnWE33LSdPgAJpXdDdvLnqBZPPgkrm0gvnvn8milBgLLW2gxE1QeD
ilOhkWKoJLDPh4Lv7xWdABuk8huILtthsy0ps/g4G7vXkcyBGDA3QRyJbyI56szOdCO5QLV0jtWI
7xungZ/slaGJiBSOqYdmHkVx5a5L4kWBsUwepTPORHHVAKieBavn/tJul31r2FIyHoI/nbeSkmgX
oIFSD1tZTVerstr8iurMu1q05TdHd27mPHbdGlENlQNojZSz7Hf1bAsAmC1l8WSu277M68SNdE6e
3tc0Xd8MPQEjPqLF4IBw7+RrGaR6ZZpy85EBcXQUe6je/lJrypRDDaZexpVe+4nxWae/kdPS/hCV
cPNLY3vuGdPX0w9vrty9ZWdTdwN0D+c1MhS5sil13u9wrvOfK9zqrwr09UlpD+lEonH0iZ0ypXob
O0rzXT5rdTsi90AhBgeLj9K8GiiHWZXxSrw8lFq29K9+QTx3NGWg5Zwko9/HRZkPvIrFZ+mPgSbt
u8kG9RQiPXrNKmmerM4Ppqi2G/PaYBAtd0U2i3vqiQ2FSseP94P6q1JT/1Sa1goj9mpZMAOF7gTl
mOopWtZU51geec1G77YNY5RjAAPUgHs8MJf2+yCSk1GvrhzVV8fyp3slaFCjIZiHH7aVNtQjNEF6
l0BrntfcICVdMjmXOSWpF1f5PJDenuFZjdmngzHtrBFZ8OnX+shZmL35anFHrKXXzcHnqcu9nUIJ
k+8SHqCMkeX6fKsJ6yDObSdHtoxnGPy5RrBFELqEbJG8YBX1REpdNQFwJ4xcqZ8wmKp+lmYmPL6g
Wr4lHVw5+3VONbQW9G59intW5mAKaO3OeHUXr35JfDs6HqvYbwkHDNx4YL7r0ipfaQiY485rsT3a
crWYWhHd8qjStXiw11kCGskFFo7jo9Uxeg2Y6SoY29t5TLqbWtnO176h078HdnJU3KG8+r4yWfeS
tmv9ZfBKSmwU4AWasDxxnjJ3bZnAX3PnRkBzZ2dtk3av2dyeFIj0IGW0YOM2HierKUU0TyHnhVin
AjoJMvHR8xC1FBk2l9HSNeOvmYGL7x4taEq94fB9OhQJVBNwXOG+9ZZ8jLthS7/KUSIm0jA6p0SN
DLrCbReec15jPR1Nky3vjbOY+5pgMg10qYpXFHU0Ies4/zQoi+soG06reBhU3p5tumyeWwhhFnRY
mTwWAANWBHeQhRGgE1DU5pXZdTbqxo97Zfecwwt/6dBlasqI9sgAxytLrNWZqhOEQ0Nqxvt0SJBY
FCehfaTUkq3o0SbxTG9e3TouUDdPvhC3uh/TO8ZpMM9NZKPObTmCAfcniRIfnEtuvCzbKdj5gGpP
gIr6xUoX2937VgUuO/e5vEEz2XgxcyUAV/RrHqx0If01Zp9FvEHp1dyvE/EwO0H+OzE0I1Tyjk+A
KY8Uxd6zyBxtdk62WmeLgH5nD0/Na6Dd5NGliuE5eWJ6k84Gy89AfE7EjHRXGnUy1p9kkrvJBZas
y23T4Rhz4FNgY0Oax1nZuuQgw8DOXUrl7vTgTbX2OCrWtr8Sir0l8sd0LHdjpbotEt6a3DJvMT/M
djC+zWpU/ZnEM+SyqaDiqdzaBFpSua/geAvbn9+nZ63DhD1YbN4eraVD2WOU0Jfc6oC0wbezLF4Z
ufqVs364Av7th8Gqvd9aZZW3F/3cvJ62B7o0OA98vKkkzv3E1Ngawpe+dMEimXfInLThhBIB8AwY
xU3VM1yAPMZLbja/Is1vA4hDi5Bt7bwLkzbVlEQqv9jcBgRbJ+jUATBQfxw6sZY3ZdhyeNbkytss
n965KF04JzxvrLaih/LKB2s0xQ8S7f3vGXpwBJmZY30bto6myK1w3VEmQ22T2hYzhulkJZTl3ux8
YxUWV0jxf5hkqLrYaTTVnp9Tn/tbYOMI2VTWWWFr9Exmg+Rkwy66bF8ElOzRLOhEowK6DrFRuNjn
iHKyYI/THblMXiOc1wYxHLuVwzFcNLN1lg0dnwTAf3g32Nq50yDQzS5ZnOWlszk1WXxqebMbooai
oiy8y3lA+xU1YZs/LSt0GZjU4l4zg72wwhFXZvsJYV+PN5RWdPN+CYvh9dK64MX1aDVKIx7L0KQI
2U4CxNYlbeg4d3POhps0Lz1DpM+LM7Q3jZUb56yotHVohBnVkc21K2N/bMdMoZoAEiQKCDyhmi/K
Bv5TnphENHVB5DNROp+Z0K3hG+rcG9iBbMBeQlIYdMAnH3p7dkq+J15C0qNjGl0P4mMOrsslJ81s
cIDHrxkqAz1oTOn55Mr06HOBJUArODeycT9rv3IOpAQBaReT0z+3hb38WhrOIBy5YJx3xbh2X/xQ
iuoKoW9+WbBb1LG/nLoqOGZ+BHKZPI18aq9nfEjFJVOL0Nj+thSvKlPLLzg+rtqXQxnuwK2q4LZX
NYAw6YYb/QD+t7CuTeD235iD0+5l5rb5V0QH40jBNesJyUwu0IwYRlnKuNcosM5SILXhinHa4XpG
aD7FAXDXdkY6os6zW7hWYz+isNjeKLxm9PDGV8nwNKYloyD7Hgsu/1xA5b/i8r08m9Qx0xFOPmh3
IV0xGotJ4A5Jfw24nfqbeAmxRMO2K/DCm2wqwww1WBZQXLftlwEaH2GVlVtvAnlEs9vy0k32iENC
pFG0pvVODWiEYLpPH4CaVswK7SaYuzjgTPGosH2UZjB94ePYdsH9NjmLBVm5cZtMKHdHlLbL9TYP
G/Dbxs6wgxiZHlJE0xP8kCw7MM2gfMqxR3B2U9v2uP6gAqTILOsVrHhw2XJ6WdL0BwhDJJKxcRzR
pYishGIQLBv4W2wcS735yVkHtpxjUkSBG7eWDWUIBdd4B2zHNN5MWKkFB5D7krPJsaHmFDJyPOP6
jXa56Wcb0soR6ReKx2XeZzioXmAmI0FYrEYImuOB5bsYC1eFrqjXJCpXtnd4RACfc1zBaaYRnPho
u7ZCvrqlXTI/3GCjidvqXJpd7czqZ7Y17IEiJ4kmEk4NRhsWaICjic36oa+66ivCREfv6erN05xm
dXYuKLzhNnLt3PupjcOWkZoVOXrNKGENpbxeKG5eu2IOvmAXHCI+Iqko2Vfhxkjn5tjjTR/k9ves
tX13VxTGOt/ctNW3fdj298vauBbajQAFe3sq7evEKftYWROqMCpyweR14w3fmqyizy2wBWWTR8SZ
7EDG1T3bARwSM2ZIcp2mEgLxm5ju2Ka2OXaKEo2jLnA0Wrr/nQNqDOeotdrxmq0RnhgdUfLMJEZ1
tuKsanYIHqAHkfl0LyvzccOuQ/DWXZCZYv1OTRM4R0uA8cXABJKjxPJIj2RzEcFeLg7tJ8bj4886
tYeFgrpMn/DYne/XrJ85YbSXvnbjuv5OfWR2h7IPy7eQQ7rfe3xYMBFdEXRY0BQ+utCVkjNmxUN2
q0zw3TDFQOFH613+AKNvXlvt50sksYZ/gsUFo1mGcb1u2yV8xfsFNQ+MsdvBAmwFkmVHBD+rot7e
cnor7kpWaNqm2p9VXOSFO57oPHeOrdyvvud4uxLaIzfG7RVIHaxnfprpGOYQsWjTbjXiE8vi5afQ
dhfDstpjZPn24vIdKJGhMirSfh/oENk1ZwtxSkGqtjSGkO1uSB2z1p1vedaVmzaEDeRyqdoj9WP5
rWvZlSnikB5NtmbrR/BY/0BuWtwx1zqiM8ztWuxRhCd3I/tTFlPmS9q0vJ2+2GjFv2q4m0fXg0dQ
nI5XdVs5D0XlqOa+K5YJq50wn9czO5jNlyEbBmxQt97BBkhXY3JcW6d4mLQzgDwtK0Mrq7WBNlK7
YJq62UEZ7OmShLfPVUu7aIbO63f2yFezT8fcsD+GS9+cN8rYE+O4iwpCsFWX/cF1Rv5zxjjPD51v
WsR4rbU4GhRyLd6CFuHEEYuMObme6XEQdJFS/2DQzf1StAa8ankyc2lSsPZEZcjJVhQwyBtGq3pb
epM8JlT6PzGFOsGsq1kUGwE14J5RHOeFeRCUHjXjQS9dbjjI+1GGx65aSlhWJoTqM4O+84FeRRNq
XNgD8nmX4aBFbp2Mh4pJxKi07apCYQJIsksSxmSoI33/DmyaatNlKuCy6JHf7XLiJQPIg4njCXGN
82SvXf5mApS9cVX5VLlM//Vd3FlBctcUCp0RlT9FLrRrVh5ap/a+iNpGyDNhGnI3CDlucRck0xIx
/oaaSftW+1j6+fo9mDz5xYPQsvYy2Syxy8IQcoJcqDSPy76mNK2E09zLYAweSG5sXywxuAiW2ja1
Y/ZD4EOS4ZorRtJEw1xz77ziJ4/gEzlufd4zeDXvJb7vY8zvsR4TZp4vtm1p0YgAoP4cyjx9sUHT
UNR2ps5hYllike3UYkUpOJ90lwjcEAcggf+WNGumdiiSNmh4P9BHFPb8TQdtXcu5B/tGcYwkP5oc
fNL2aT/6N2PhCsNWXUkX7K8onntd5o9hUoZ30IYgLkuSbOIEcJk2CjzBaIvJFeX+ys72StFAq2Gj
sozGlmGHiMGq5M3LgCoOQ9gVareihQjReY3rhdq8Gq8L63TCFFZX5Xs1Z8CyFYoOZy/rwL899Z0u
m8q0nQ/tkPZxMs1ge/g32VfDvKmvackuFmFwmZM+RFtyCHpNOYN5c/97YeDvKu/q0d7NvQVfngdM
FfCkWZCxO3ZpFc3bKp4ZQOQdmxVL9CDf5KNjfKxaOnSXNtAYJRoJOq3N4E3ZhPdjmWxuRLOeUTQk
UvJBWLb4uuTO9jXJ50kiCD/hzJjBTa+qGJwu3hZwmHgjgSI5+QquEG5gRnf1qlOBfJa2OlodX14z
LtbfBGGK4NiXNZV9qvyRoKhQL4adHnreHlao3s2US3JAKKrSs0oO4b1oMlw0whDG/tKZF9gM6PBh
l7DtD4xYcNaf24UKRTSM5CiPTS/oRUdo9z3NalMwhli07b29SmQBaMYGhmgSC76LGblp35ls1bve
MlLFwcYIdGysaXqdnUUs+2XqZXEIs7Dkm8pCj0oLAeqGfC5Ni50EEsx/mhRgZj9tQs5x3TIAT2G2
lkguws7OL/AfC+vrZc6DOzcvq27nzFvFmFaLxu6WkR9I7Yk5BR5G59Q/ZdnI4bBmW2J2qwGyOqQZ
hfFO8hT73cYmTm1RwFLxYCstJKiQnTzknU8t0RF9IRB6zhQhK9/qr6oxhKnnzH08tOOKw8spBuCa
QITxGc2sgoRsB++6c+GdY2dbNdLiQBd4MapEorxl54oERMqNTCSSFwOSihJvQZa9q5gf+tkmev3a
VrK4VajSrZNgEOwYNNanEW317yCZaf7AdcEKQQ+puAoXwmb0K+s7Fd8yxrQoDSXo3Ae3UjudPCYq
2L6nYrGuGTGdrUuGyZyfiyudEzhTIc8kSyg9BxjONvhRq7lluMCRaPidKYNmJ+AgRgTEF+WbwrrP
CD0o41ZZvLDZstzHaeihlbvJg94trSE8X0U6LseF9/1l4wQ3Zwo047wAPbkfnRkMCY+z6QpBBKdk
i/rkhuqA46KyhnaOtgEQ4xjkXQ+AZTNN8AVMsqIEaWcbvVRTBvde3SKG5bhJb7sKJXE085S/oVCf
b0+NHlIcq2IeTIh2uGNOMvlRahDkeHYMHYYyQYVMhEiVlzBb+ZhTna0++qwKuKIuMNbd44anflSA
bTjD2jp7zFQz0vlaYfeCz5BXAbI11Y9Udj0qiKQEUmKau9Jo0hv9KFsUAGyy6C+Ui+dxlA8Eku/4
itfv4eptM3W8gxZkAap1UeFQNqKTVtWDyplliGGhvDc36P17zqDBObRJCs/N0u331pj2lPi9dnR8
2p3Xg10A7uwLMwJju8GGMDIL6tuTBnXdZaYz11QuzeCdpTDa6z5TMuiwluvE9TBzap6VbeucB2Ai
dhRgME8L3xotbweGAX/2ibXdenlQjdGCsGI6GzfwtztmzxK8TYXf8mwy5bZ7UrxG/2obvUo/0ReI
JxECjEIDaQt9vldQ5Y6Lli9VsymLGpD26EeYFrOIaL/QKCaSoamj7lCNf/NJDA2hXMLGZZNwgMbQ
2aaA8AiA8vUr6tKZvI2Q0aWDo5nlidppJYf27xPXJy+Bf5obEB6A9Sd2DRYmZ6CQ74a7K7m6YYfw
B0JY2d/F1CbRVHbT0S8XcydEhdmrSFJe3TjtqnKSx79f/v3A9+ny5LQyjh9gYwsL9uesNTOs/Yhs
pY4YvaIdqpAyT2cWKkGH6U59C0cRRpur0sveVMiC/37x96lihMtxdduyYB0d7+Sf8ufVyQnzXKi7
JioTjtx9LxM+pJpIwH1JV5EjawJFS5nMhj/P6aiYEd2XDWoTihgA784bnz/5Re9nz9//oncWKwie
k66veR1pq9iHoTB3RRraMaXSU0cpzMYDF94zjbavxsXF3ytYj00DAmAvKdLwFcgBPUn4yZN6bwHw
v59FgOHJ9VY6/3IW6ww79KRoiZs6BW5ldi5F2FGBRpZD67W7vz+F994Qp6udHD78k7spmph3Nil6
UQ0R7yhBkAMHbyr3HeRxjEtRFhrXvBHya39iovPRMsRyT3ruaQ1K9531BQLJoS0HeHjGAe07D5kJ
Za5Eizta5hz1XHjUDbPbreP9t/iHU7yhh9LYO61Ari/frcCgZQIR/Qt0H0Z4jFwB/+b6a604C85B
gqC2//5o/32jf17v3fpaPcFgitYMHjbWcjJVXa9XrnuJHsNBK96Nuy7ouofQrdLD36/875XNlTGf
cTE19smjOv2yf1g+DavbylyxsklIsi5StK0cvLr9j14t/3uehASybJjIAMT58ypcOnfCji/aWeR4
4Z6kb0EtLyDlly8+eutP1s2/vwvct9k+YI8hBHmbf14uUGES1oKV2o+cZiPQcAzi+I3hGnn298f3
729C4bPhk0QO3YO/7+nx/uPxMcrV9ybnbEg6uzungmEWi/HhPEbgyVRyD5z7SeT6h1d0MGJiAp7R
BPXuipIOu6snvnmdieVHsgJ0hWNxQhL7rLzDrTH4xGfkoxVCdELAIESA/dN7d/GFRAgFc8tu3E/0
K+GmB73T/jA3/x9LkQgiPOGlUry1d3eWIyanouBZbp3foXUeQzRHpvvkKh89P+zKJeIpUlDQxP/5
xhYfnW6ZcZURhYDHaGG4nRWZ3e8NGCsMPljY35fIR4sxtELUA5Rl7GbvvjCv7d10DU5LRM7h/dJg
DBKbNPXFfqooaj7ZSd6bFJ2+tNDxLZ6iwjXifUxJG04VNTCTx71M69ccQg99aIl0ZdNXwdCc4ojF
OD/9/RY/2L44GDAhk+yVpDzbfz7TLQk2x0UkGuEpwESn9JPjsIK3OnVx6KokAIVw1FE5CB4/ud0P
3iYmsLDNeDKxuah3hcps520WdHzpQzIFLzaD1wVnsZzPCCubDinz0fu/3+oHX8OpICOaxZEcSe+3
lmEJRzR2FVwW8tCdi7PlYRLOZ4nkH7xF38bRzZO4FGH9/O62sKtJi+b0zSV2KQ2q93Iojs4wSOsg
x1MvIQdGojI5FeEn9/fhlTkIGGEjLBC/9D9fZYLu34ykgUGWzNYz01Yl+E6Z5LcryRhvbO1oXRcm
OZNPNtIPvhIuZ1Fc4HWNvO30u/6xkfZMvPsMmPJcS20uhsaa9xjBivsQAOWTDe2DW8T9zyG/hC/l
lBT+56W6yrK3xa25RUb/dqJHWWbcnrnbHP7oXqNSfi5l+Jld8Qc3GJ6s4YkPcgFQrHevlHlpLJhn
vpGcd7ezetRITLYkx9RiSOE/r9EQyUdIyAapN3hg/nmDBTPnwEncYIIf0C4ckTEtnfuZ3du/v4RT
4IJFxqqL4Zv33hHQmgNCPDpiYAT+AbflUiLny4r5k0rsg6ucrPH4h80TB/13u+fEuErduCFctI9E
VMvGRayTeZ+s+g+uQpwh1vJYKNoW5md/PjFjZbOhekdjgWakvu3x1ml3bS/G7JNl/tGFKCgxs7c4
41gJf14IQkmlDfBptC0Yk+a13cfoFT8xHP73pvi/RFHsskiHp/p5dzc29cpiGjBObre8YO/M130+
IP/QhqH/PQPWen35r0sOL16yGlGou6dklXfbRo6qG/iAgtlxNB1bFuiDXo3Z/f0qH9yYH7AtKouz
zaPN+/PpLdi3pn3Z0YmHHYxhlflXZMkMh8Cfslib9LNsno+vRwdAjinl3XtT/Nm2Jt8H1kGBIAbo
P9JEIVeTlEGbwira+8n0zo+/3+IHC4RbJMWMQwbL/3913tjjM7TCg1yzJmdwt4VcaMftv693LHnA
xVzntOuG79y3w8FjxJ2Zg2iqrOQuMMw7DUW5fhJe+e+yACTK5STxOSqZiH/37SZehtvUyT3TIdkO
oTamLAzNLF9Q7IfHcAkYwS1TA4M3jPXx74/xgzdHtYVdoEtUoQRK+XOlzLmVdx15JVHrqfSZCSD3
mck8NRyqFteOyCtRFB3+fsl/HyvkUvAoT0QOh+f7Mztb7CZcCNGOEqfZji6irO+VgJC8Ejbd+V3C
AK+M2i4Dzv37hT9YMgGungEfYMD3995qlthL6lfsBqM5G8VN4ao6GrRe/nMZy+2F2F7azFvh+P3u
/Gq1YZQ/QPcVVkFzZKwxweNNND6fQlXV7icL9KOlw9EMGHh6omjm/nx/k0MiFjJV2tLA5EesvZDW
VbnAlD7xi2vsCNdrF8zu6FBbP/73x+nzGAkbCVg+7mlp/aMS8XOg69RzEf+jZbqTWD7tWywVP2lR
P1qgvk1LTAnp0qm+K5mxfNIOhvMIk73Sjwb0Ct8dg6kn8tvujDGR4ezvd/Xv8oN9mU4an1u6Hrbq
P+9qw02lZUKQ6Z46c5FGqhRK0oOdReqFUdYnS/LDu6PTP1Ug/Dt41+/jToU0FJcGXFwS5ghIB4Y0
GdrQVGdl7VrDw8b0z2do2AcXPQWl0PvwRDnH350Om41UWW/M2qyktsFTMca1ooVv8bZJ63r3n58n
0gTsSulVORqcdxtMvZRM2mKtw1jUyIBRnG+mq56Z//I7w5T4utifdXb/y0b5ExM+xabQXQU8V0qI
d6/Q1GGWetATUci3V+/zebSuF4OLWJiPzVkSQB/JvBuOGepIcgAFFFWUrj6kYI1P3ifr94NNJ8T8
hH3d8djg39eY2YI6k4SoFn1Nn+4J00XGl+IW//en/PE9/+Myp2X9j4+x8MZqthIScJJtM17UTyeD
LeIilRvXTjjesprFubXAsQUVrrW6go7GvDwgmaewPsmq+mh98cb/X7gC28O7T7bFUC7xFbecoh+P
FYrVX07flcjCrPRiHujT/n7zHz1iAHAOFI7PU7Dbn/euvI18CqwZI991OrzXmCLy13r55K4+2Bgo
26BDMMh3eJenu/7HE0YdrCoz0Sxgo9e9JEUKl9jZ6Svh25/VAx/eEI3XyaUcfa/17gHikIxIQFJ1
9ASJ75IeVSBkTfZJ1fHhVRgsYeMB//g/6s6ruY0s2dZ/ZaLfa055c+LMeUDB0gAkRcq9VFASVd77
+vX3K3bPNFEEUFeKuA83eqIn1BSR2C537syVa+HEjwdEb5OTyUinIhXs+uYaqiK1XvLcogv68vqc
mjkkfLhfSb6TgJjE8gURvkljK4aESlwLoNOXRtoY9xldwx9+xxTkz9YYXaMDfjymuOzKyhJYpKyr
soPpVB5VThMoL4iiNnj6DWMoXpGGI86Wpk9xKG08GKKJehuKMOu6rhC/BCW+bKooXl82dWqtiNO4
BaFk5pqfjAsck6qXMekbRdHie+gszL1uNuaMrxo/Zeo4IUo2xhQRN8SUjzmJGr33B/ZdUoKdXNTg
RXc4x/ajR5ZqndV0/Fwe1qmdQcIPmCKIJepYk+tPqWgcj3XKZ3BqJXYw0CJXBAiFEdx7M4v1fmyk
TFQ2BRcf6Yzp2FpVsqISXPXYUV1sPCe/T83iCricvhULv5kZ2AlrJtzLSCig+zJCzo73YVsrAorj
lNi1VtCv3NgSHpF3on1Hqoc7aPqcmaDz/f4guy4hnkMcIdPtOjnLvqgD2hdSGtups3/JpKEn7ya3
D5eX66QVlA45xuQzqHsej0oQGr0bYGgC1QYLq9q4xR4Y55yu0om5G2Mhii28EEg8jz9/42hJ2dMh
ZYKtT5q+uZMkZ4RN0Pl7pcat/knOnejnLw+LLUimSYaxnirPZFiKHhW+6/EugGWMiD2Wf/iJ8Ys6
1WQXeBSouCUcOpfHNK6UBQgnkqHhjZcqMOmW8MeQYVYTGzgGTWoiazZzmt+vFn5dQ4KThyUh5rQo
mDcZXTiNBaYvyusbYwicW7FulfaXvTttFaKBermBd5fNiXc3YzA/gEBC2DGqdBWH8cswws0KPZiT
wno3IF2ReIYbIu9kGQXzyaGC7bcQapFmRCnv/S9xKmSrsPJ+OUePFd6nhBOjYAIDOt5+gEFBfBtQ
Dhdhq+SLMDGhw2n7NlRumzoDuheUFkA6euU5/LBd5rO1slPjHN0Gz3I8CFXH428Q8dwZm35BMBUR
eBm/ULwb1dfiX73/uU5GnS0uZm5mXOOxGRGK+Fodc3m0hplLS2lfEoDG28tna4y1j64U0p6jZMhY
D7fG/x0bKfykLKpS/1rTJ5ylwr3ub2PRWKeSvED1hgCHxi80G2b25LsUw2iVhiNyu+pIGjRZQ/CE
MPZ2+teuvrI88yZuVnLq2JEeLIfh8+UBTk2RQBapQCCUQ9qVLuiJ8/DhlhiAh9IZrHfuHsYTx67b
uLkW4FxfmbEDoIzbdHnZ6HSHvBqlzk9dUybEmOb3ApiHtDbtvAUcHuE9PQLRajB7c8bK9Hb+04pJ
zKsoo7je5LxRiHahBGZoHq1OLcASYczHwqRk01s+B5o4YWwUDKEXjao3MhkTr1+kKVJl2ohI9Bxs
tZn5wIXGjdlVzi9ufMZ1ZGqy8TXdcYwhxxT9iS2NDLGzgWDlV0O20QrpH/QxSK7hSSZ+sa4lD/Q9
DI04GW3TUjmm4DYY61/dCVRo6YTAT5FyIklyfL7oOhgCTadB0fGzjFds6cGyGP2q56X8c2Rlcop5
kMAL0PF4hBTUWcCd9UUMpS+XR/J+A5COgJ7VhNqFpJIxWZUuEirZHaBTQ7hI/yF1cDpENOmO3BLG
nFzS69Z965YIMDBGioCSCUWmqUpdC0+C2jeUsqikwyRDzCjQsG2UN4UQ53sAuOm60ut6CwGsbHd+
IO9gyo1mfOO7U8wbGd0TCQSXOfZxTkYc57Csx57x2fLpAsihWrQ7PZyLpk4aAeXBnFK20cWpEahf
oBJ2v4R9HlsrJVe0qwS9OmvzS6s3omJUHkLUUTCEBsrEV9RR1Fme3rULBPE80MuZ+QR3Cm2kauDN
vPEmI/rTFFEucq3UsZE0PN7yimP4YUJwu9BjGsBLBrisI0H6NSfxaoX6z+tgkMGcohGGNIVKKvHo
tvGQ4ijoir5RxGGuajeF8P1phhLDKMDHc1WbzBvcOQ1FNAEofaMV26DL+xuY5Oq9VrvaxuPBTHdX
p9GMSQ9XGyKkQrN07e40uFtslnTuoE8O4evX0akHjEeQgPhdPtJMZGj0oItI+y5alGoYXXdQGqx9
+ttmRLlfsWFvzuCrLaByMhuHAj6x8fE6qmoM/XPPOnpB8VjT4AN9lrIZnHALbfFWS4uvtd9+rSUk
dFTnQ6LVnzvK0D1RX16FO7jp5/IUo6+cfCEucpML3ZKB0k0RQ7RZ0JlrQpMvSoWlvMRwwIZXSUmp
8w7+zCRch/4Qyw/wwvnfBx9G6hnE0onJH6VsReBKgCYg4DueEKcY5BoK0GYBPAweXz1Nl2CIs2Xu
BdHy8nE9cYaOTI1f5c0bK5d62evHbedVurAL2RA3BKP1r59UrFicUdBs4114bKWgtdVJIs5QPbje
WrY6YZ3J8E39xlh4VknUAalE6JN9ZKG0EEG/xj5Kg+ArndHlXmgE/eGylVObA7gHR4L8CAXcidcB
deFmTUxndehLwQbZVs+gK0RyV67qVjdiBrODXGfZldIEzdOvm+aOAlkG4OP9QaG9OpHamPZCheTc
bSdp7TPaCMKOdm/tLoZZDvo0Xb/D98/hA99vE8DzvLeALBFM4xKOF1Boqe8IRQCHh6nmt0GYpFvP
KudKLu+n1qQMyNKJpsgDb5qv98S80cUs7he05j2IuvbcqOajM+hXDSwu8LZWW0Mtfg3bgvMhIynD
GECaVQamO7kW6UFqeXYnPd2nEBZ8tjLIwbeZpPi6Dc1s5sHbWLoUYaDpDD5eXs5xpxy7GVPi3gLU
QPkFXM3ENAgaGspCTJs6oGylc4JVmnn5Cr0jGh6qYi7zcGJ6sadSCgGXDIB1snN7aXBUV4YTByLk
0O6SVN9acS0suyzMtjR8PkL4l23hJJ7TAXzvz8a6IFgl4KXsnmnG3ENzkAZpeBYhNhLsUEyFZaiW
1jqDZ2vGn500xbudZlA4Dbm1jzcqdEKtEQtw5SQR9Xnbg+MgPPhZA09aNRJ+XF7Bd8cC6T1AFbrK
rh1r9pNLW+hooTY1GjG0DgoPoYDmKgvRT7ts5d0+GQHrmMCBAlbkcXk8JssBdzZARQVfXmyWq771
gmQZ6Z72gxYxE0q0LJiTG343jROTk2lUIvoATYQNbDo+s6Wkhi+BIVXLOI+amcG9m8JXND5QBwIs
6tf65Grwht4TYUaCUrTP6x2UJbFNi1Aysy3eWyG1QTWeWie3KhTux1MIuWgTGDnNylZYaqvcawaI
m/RhJvYdP+XtgSZ84WBxtNjksgkh6bEVGrQkpJ9AvNSOIz50VoN2klvvesVoFugQdQ9NOlchemeS
GePtMqK3R/D29NkXSYbSKSX9FH5ZSMsOGnPNttJKuJMgWDpYZjXS1vXV6vKOHJf/aKC8zYjURvgh
RsFcHg806tq6EUP0oKq1v6jtdpVulFt56c2YmRYz8RnHdibXDgFjrecRdrLl14/JEgmOxY+ru+fL
g3l9klwajXI8mk4vPRoAsSJvABYskPRYSXvYXpbIoNjaiurb4rpYXMGiv+g/XbY9fX++G+G4cd/E
X7ygI7UYlbWErWq3Nlj4xXfj1rj61at1OpPjgX9jp4sSaCES7Kj3zianu/4juOYrZ2bBpjfM1Mrk
hqErP4iEcTTDGokQG/5AO7GzmbP87qk0tTKeiTdjUfxCUoNxvW7z1bfQfnzRNs8fP8wJaL5q/F7a
FhO3C5456iUfM/kK+KkNDcHiI5ybh8E2nqDx3M3shHEvXzI3cbkWwpW4D8y19je4Xxffk8XVT/vD
xxkzJxzG26M7fZ/HZVIaMIKOo4IIyyZfZCMdZJtLffm8+VIun6AMmluwGXcx7YOqTCWzvNFms+Rt
xwHzV5+Gxfenvbe4K5fPPAsWcG7OXCxz6zfF2CtwdcjRuH69/W1YixuEsVbl2tv7O2cRberFzMSO
d/2F9ZMnXiRUaaWky3AcpGfH/KMuIP604Wibmc7xqF4yNHEZqoAikUfxciElMHw3Dh0RaVFfNaEx
N6a5vTJxGqYRlGYyHjRT+1w7Wx/K5ExG8ywJYSSZqzm/ptoujWviPAJTkDV4x/6cwOiAXMPSWCMF
Zz/5S3/5k957HLG4+Dk3ytfw85LhiT9p3RhJgRzDygf5qvyY7vMr5ZtzR8YR9u3suX9MrvyDcqc9
zuyYuemdOBi36nw9HXeMwp6BgIH92WyJ8mxnYdjZKlm5S9M27Tno9rt8y8R/yhNP08tJGJXjwaAG
ufa30vIxtofFi7PImN50LS9m7/FTDoCaIGD+sWmOPptjj12GZpyI45ZFi3glcT6UpUXkoNrWdWyj
5Hdf3kFsvSk26o21m5nlU371re3JLEMr00fUSIhVlu1K/xitvXW77pfhutzJ27m02aklpaRA3QJc
HXXxyYMggK866IusXBSQwIsSTbiwVKn9S50Uy2C4vzy0qSMg7Cf1Sb5DUQD7g1s4nlW98mXHi9TB
FpRKWUOTBLmyVPhIrfXDjM8ZfcrbI4IpEJ7U+mlFMg3osY5NRaasd3KDgJZDs/p1aiUJuGAlmvGh
09kbragUsXgNjE2z09SKilg1spCwHlU05x7gnjSuiiYqbbGX40OQxfETHU3S3S/PIkkcnlUE7dRB
9XH/vIkmUvgSijJDshHdyWwFPSs+Va3ie1jro7m9OH3JMUDecORuAORrdGFNzgGiPMVgGUJvG0mT
WDYUGOUTHHBQKRVaqoSPkdRU8L7GBvS1JLdLYQFFYnwXBb3zUauSKoVHoGmaXR7r8j2AkhypocLP
zEUmIp90eV7eBd+UXSmP6RLZJqBhlK+OJ0ZFSyOpDAMtS6lpkB4RIrfHG0Jd6y27ErlX2KC1pgvW
CJ02zwXFx+9uabnmUqJAOKyDTNHnGt2n8eX4lRT2BxUuGF+RMzr+SgJcTT5i8Z2N0kII37AiL9Ck
iL+Q+4eToM0a86rPZK5dv+lmQtv3h01h0UCokRImSa9MbicIXYW2p0vELirzaw5+46mCg+gA8eYc
UPSEpbGjRqcST1YBOM/xIN1yVL6z5AFWvUAHTUHP0zLtA0hDKVW9XF7k9+eaLCZpL9gD6NkQp1V5
1xC7OIXRyjZgxFlVRYfOU+7OVFDePXJYNporFVCZ1JC5AsYRvzliLvUJJRjqxnYEz1l0CIsugthV
Fmyo+Mqvh3RlRE60ksVAvaWgH71ocS/NeLD3R4/vAPRm7FoCaTZNtvVD07ppzukyoXTWV27qCB/U
UAQWaFVQ4uxgMYbR5Zdnd/RjNPqA9pFI1h+PO9a8WEkjh377MoUIp1fDdRwbyvbXrYBvHusFwA5o
mD224rYN5ak+aGB7QdYTQiTIhtHU/uX5U0WFgUgk1ihXvq7xmzUMeyU0KrAhtt9myW2kltLSFyCh
aSERXcZ156x/dVQjbANQJUUQdo462TNyL5YRkrTQxA++exWkwrBzkGaZeSS8dyimrNG6yaCour3D
HdL8S1WvN0sbmdhkKYrQ4ERwtW9FUxMAbWgtBLFd2ewcofwLlfVf37v/dl/Suz9vz/J//4c/f0/h
fBqRY5M//u+t/71g7X9W/zP+2n/+2vEv/e+heSmqunj5x+1zVv5jXSc/nis/Taa/c/QRWPrrmyyf
q+ejP6ySyq/6+/ql6B9eyjqqXs3xnce/+X/7w3+8vH7KY5+9/OuP72mdVOOnuXytP/760e7Hv/54
JaD4r7ef/9cP988xv3f73KdVhcv688P+8xsvz2X1rz9U7Z/clvRb6WMfDdBajnT78tdPyKvS7KUq
/Hvs+/rjH0laVN6//hAk+Z8A7EnlW2TFqKeOID5O179/xvWr48a5gPmpqP3x7+92tF5/r98/kjq+
S32ky/71x7FHGQ1TTB+Lo3QWkFJXJpe5kEuNrEAGt0gVy9sEEDPd1DoUc+j5fXcqM/6lYz6aM2HY
AF5HvQI0uD45EGrnI7lew3delQ604T26KA4iWTMHYuKr/zIzdmmMICbQYBMzXoSSsYCMGtg6S18Z
0DJfhY7Y2aLgw99Vu+3WKckhAJlRpD24GW+Rdqo842xerfwdb/75LSi8AiQAFiERmh37NAg8RHjV
IOdHfSj9FkSiez+EG5CLwc8U6YIfZQ35npCi4EkkBBYJjYZ1IIz6OwmByF3SDMOnIEcT0BlQNNgk
khT+DA2qSnkTaw9VA2/pkFbhjV8KOVLsEHddSwI+1jaQ3DSRhzTXtCqqO7dpOqg4wR/ZuSc6IV2M
cWLHVST+MAsnVJe6b2C/1cs1nH/1V8TW269D0d+pVubs9SySuG+8dG2ZcYvIm5zYEmU0BADMeLAl
A/6sP9fv/4VXyV6SD1Xx8lLhVv4/8CXjHjnvSmwIKMj7/u1Ixr/+px+BZeGfIL3HNiDS83SOcQn8
6UcM5Z8ApQGq0JKEQwCV+B8/ovEjKhJk9Gkk4eoeMQB/uRHJ/Cd1pZF1gwj0VxzI8XNH4GNHcgtK
4sebG/QsDSRClR8cCsgQwV6BrXPXsN4vaKTTN+gkzxynY0/1t6HJWa6bXqS9yssPtdw/R3W39kN5
rbqauNARQlm/me+/3ONbdzh5L/xthZl6G91xM8ADQhHqkBn6nVQl6oFSDIKjaYLUed7DWBsbNqCx
ccMbiJRaB8THfl42fm6Ek6Sba8ghzFeWesgcCc8o+LddF0a2J5fbWpyJ5sY37t8+6e/xTaK4oVDg
Dw0U9SCI4mMgeTvUsPZik33IVfeLIraoHSHvoc5YO45M/rY2Ka2YAeyWOZfXgU5YW+xC6KLvg24d
O+11kMGO2c+gb86NauJhIQYsYTrttEPoa8+iWm5N319RmIcU73MVFR/0Kn8yjZlBjRvuxBROMxVF
6OpSDnDsIKIKD2sr+kyBth0a+fvlbTDJ+f5n1qZlsDalOg+/uXroszT8JMhVelVacJqIVfLVEjtw
xqairVq5k8DHuj9B9MjbqBK+dpCm2Uaqz2Kaxuk7NdJJUBA7VlYiWI3KGluwFNpl972Mdl0o3w1F
+zUPoLyE+w9RK29mas/sl2ltnTulNzspkg9ar3/3pGiNStVOqZMrA6xQ1Vm7DFLHy7N8bhUn7iQF
vNP7jicfyJTIC8PxSOZza8J1DFH+ZRPnRjPxJaJeR65aQamFtsA27b6k3rDTlXVDxllN9oPz47KZ
cyOZuA2kc8g+OYl8SDS0H6AvXQ5ae5u1sjzjFF/TAqf2wcRpiKEgZLrWKge901ZA+BZRtw7rl1G/
23Afgjxdi1CHCtnOS281eZUGVyL1R33n0ipUap/Hhwd/StCzynU7Dq4iWKuN6Kfid0u6lfAC/LQI
2u34l4arNGKPBS+VEdhlFqzLOdd3bp4mzihEYC12Gsk8hLEHI1JS2waq0JS31Wx7eSXGhT01TxM3
VJFIoZCOmqeYtO1aSUJjm7ZVP3M4zlwPU0ARTz7kBCrBvXOsPkXLqVaWRiFKttUnzarKvl4ew5lN
O2VccUErp6RnzIPPUsBvRpm47VA3rne00a1bsdyV2eqyqTNeewripa21aYym8O5iD91hPXPgvxU/
edpwY7bD5z4QD/pYD5rdAK8MkifWZ3yDvb3caVZKNKOI3LvEFO4dqbwzQySKkkpNVnWjiZVtwgSN
OoFsfvWs3Le7zEVxbZDyrZwI14WbQdqTv3ZdfNGtuoXdFRofXexfTDN0lpLsLwdP2cUZ6Tu0wIQd
YiPUQoRM1ma2gHQm2uLNdzQCTYl0sVIQKxbC7jqHe5Nugghci2FsFTN5ikYBT/Nn7iTLMFs7g+Tc
INYdAG9YN+ZnIUToWZHLm2zkMr+8hpOn1r8vK550x9+oDAsFYgaR9wHwieyDaDZrybnjD65F10Nw
60vqJql3l62dPgJ0TR0b0+qR9qyshb2UgbAdBcsTYGcLM/uUKZ8umzjjJcSJ0+ayleRWcZw93Z0/
6t7cdF4Hj0iuzaV/zziJKRmiZaZCFGkx6uGyNYr1Vo9iMAeQOD0/6rSV0USOpFNiLTo0btDdDnIu
rBqe4veDqD/GSCPO+Llzu3DqSdVcRzNZig5q5V5JnbTUmnuaGL3QXZdSONOhfm6eJs7Ua+owHFon
PAhOVG5iuVmLriTObKTTH65MU8XeIHSqFJfBAeQtosaJm9jo/1zeQac9KIXC403qD0PSIUwTHMS2
7K8yMtKrQTDVRRhwNAyCUc1vD1WvtTNhxulFB5F8bK9w6JZCdjw4BJEdNcjk1OEW6bWrwJ9JfZ8z
MP73N9lSC0B+pqpycKhqwV9mar5OwvZzgfiULVSPlyftzMOL7qxjIzR7hbkL6fpBCip1hwaA+KhF
efoNcSAXZrHehu5/j1rQprTUNSTqB8kXNpdtn1uwcZO8GZ/pyqDheakQbwcLKPFpSUAuSt5lOoSz
g7GU5vhRzhma+Mowz8Vc7Krw4JoRHJrRrSfEqzxZs/WMap0V8m8dHdJ6xwMSJDNsVaUOD8gIohhU
MXtNpXXb35uuyekXtYFGcIQiD3LdyvtMscTrWgZPmZJ6XAqp2W2CxIOgW4mdmfFMiv3/uWTeEVah
P5iRlU8PSRLc0VCw8aVtm1xJjvWY8FRYOWi3qjW03W4VraCPXgbCTZbeImqJVINRzRy001cD9Ynj
aRUNWsNzwUkOlUyRKQ7lagmwPrvR58r8Z7zSlLsioRdTHmAWOyA/r4uQk9b9p8JBmOnywp37/hNH
Ibq9ZaHwEh9yTUejUP7Wad6PTpgrTp379hM3gba1ZjiVGh14fN9wZmi++z0HNKVshOoiEItejg6d
mqDD24rDqvbEVa+0MBuaPy/PzriK74PDd7SJiKWb5G716ED5wrK9yLgi/+mPig9LxAk3NUoQYu4o
i8xSlpctnnEH07YkKZBKBFmYML8s96F4qMMIhuQctTYky+TdrNs5tzATd+BYjicIpoEdwdBvTbNY
pK5azqRe1PHYn5q3iTvIlRZ+gDjODrCgqCBDoqxcZmmJ/hGyskh/2EWNTE//lcq2VV+B19mi8rfo
uhcY7G3a6xb0KiJhsMurWzGu92my7qVrPXiSjJ2kXimg3zv9sZWKRU3TvzqKeSXrOHnCYZqBc83/
oYfR5d4DCfNF0D3qxsPv3uRTRHyN0IxGx3V2SHydiNlLB+CzUfGloW1+EZsaVISy12SLEADZ78bT
EyeDrrLVDF6CAr0Y3xiRfA/qdm9p3n3gVzeIHl81RkaxWbZumIfL+/CMX5g2BVoWQgZ5X2Iy19aa
W5BQRbfUn0NOntl+0xZYVMckulJUcz8EwAtKXpODOsuCd/b9MfE6QdiaATIt5p7op5Y/+8OuMytk
jR5FaZNKH4xQWWvdzF4/a2wSpMRNyeOjNKy9mvdPDoGv4Cz6XNoGtbrRtO6+iL1NKeprusnnqI7P
Lc44q2+CE90pilAOLGvfNT0yx7WqAeTrartWm2Fm/cepOnGCpz3dSE30cZNAHih40Y/II7xCZQL1
AkTljJmY+NwoJsG8CKjGSz1R2HuCptieh8pN6Bco081xhJ4xMG2XE0zZaOtiEPZx6a9E3UdkqEHr
L65Xv3VGpnS38B1GWobc4B41SxAQpe255cKZhSmdWQJ9cjUnCl2ELaHn3oViMRc+yBGJMmMtWg9d
ux68Rw1Z93inxdIiVMCUBrd98kPWdkU3sz5nrqIpT0GEhrNehJqwL/3hVg4QCR5EBJpTW23dL3B2
bcvw/vJEnhvpuIBv9rNfOy6i10ykHneLVBoHNOpI3Ej6TLB4bidMDkwYK3lOi62w79JuS6PfMtef
hX7m25/xZfokgm/D1q0LpxH2fZBq9PRzRkx57qiPi33iHE7Be66sVH0KX/MetdZD2CAb7A6HUEMy
bpwrrZxrBj+32JMbO+p6IWpLzgp5YwSchis42nd54t5VZbvJNIkuGOPL5dUeb61TQ5qcezAAbqiL
HfsqR7d8+FBp6KLYRSsvhgrpygGFpLmlOeecp91y8iDIpWax8NwEKDXbHBGwZ9B627K25yoILXnD
mbk8sDPbeMrFIrt0NKOIJOxzM13BR7gb70zgP+s4T2aeG2e2wxRf2Ui1pTVmL+yVPqHBsV7GBljq
ap3Wu6ycq7ice3dP+yglsQ7rpsRK5+a3Y86uqG6xgIsJRoEr/aMOjyfN5fZsEu/sQk1cQNNYPvrq
qrAnYvQc9KkNOvPrnSD6dt5+zNAfx90J5twQzziEqUiHXpeSjhAje7AftaMfpepjKUYzi3TuwycO
oTG1oh8c3JlcqfdNoS8rufvuWMvLu+y15Hfi/ExJvIouleMeBo+Dpxg/lLDZO76DvKTZfom8dWgl
35oEoSvkTg4RslQw9tBZrIY7F1yzQ92zg/8F9LFM3DwsEfObyQC8toGc+loTDyKridSIWVMdqFl/
ca30KUjDrdhKu8GRbqQE4VWlRCm1Hgs/vrPLVJ4FbbFt6TZfWGG9FWAJTwVEChWJBgEnXSpmSOKf
DefpQrj06/JT5ngzXPKvpKynvu3ECVmRXsPhmleHAUy0kTVrF71IhJSNXawlHzTP3yEJaKcxzLuW
AfxGWSqpv1XFAJlpEvzKQ0/Gq/kBwS5Cys+eUTzmVb0yC38rR+Gqa5PrxI/tTAqXcijQINnd5mZy
Y4lo2NbyR516iacrm9rMvUXCY2nRQiSyMNXyrs2cuaL0K8/0iUFOeSdQe9ecqkgL9Pb6vYdEA8of
4UoOTaROIvEgoihoIYTjasEhtpxvZSTdB3WyNRPre5roC3Q6971UEjx314nSbTppLMe1h7rJAmId
OKYyeGW6NN8GlrQoOnFf9/TuV5X+oZEjdY3wzEErkVlHGGoVpOIOberQjmDjWipSAK7K1culK8TR
QgDeNHP4XtnLTg16vOHeBBOe25SCIeblIRDdb04m1ahU0jmaO8O+qKJDj1ykHagFtXJuAQhinrrc
/dFlwmDHXuXRhD82N7jqpmuDq7ovtqFWPhqNmGyq3lr5LFqS99dhEDzEHlqaniDe97m6LnK6oSp9
pnf/zBU5bSdR4NGF0bbLD22sLoFK/kTZ/SrVvLuQb7JEAGFVRfpj032+7FLOXP5TnhnUfForjYP8
EKoZLkFGJ7f5LNXKUy2iWORFw8ry0tXv2Zo4ei1DiBBQfnbwLPebZJAXRKxQSG7cstpmcPgadfp0
2dKZ63hKckJGHeFQGv4PYajeuUl0b8XmHrWACJrAdmahztzH6sTVj4xvVtbFxcEz9GvEFl/Mwb+P
u3JjVv5D2861JZ8byiRbY0Ga77nSUBzCIf2I1nS07o3hwXCMfuHGbjLzlD03mIkH982+MdA+4T1T
1fu+6W+DMiBJbF4PmvY5EYrvl9fltafm1Amd+F4DTV5lGBxh71ufuuTeCuVtX3crA3GIWP9W659y
6QOJjCq8p2Q4IPutx/nXKk6XcuyvavWDhjyr2jwrSbuoJGRA1G1IybvsrC9678HY6XytuNVDREEW
swHKmTt9SuWfZaGGL3Xdg+Umd3qWKmxWWuAHKRh+b/an9OGCZxVaW7FF0yTYGFV8PY62rKWbUPLa
JbCKy7N/BkkEl+Wxf6QXoPbrLLb2ThOhjywsTS3boKu6FsJqiULaneAMyxrpMF5h1pPlFI+BYHxA
tXXmC5xxNtM+ky6vDQqRgrXPZbADRfcQtPEmh8oC/er7PgTU03uPM2M9Z2vqbHJ0YaTG9w6Rc7Cs
yC7kcu1LX8svnozSym4kMxzkHSHnEEqoROvwNn/2KwWmPCT3knCTzRWpz8765AXqG0Hemk6eHDLf
vQ11Jd8EgfoIq/aBYvgaIVS7zdd5FXwFPWV78WPhOj96z6xniJcmraD/qZYoE0eVIYpCvS7PDvDP
3Mli+Egf1qMQW+KV1aFt7HvlVZchZl6TSGx7CPz0bBNJHmnVCOb4zIOuH2V7L12UddfPXNVnvNpU
8CA0tU7plSEjSODtInmSZ0u1lq1KN3kG2z4HEj079xO/xj4fehEt3oOXFN+SxNN3FPMgiSl9a2l2
4qrM2m9Im35u0MYlf1utjZzjBvrZduVq5nRPevv/XoCJ00NhSmmHGKgqk7pP5Vpe+IrvfNKsSKZs
VBnLPlI+1Er7mOjtXZP1j1Fmhi9aEecz1+ErZeYJtzttcYyzUKBCr2UHR1XpGZcV3VzmhnAn6IF0
oyQGpIpowQVRdusozVPst9eSlOsrsQ+cZQ7z6LpLRB60l4/mmbvmHfcsyvNwD/ho+XrUctNG+NwD
tNNAJiysTu5XlAxnATJnEjTv2AeHOC4rox8OlvIwdKadeeEBiEVYlzaNuwsEaR68fK8IrLmZI3WO
vLeUfayjGS90ZptP0dBpr8i5ApXaITfkW9BLN0lefHWt2o7mILVnLqepOm6b+k2Wy4N88Ovge9O2
N3QH7mdlEs+9zd+paEit17diIx0qAgLAzp6z9OCmXguUY3Kzob2786/jVgURZkYwqrv+/eVNciYM
njIOqGEWKn4lSgcnHB7rvNq6lULHQ+w+9K5xBbXjo0KPA5ifIlhdtnhurSaBltJImSA7PvDMzlt6
tFaNgfaDH0gpcG9xTpXt3OafOCQ0Q4M2CoC0dll3nfraqs+6x9IkiRyR2JtduHODmbiczuiajOpo
d4Bw8yp3xJ9m6+4dyfvZdla/uTxhp59b8LtOZixrjJgmF8Ej2UEBxwd9iGDNs+mGy9iJKls2o2cp
eVTpAFhYaf6UhZULTjGzy6GDDaZs7UDh2mn7A+i1YKHnwWOVxUuxsaRtrinpgtJXdq0Z0bIthoXS
NzoJYlghXDLGC/L71Yw/OhkpMIzJkgiS2mbUo7x9O6T35Fu/KMJwlWjuTyTiw0UudfNpwtOOGFuT
dRHztIZXW2ItlH5Lr9POCHQbqd9VVvvpIjDaj0hL2MJtSDcl2iJJ6/2ohHYbduvLa3bSH9IWPh63
Ny9kUIpG10rYhyEKh58MXxQvn8m0n3YWfPg4wW8+nGBO6EK1gCBal36GbXIQNbTY5UXeJsvOJ2sJ
IhlwJwpAc3WKk94Pi5OAVhJkRERQ9tgPRfzRUasnpOArmy77ma1x8hjx+eN/fzMiU0qKNhYbd59Y
li376Hl3ydqohavWj+fCs5MeARvj2N7Y0NwE+BzPi32Tmrc0wJM37qFxMLN7Vc4OuVrbiqOspNL4
WZbdY+7DudBE37vAvIbv5rPcPdShspxtCDlzGKYvZ1NILVR2InevaN0yENWdM0BcPij+B4jLtjFN
sUSBM0M/N7uTwDRN8soKaJO9dTLjRgrKtdw6my6VHtw5ioezW3LioiyrDQoPZuTbNFk2Qnbr9sEz
3SFLP6z3oRNvwCpct5H0QQu+XT5gJ+8tVnPiTKRCLb207a1btUAeuWzDVRxXay3gzi+G/CkdzHAl
CrG3Mp1fU0n7K7wEEjTxKV3lwWreKuatAnmNnWvm1sqtvZ7I/aKU6rXvQQ+k+DOB++mImgFOrPF4
l1MlS61b1OYf6jT4QPjxlDTttuola10W+bDQBfW6CV6iPtq0YXyr1N9azX26PL9n9uf0Md4OTdgH
Q2bdyk69lIvvpufeREZCMq7eGG5BcFsPv2lq4s6EII0dtynYO4a7LJKN9eyD8Mi0/sEVsk3bwF9w
eUyvXFHvwnMD2u5jFxBYmaCnTmfdcuPdjowFafetQwy0/xqhhoMeo00SbhknH2F9Va3w/3B2ZUtu
4lD0i6gCiUW8gre223Zv6XTnRdXZEDsCsenr5zhPacaYqjxNTVIVWUi6urr3LG954t1xnzw20fir
zIDhEekPCdI6QUE3jwNQWBaQVjOxafpgJwIqwLVy/aNg0dmAcmEm4UAlbf5wiQZxQxeyvZk4Ticx
0MNiZrYw/GPUDk+1Yb5Fmd4is7z9fef2zOQBPhhZRaOW+UfTNg5+025dlh4qBFIjtx409x7apVRi
5nqdPrVZBC6sUXn8yMfcXCsJpHJXGHTh7M3Ey+mjuR/GyPCF5kdBkCHE8TOPIfFgkXLP4YZ2+1vN
rcQkfukkK+KhHfnRa9HlQHmADZ6GSc2i8OdcSKaTAAI3Ao9py+BHmKY6Qa/8OOCvvWMdGO8fJasf
IwhXQBZHjmEPa4Tb05oLW/97AZN0rM2qN44yr7dc8SqEmfwqjpMvUOXp14MQvxrPNJCK5nZojHV9
sO36t0pJFsAKZWEBZ47T9OU7OrEeu6zlxy5lnh8kllWdpB7LgyvK3F0D81x9Bce/X0JyXe/mwmZo
ku7xJNdmVufsSIb4LGm+7tDyynDveTGk1iG/c4SoYRhD+JTHyWbxGPxZyysBbfrspllfpB1Uvo9R
1yardKhPftxmq4boJoT19QMRAAm79q8MWr2RwT5IKdKVW0QQggeEynf1PtKXYlC9sdyPzGU8FGkr
Q+h0oIPfdngbVGDWr3uvMtY5re5gqrBOQRjKYWyzSjJEZt8x3mGTtqSefr1wjUt2kgly1/Jat6L8
yEyj30Ze/4YaTbH3e/QJYXFU3GlT2eucZbYMFALkykm6e0uib1iqeAubH7Q3uLyD0IEKhSnIV7xk
aBckkRlD+5yx6tDnPF5FqBXuujbr9tKv4tDmfrIC1HTc55FWm35QbhyYIk63Vgr7odtnYyZlmfJL
m0Frx0c15BiV5EtiQHF+GOAIoJEx9TykQ3TXx95x8QkyE42nFQuESAPUcVyrWbpxe/bV4tXWivG4
A3tqUw/OyhvdhQRz7rxNAr/I8ZF11iAZy5yP2rhQ4wIDZU+ATtGF/MdDTT9f3p1LSY1F9o9DznaX
W2VAt7iCy3qsi5fO/ycaCTYg+TyMm5CGNhaGaci49yJ7TQ13i90W8sTd0cxZNyjl3d4Q12EGGGty
CaCVbbWiluzYJAyCO6gOH3T9oHpvY9dZsZVpa4Z1cW7SVV+OH70nT3Uf2SGILuhM2oMbOtXjkNv5
Gvzd0C7YQhCf2Tl/WHB/vZQE7EzLLmPsaFHjvkRmH/C2vWs7+X7ZOrHfPnpLheO5MzE57jbl+VBG
HjumqDolg/dGdPR82Uk5AErU4Dsf3e5m0cdkbrhJ/pPDgiJ2Lyl8HNk/WnPcxK21s3i/wY2RBk6J
rlBUbxfj8x+sy5X4PLVWAoslirMWWUTUuXVIJSbT5c39iPZloM0Yopi1gpCCabhBhfjkuuINvfC1
MnJUdUDB5Ml948RvypP9wbMeeIPesQkRBOjoV1vo2J+zwkSlkClwjw952QM/LLsnXpbmruc+CzmL
f9ZOtkab49joiw1ZwtZxqZ8BJYGjKu9TSJGV76jV4Mk9ViLs8sQMVNWsM5AJCsddtYiHW1doYA5o
jJDbAJPYsEfVchnAMlfgj0lgpqS4t6w8CeFZ+3r7cMzElD8Jxl+bUMNPLOcscY8ezUBytug2rZoX
M093XTTeNV3+dHucuc0+Oe+oUEttt65zTCH6cWwyZsDai4sQIg32SggX0hMoTtzVVRotHPuZ1M+c
JGalO2QptaSFEZ1ffiSebCngmPZPsRi2c5/jF+n6hEeyt/AEtx/8yocLQPuoaUXCjDvYdZG7xCO+
3m9B1jMJX0mj3MpimhzbURfbKNL1V1DwirvIp/Fa27xekQhxyYFsmcvCPH6xS5+BNdoubJFLkLh2
uiYfErodsSKckOOoql893hcwz7o3IIG4+KK5zoDy/uf+HGkHyWzhkCPp6o03RnzbQ8cZpqaqRF69
zdtx5dbI2eErXq1GagbmyJ7Mjp/tjG10ZdWr27t05jRM6eFKc1FUIibHrLLgsm2QU8brt6R57/LU
Cgq/oAuxfy6Bn7LDCezQHRlz69hUYUfDCFpGHa+M0KjiF86LzSAhHMVdgAbKrwAzbGDts3fRwVxI
kuYqt1OyeNUCBdDZghxNaFyMBX/DWz3wewD+0VBOQEJ0jOgeXE6oaNf+Xjf5N9cFlU/ZoQnE5O2v
PbOxpnTvjIveS+yKHAszClDoecAH38D5Gu6XaNT84yCTpKmOS+YjHbMg3WCItR3n5LlM+mStWs85
FDbrFgLCzFt5SnyuIQlWRyk+aGyayP1TM8yEWCpTzcWySfQEEKy07IpaR1PbD1atDnbqfmWwmfi3
hZhEmEL6MWxUa4RKOJ1LpV4gHvLbqduD0y9UXmb2G5vShltmNkOvqXOUEXY8cr/QzuMtTHxhT8c2
thh3Rm2mQe/TVw1ui11kYcXNVRq7awhm/Ms04W/5OWZ7KrLGTivn2BX1Ph+c0E2r86C7E2Lm7RGu
xw8o434eAZRu1ZrJ6BxJWn0BLBcW4PquN9AjsFn+CPj2wkxm7gQYPX4eqOSpiXdh7hz7jgEGJm0b
FIqshGSmK7/jKdc+MwMokTJVOkha70fVlunG5jmUKKxCL52tuelOzlZ2cTcezAyLqrywdOujiacj
UpX26LY01LZYqHhdx3zAmXTyKIEESF1aaYGBqBnGtfxdK+fe8PD+YUnzTHX2s078RyPKthB4AiWv
dYNGJuuClEfL6w5Q4YAxpbu7vcjXDyOb8o8Lgne6FDU64N0YhyBq/7K0uwXK+/Y/fz15Zv7kMJaq
j00eFfRY6+KucNvAyodDX6Gx/wMS0z8F0Gz+0ljXgxbsvD9vI1prlpu9tI8UD3lYKZO9W+iH2/OY
2RxTPnHXEY1KSWmjtJc91kqtB2d4Ne1qzZ32R7zUAZw7CVNWscNU1TtGZx9Hr6yCIqEhYM8nl+ck
sDwo8PQ+xGrTce309YpR62EsnSpQ3FlIjmZWa+pJBR8g1VSMeUdfepuhdBA/YYoHoOlWuiVKgZV7
Gir1rhO5pMB9PZNmbBJj/D7qqTlWeMtJ96l2nXfC/Q808Z4yFIgCm7v7S1Pt9hrObPUpNRmWyjUR
8PI8FkleBfAsPdtm/ZqopWLDTPUUDk2fNyDAcygYppV3BO0Qho3Wihv22kPw4ESv6gTH2EKDS2+g
PLm9PaXrSQdUjj+PCF8jE9BEyzvWzvBcePU6Q2CwTP/Bz5uFy27uq01ua+g3+3pIMQQbebeCJeXX
S1kSrYclO4S5OUxChE46UnGOAdzLe5qLHKD2NrR17QTuUoY4U/RkU3pwT5EdisTF2ovWvoMn9Zq4
67YZHmnm5WFn/czFI5EerKiz3nqhiIhhD8O51vHvGeRAVw1bdWODfo/Fgo7e14AkrF1lv+cSZiaU
Oyvl1h8j1EPXjtWB3Fz3L2Afr/qGBvjHAnOJXj9TNUYl+vOK2x0ZBkhY48A00grdolCQKhVbXrhl
kFWIBtRLD0WDJnWPem5WW+7WTCx/4e66ziaBEvrlHP/1ws4ruMg2dot6pOibbW81rwXA+UDroRIF
NSaB23i0qnrfZJ4ZQCie7biWIe72jQsZ8K0e2m9MDZukt0HqyKFDIfYdvlNEIDVo+l0Rgsj4RRvj
x+3zMRPQpiZfGRG1aXMw6WXcki80ptC64PXeUxYqtGMV13ci1x9tzmq8PWs80W4Pez1BRCCerFIl
DB1zIxrOuTW+lGP3ZnrVa+yJHSM/DKGOmj8qGMZexLOr6olnHzIaPsBAiRZ+wNXrCuNPlsmqk1RE
2hzOwEe/KjdLwzTNN9L31xCBelpksswNc/nzv3eDIWSEPaDPsVc+kk49tDGB05n+qux0J/8pQGAy
0zvCcEZbNqY+m2a9URFN0FYDJ0IV+yZdgIFevYYwxCQDhUC3kUeV6ZxJSl8ArFxX3QHeZ0FmDK/Q
4Vgn8un2zrga7DDQ5IqgPeRImd945xohItSCs6BvC2fPaNqEJS//cf0n9wLtBa+Bm3LPKJyQYGx8
GIKgPbOCQs970wl/60A+9PaMrkckTIl83gQFhZ0A9xr3nPdoihTeN+jZhDFS9UrqAd3JIQ5oRwPS
Fb8bpsFqIkvB6DLC/2o5GHlyc3Qd/BrKSLpnQ9hJkDrjsK6Bpfvesq7a8q7ftzUYdy63a/DbEg9u
N/D3PRCff7MzDsZ5YrSroe7TLVQufugyM5+km72XBm1hn5IDUhkbTuC3HZIumY5LUpMzW2D6tqZc
wmB+HNjZ7Z21k41h1eRPIo9eFpPuP03nKx9mqi3mGqziMBdhZ8IGUFHiCqRU1Q2hjNSzWwmNJ5YX
1m5mP9exD+3+2DPpM7Cj+07L33CypVs5OPrLSBsCKY/6o29abNMhXamo8o0g6Qp370cWBZEuMwMh
hvQxaprvpmNCYLUqAT2J71g8wGhkHFE/VipZJYnLnb0jx+8L2+764pNptt9GcPyBPzI793b31lvI
TdoOSgVmS9ZMbXK7rQO4izy1aID0HqowbCyAwOhxzG7/gLnYN3lteLrLsjGPoH/aGWc/zrZa+c9x
Yb7aI/gKQ7EEIp47X1MtSVFBfkxblnV28/TVcLIGnD0/hjW3lWwGL60DkupsXVDjwvsrH5Ghoe9a
8SWO0/VyJrypJ3cJVX6bR8hqz8RAUzQWAGUx1CxzwM+MapPQ7Cd8WthdHv8yEkiSSwXAuGsneZDl
QGgqZ20P2a/b33z2t0wuHG7HhQRk1TvrDgKPcI6GhCLdSC9Sh8TLdjz2PzKCha/hXuULEBvHY+rJ
VSv77x6EAtdJ15ULefH1oie+y+RaYn2WyVpa3tlJE0CQNvV4h43XKwughC1SZNCY4eSQrVxSoiG3
YcXb7Y9wNSHHuJO7KiccOrUUVwhL5V6S8hvcT3Z6CYxxHe+Ef35yQ/GWEaYixzvL2P6u+KMJjo6R
sWNS6nuvUG9MeEcieglHIHng0UYab74TB5FpaTisqB8eNBcC1Zfyg4nKCaFWwmDZ3N95xZIg4PXL
mkzdTokbcYP7ujuriAVGMT76Ub6xu/6dlXqHqkLo1MmX2996LlZPbhgU7NzaoQlitZ/u/KT+SCp2
sIGdNr2lcuX1hi4++CSQ0LHO7QxWcJAx5+c88kDxM/ZVAdGlQojAoUYdxPW58a2tNV5eFOU3v9c7
yCrR4Q7CjnhlNhfly/LdsrolCZU/kL3/3yAwtfh8qaeialmhKTt3aea9p6NjBWiYbJwRJ66C6Ooq
glblRhVO+RhTRwJGXD4NSsNfRyAcFlr9zJs0xGsBPFnX7e+HPs9CoEEAE6fVN2FVemuOI+QesuYu
psZH1HphwtQeElvW2ubGkyn637YFSrclbb02+2+d474JHh0c0AtN2cMsywUcZXDYt8IxdkOVFD/+
Zc3ht/556knU2mntcPdMeffk5sjJlbZ2Im7BmF/o5v15B1z7vJM4VgC753UWxnDArudRtI+Ni23b
G+sOUjjbWjQrQA7zsIH9Z9xtmL8tq2YHICeJnFA29HCpilAPGk2kyPr17YlfDyxwJfg8cRhOd440
E/9c1jIH3UGCWZYevC77pyQbZkif//18hABsMpT+uTPrnV8muywhT8Zrhya6CXe+JY3tq28+RvxJ
AMuKIi9GjWEgmweBHrw6uXpH82lU6a5pxb09dI9VuzCn6zUfjDbJtLueZiIyJD4adnnN0JOXxR73
AMvPNUP/GZAiq83uXfzN7VW6Xj7GiJeE6K9Hl1U0Tiqy2j/3PrBG0i71yvPgGp9DliN/TuiH039T
bikC7vFyU8ksC3qW/+4vGiFN7MBT86lDU3Lh58zcF2Ra4TUF3AhBYmGgr5m/6lIWazjp3XHzPoaW
nBzsoKc/LNVARLOs7nAPduKlZ290jH9Q3tu71mseouZZU/tpLOKVY2Z30DiQm4WPNbOnp3XbvrKA
efE8BNfG2GWsSHZW4R905b2k5I6mEbTNrbBN6o1tfDErY9V7dF0N5bpRMtn5jVP8uv1D/gC+r5z4
aWXXFHaT0NLwzhSliLWfuz+LrjuJSpaB1hYorUX6M6uBreszQOVEo/Y8Ab6sG8a9sGgBPGKqj40d
/aqZ94W68IVRig0roVt/46GLvrSfr994QGN83l3AMqQZrIDAyzXaB3S27nPGHgpoM+Sie648+hr1
h+GnF4/hwJ/7yn5TsoaeWrwvzRGpaISXwu0vNpP3ouP4+ZfoprfcpGr5ucmH7MHtXXqyTGhtxWPW
Hp22B02vYAV7smnDV7SK2RZOLNU72Pf68fZPmPsWk4AVQbw7pyRpzh4lO7+SrzKJHnoBjHIrv98e
YiZYTUvGbQs5P4hyNGfNyEOuKbrXpFtz8K/awruogXAUO9iDpK7Y3R5x7kRMApaqCQqbSd6czaj9
wU34Q5jJF7GkPzwXnabWc32hErPI6watyOjZqKPQzHUQia8VtNjsYpPm7zWItKZCfTU5+mgq+G62
4l6/9Q1vrfCkvD3Lubg8LfiWTQchRoN1ZzNPvkexL+61BZ5J7EZAYxgPTQ4tqNjsVDCWoEw6sun/
pVMEKbtJ5lRYbq9qxZOzW3RqZ/LsIC86gH73rMBr3+l4qXUy96mntdgSigGplYC7TiMInpT0IW8G
NGvynUBxJ+vJuq34uar6QLSgexX2odQmpN7jBw1hndWYkK3yjK+3v/fMrvImYYPaDlQ9XI3fwuVD
DG3KujdPkC5bOIkzDz8ydWh1/MFx+WhgHt5wVk6UBHSVkN1FyTQ5RhlMW3u+rtMRT2B9UA5/anEz
g4GaAJKcLr2NZp58BC5Mn67eIkL1HQ/t8jy0BdBdVQghs20Wre0RGqNxs65YBuoyyv2t+1r05Hdh
jYcOIoq3v/Fc1jg1XJQdh/Oq9OtzOSR3NYqFJPV3vtpgFOLgoak5tMfyswAAhRPjrkq7l6ItuhV3
3L3hFyGXdG3XDwCo7ahXLl2xl3fKlZvNmwSUEjWgsb7QWbPUBv7Z/HCx1ZpMQXG+3vuyO3Y0vU+9
j0WlrcueujbgNAECs1ARUBBwtOU6ytIAwNN7oB23QqdviyXhmeA/VdpUOfE7YKz7c2K3D8qHJlfS
PZk++xaZ0b+FYm/y8oPKAuBwdQGxK5fdm2y8d6pu12h7Yb/MzGCqs2kDHpRaY+mdXPh/xrU4QnNv
lRF+0t7r7R05N8LkqVS1DYqGBE/WNO/RfopGIxiqdgcZbEitLtRZZiLLVG4zL0smCuD0oWjvv0hI
xEJ5BkB/fXd7CjPPbzKV0/SaODVoXEJRPv3dcGvfeydRQNCb1w/F2yDXGWnuGHm3qR8FNom24+i8
e3pdWRIdPuPFzusf2lyoaM/s7KnVYusqD540MjrXdv3kD8m6j+Idq9SLkfnblKLzcXvSl/W5coLc
yROpoWDmCmqKs/bbezd3fzPHfiWR/aVn6Q5F83Bx9Wbym6kIJzTGSVI4mBEYFGvbUE5gJeZ74nGI
BjlHxc23hvf7ZFikMM1tl0lwMBvL9rpGR2fYJt7j2AJUM0QicEt/Yc/PrdGkJOTlRokiSOOfRDls
U8iyEdbus7Q/utEYNvXCTviDm7+2RJPYkGklmo51OKwZGLFQrzVkuarb7k5VKiwaujLkoyx+0cA6
+MMvMM+O5tDD/Cv6DuMCGcTQIru9V+by8KlWZwcvoa5qYnZKx/Gl7f3z2Iq9NEUAc8yj8AlgKlCA
VM0qq83vBidLcI2ZTTqV7TSiRmclSt0nAWidw9dOqbc0Te5Fnq/9zsQZWS3M8LLtr3zrqXonWrW+
XQ4GPw2gVIZ5cWoZCxwBdzpUOx+7FgUEAFqTITT0Sxd122LQe2PMlq6BmR01lfXkokmMXg30BIHs
L3FswGDCCKEmugOa5E7whctmLnmZmmETjUQfryhySoYCEF36QyU6yHyyz5RYOc3KilC8i8AssIZj
rnNU0F26rssl+uXcck5iTmUXcCNpUvfUEgeKSi59rew2BjaSxwdGL+0aCN/4qxzc2qWdO7eu/8tM
YNnei8Q+Kelvkki+56Y41uyL0ix0vqf5nT2ma+rJfQFp0DAfjJ2V5Xdt6v++vbHmFnYSi9rGBGOO
pP2pb/wfrjaBuRa/684Kmly9xJKShYnOxLypSIbWMMotWdSf7J4dDNt4Is6wL62P27OYDQCTUCT9
pLC7yOpPzmj6FxcegPNFAnV/ZxTtCrIgaK9eZAkCp8rIV8Bv6QHiyyjjNmmzvf0b/rCtrxzRqTZG
knXgU/tVcvY0OHq5swWWPm+iS6MLKpWv3MftnBQ+3ne7jEJ6xt0BUOI6PtAob9743em8NVjifNDb
urjnMAgouucUpoW9/UPXceC2PqTaj5AX9fF3o39piYoAf3n5j6MePPwp/m+RZ/eHbHltPpdT8lcR
L2+oSPpOJGeHk8fOFGBeDrvWzTeJ9wTqwFrKfAVLZ08Yq7KzVn5hhTDyK4gdxESFkqsQ7oSD+tBW
vELBJvAgZzs4JwVXSdm9Jl6BVj+M+/6xyU+mYh6V4zAYY5vxuXKKUA2/8PmgtOolQJwNEN1w79AN
PXSxebeYW869duxL0vn3J8or1MM6hsRvRHHTdy6LOuZ9CCsKmCOvHJGsdDWsXEi2xSp00p9qvDMd
usqyfJ2DzWm9Yantcqlt/6cCdm3JLqfvr99DgIFLa69DoggcWCbvsMEof8Az7/I/sgdG4CeNH7Av
Wfm1a2XgqiZwnASNcxCDgCcDcq4zQNfmfqjzH6oD1iz5mnvjCssfpNlv9OaBpdoAhRbQ+FeWdkFf
r2NZblXyXnjg5371oRox5O9x8cw89OLLIwbG/tb5JWFDhr+y0KAVll6Digp+Ng19hkJAFlq5vYUV
W8iR5dEUVF08MwpzNXoQiHXCJJMXbSMFy1fYBQEb9YCZXY4AI3tu/B461BDitSRi1dn9PRf1HY5B
O96lgm9V/x6lgAZG+bbeYCUsFaLMHGqIawMUa0HE7fb5nyufTqVP/DzODdPG/rMFuHZ1OEA0XJV+
kNFxZQNvZFIUcj4MQeArssFG0ZmCKlEVEOsHBBHwgzP6s+TQOo6W7rO58stUY7QaS/AtK5Y/wEcJ
qBbjN/pi393Gf2n58IYudBbkNtlCTO+Bx+05hnS+lRs7OpJNpdog6st15nsL6eLM5WpPbhqZwvc9
zYg6GSVZu7Dt7FL9FJXZ2QFdH3TksK6dhVfl3FCT/HcEH7qEh5k6OYL+4qqEkWh7EJn/ONT1m26c
p0WdrJlrbapmAtSBmWlJMVLGdm0WHynVv/zR/LfbeapWInGDdSa11KnP1S7pja8W9V5Hmqz8kR1a
3j7d3roz32uqH+rA570aikGdKkbxDmmgZOfkGMPZJIxsMmI/AC34cnusS2i8EqKmWiUCTklD7Wfq
FBXFxs39N6Cod0M0QFWwWmoQXNb52hiTsBw3nRq45zcnS2X7AnFN2tnpwocvJTkQFz7ArvtIYKM5
FvoMJfx/m9kk+PoWbXUaec1JUftLW9Z3ZoY7U1ZfpFoqBMxNbJKgJnHrwguQNafcyDeaZh/Eh7RM
6u1bkuwuOPiYQeqsgXSWYtba1ejL357bXHFzqkyS9nVd5SWHsRS6vJs21lkAPDea6gn5Ngp0yTMB
WW4SsxflSmMV9/YHsml+IAQ3B+ym5cqP3O+jcpzd7V80t2cn4UQD09l3sdOcapAONAiJTGYyRI/6
6I9wOe/aZi2NJYmkmSyZTgIKpOtsCKwOxakuJOyh7Nj/2TtS3OdpT6BnDpmMHWtsZ8kZbm5uk2zW
Yl2a5F5anvxs2DeFf3FMSH/WsSsCyK5agYdXUWmUC4nrzOSm0iat34q206Q4EXfkcuXA+fUZ+bNz
b0Yl5D6MDPENQGRL64XwPBM0pzImmjXmSCUtTqoRByzUKe3LHWT7l/bqzCmZqofYTqMRmJPyJEfA
rcaglzujePPj3SVxHuQOtD4GCRAk07e34kwBaart0fp57ihIrZ98K/uoGmfXI9Q4SPUsog7cSMsw
j4ZqFXl0c3vAuRWbRJqECVXDV6U8oW8ABOjlHVG1H75uV/2/gfgZmSp3Qs27AZwFzJ5CMBsGsKUb
MAVQHSgqxWqEC8FGN7Hc2ZnpfCWyTZ4yaf0EtXCJqzpzBqYCnjSXjS+sKD9JcICNUW8A8NyVMFyh
hhl4nr5L1IKhw8yNNFXGIENEM8OR+amroJEe1vA1FkGrfABMCgelzoD0lvnt9srNPPenyhiWbjka
132JfKErX42Ku0Fn5Eto47lvNokbDDKADjGxZk4tVzbwUNTsvhAD4ELLOIrB3tlL7IGZIzwlD7iK
RTHjsJ1vgM4NjL7pgrzJhl0D7NjSZTezy6cEAaNPxhrvueqEFxPbZ60yYEFdUYha8iF0RkbDDt7i
gcolLOAYAElfswvYTjQPnU63RLxbtRU4mLKF+LwQW+Z+0+XP/3pgjaaherAwqxNMj+5am35UOfQ3
0xbxONcQKvq3A/4nn/9rmIpC5i+2+/rUNnH7jfbZqxpk9osKkepNS/J+F5eNM77d3pQzB+DPnf/X
aEiIuZGlSQvd312rGliUa6zms7lkbjS3WSZZC7SfW7vu4/YEUBXEjmwzVASobXi83v79M9v+TzXx
798vM68aK/x+OX6DENhr4j/gAg24fmSChUVCFu6tue80STlAzYp6UnB14q1T/ECtMPRss3uiLlmh
OPtyezIzl8mfCtdfk+F5B0v1WkPxyocigaRJWQZd7X5UONhrv+L1tun5xmJQU8lotr096NwKTQKH
zKLON02tToXO9o5u6Spyexk2cfZ+e4CZTzcFiI8UpkPgUVYn7UZns2MoxDnNO1G4VThdiOMzsXUK
AteQdBEGjeQplXR4ZCA0hmNSRf/2iab6ESJRnSxILE/QgbuvW/mQaHo3NJIuRJa5L3T587/WvSVe
CSlnUp2EV23bONrDnW+npHpZ5B7PVQOmqGzP0Qq4aaM6AYpXQQItit8zeD+FdWeIgy4jNHZ9np3K
WAxINJXXAqXcwgbTFCgAwQmhckCWcSzLgVNhTkJCCqje394fM0d4iujWzSB5LHN5MgbLxhWcQTjQ
6H7jW2evUM1of0WJjx5cbwprYcSZSD6luJStGBny6OZkwOi5MOKdU5ghGYxzWov9YmiaG2USMpys
1EBOpc2pgBNGiDr7CwSOQ1KbAEz33co0v9z+fnO7Z/JAYbmTt4nOm5NHrfsYbxK/q7d1IvdpuyS7
P/cEnILAGWcdFUYlT4Vstbsf/NJk7ySPckgclN3BHpMHSJZ4AL24Y/PFhlIh2RgeA8ijhzuH41RQ
m7ALqJTXvGl7WEQ1S+IufzLt/z/4rSkUvE46Bg5lU5+q1Gs9VJyliQa84tA37m3Wfsld2TEMn0Re
sW11BLH7IIKe42tveqTe214Jma7YMppqj/ppAoYIrdsRglG4RmhvUR1CaRhinCztjBcu0yg7tbX5
MjQ1WAM9H738EBuQYYBap7iQmaIBqtUGACwLm3Xm6Fr/A3wzJD010/LElVm6q8rI+5N70bBhWQJ0
Ycw+Kt5WW1PAXqtgQ//Yu0Njbnw5AlljhGlRkDUdvBPys5+RrK1/qulZU4EPaZC8ZSlByG1jZ2WJ
NglTGxkECgVfIB/RnHCXeVvRRs36X/a5NcV/m2VpVU1K5Ylpe+V4Dl7HxQAsKgtSVy7a5F2/SaCp
8TkWE9cqnCRVMHbg6T1LT+gX/VS08Ne+ATRgJ4Z2l9gxqDPR98b4Kkz8nFI8N04jt0RDifD2XGcK
ynAL//wzkLDDOofnxrHu0UyqgQaEaG8bmllxz7T7CzIBblAXKbJfYL1WpRBN6AmZhkbnlxseK9SS
rajsAgsY5xDdy3wVE35sa8VCiQdc4LHm++2fej38WFOEuQvPodQEq/vU0fgRSMa7xLCGwAWIM3C9
eHV7kBnGsjVFlXOGuks6wHrIs6kbJvdo6xA/FoGA1GtT+mHmZduLfDXcSM+esO69UpahVUKYoqNL
T++5mU4CbYvXYWSkMcT+vfFr4yTb/zi7sh1JcSz6RUjGLIZXICIy1twrlxdUWdXNahuzw9fPoaWR
sukgkOplWtNSpwMv19f3niUX1XNftHugVG9/5tLmm+ViCYjfYVuxCJU2KveUyPykt261sqmuX0j6
HGweFl0kiiTJL6oxg0wau3Ay4iMZoBEdCFOdufLQvZ5Rgt71771bgopJjS6SlwQOHx7s/ISvcVDZ
S76SjC/thjkK3Ii5KFwSy0s/QhoWcGSxaWXJfH1SECQfhYwj8NqsjeM00Elt6idZOX9BaPOJieGj
t4t6JTG8LoiCFuMscwubmMg0QzUGdi37CneBV9TuFg4MNdtVqnzGIyT3ElBk8g5YUDsKxuyPlHEw
9CxQVVHWG+BKS2jRl9tSpF8uDV+6NYDPwl6fA78HlXVGGnXwHILSUKnHlz7TTjn09XuIrNze7AsY
aH2uDlIBE+tyg4jLGJe/iyw7loUbdNMVMtK/Wvia5DWqnh0k0Var6NdfWGgJ/3trJlpnu3WPeqfZ
aLAmzp+ywU+tHxLGTQlB9gQ6jNTFyg25NIezeGFaCMsQ55QXEledZ0fsTiaQEes4C1bFRpfO2ixi
RKleFFaGsg9ykC8WR8cYapirRLCFL5iDxUfC86arUIw2wh4XYHpXYJ9lmRYIGK3e3gULHzBHiaP+
bCZxyOVFL9lvM4LuxSi1MbBscnd7gOvPC30O/Tal41QORLLRR4O6RqcOdRbuylruBEzkGjHuVh9Z
C5trDgIfY2mlIF/KC6xtdqZp6B4oa7BKzd9tUQUlwD1dxc/d2swthPM52jsqwr6D+7BEMmjDf7QM
MmiBjbTcjuSvFrLZt6dvKcTNUd00dTVFs0Zeqjy5I431lE7f9dL/7pz6N2Q8XriR46oFDTdl1rkq
y7W+09L3Gf8+q3HSjrZmYWc0FftBJN9V8NXjpKlgLaodnXhlA17HujB73pIoxlYlTgqzeugD73kK
ksKotbBNsNhXW3B1Zr3F4JQd7m23zD8RB629UwSCZL7NujiD885jQfqAxvpBsyM8cRzLAh/qQ5pw
JhsnEeSSvWjINL0MmSPAIY7c8bw2vXZM11KTq6cI3zDN4bcKgjsAj5m4Et9gDp+8LY9Jb0LOwlrJ
S5b+/OyaE6YN3Qpo2Z0lyX5CWakx4p+qZ/vbW+zqQuPHT6N++/E5GaEMRAERTYzQPQwWULhOB/ZC
PvbhIR/DH41wV9Da13czxpoyr29joS0JJeAqHM99GW9AF59ENpM0hW5Acsm7YRdyFwZlQGsVojpF
FodM50r2tTj0bD8THplRQtl4jhUHBiWn7kbXXpwqOYqxuXS1+lsrqdoaDpTVoMhp6MYTUYZcqZBd
v23x5bOrD2iUDq/IajzDq7n0svAIXSjwUSKjeTLCrUuybQTP6sgjuXa2HKdf+ezrVG2MO7sFO9i9
Faw1xnOHpzP8uKHPloMeTQnMV7NMPCcdcDL9xMVvSrHhoKcIaY64jvMksM3mNRncbagPu3RwyFam
dUDK4dASdgJe9CU0Rx0ZQljfaQBp4/mhPRtVd4RYOzKxtuiCAVSXUeHVE6Hz+OiUGihsQ850L27t
0Set2Ge0Epu0gNJqEMMWVo4u/geaQbf39tKqz2uHeElSqVSBVScphAbG1wxamDXEFDvzaMnuyXL1
wzhUz1AQ+ahoeS/WBDivA2qhXjU7tBpktIc4twfYCfH7xIUhFKyY3kbeldvBrD4TmPtsQCyD8Lnc
jnq+V/YjVEB9Z1WC5Dr3Fr9gdrCl5Zicas5wxgKdIwc0cjibAKzpjTXq84YF1P0BtCQk8g9uFL31
LXtt0+qnBspSCQm/aZaQSmvAjZNfVfsX7dae11dvavywWRSIshSy+6rvz3XvAgalKi9U8ljAHW7b
atFuTLQfukWfDKt7XdkG01/+T5UKp2Cep+l9LSG3TaBjaQYsQfQ3w/CQmGwzOWhMaJGYwF7T4fZd
0TtvfOxPUVr40IRNVwutC3F23riLKHj7bV6Q82j+RjcG0n/qLetwLdnF49D2m9ufOi3ulS/9T+sO
VjxZNSDCanp2AtHwrnZa5YVo+tz++0snai7lP8jeKV0nh/gvk85haFKovoz9xrSbn2Nsbk2uF/6g
Wc2pisZm2wM6zvqnNnXfVsZf+sDZubLMorUtZ6Bn1QN14jaQN3ZlAHXDHXE9J9kQPsDbUuHOB/7A
SNKvVLOCti4/ExRoYEOoPa38kCmCXpvp6Qd+u8sKo7S1tu4goE2LHaw2AYBmZ/gCB6Wyj5JoB01G
WF30qbxpo61LGC8cn3+e5d8GHtF0G1LZQM96iA5wk4u2aKTvLMafaxD5UTdtop8u6deKP/+gqK98
6LxeH5kAbIq47s/QjPJNa4gAKBKPaZf9SkU8BpDT+SppdAel2K8O1pX7Gp6mDWv9MnIYHGoqDoNI
63k07UDX6VsWFbvIMjfURNNaHwAxgEIA7FN6XnlQ4XmRUoOqr/JHtTXBmekKGWQQaaBZoMC1MvI9
F3cubwApBetu0OAfnphV0GZEBNgWcoO0zq+aNshgQeARVkMm2Ams2gikDSmE8EfO2pW0bOFAz3W0
wkq1RHNDeoLR0mVw4Z1pNN6YmXdtUhwAl7i9z64+oBAsZxc4se2ENMKgp3SiYPQQddrRqtlYkI/o
Uhc+uCsH++pjE+PMQmQNdcjKKgZ6ilS06aohkARyLFJ5q83o620MZs17BRWKiKJ2Y+Nky0J4Bpz0
qp0mi10VWw8pg7p9NTyWdv80NK2vaxZc4TPnQavTdyk4CFTayrpdPz/WvKKvaCKQ/2v0lLjPJG43
BDqLlrHNWyQt/b7Pe38VTXA9WFnzKv2kvk44WG6nmsdHaGE8unT0zC7e3d4b13egNa/J6wO33b4d
9FM1DD8yK4bIOyRlteRYYO203Fx7hC59xizUVU4a51kS2f/fgwlY+Wo4y2QH//O4h8LeGYQDxe8z
7TXHYS0UUO8r+3Jp7Fmy0MeJLW0rtk+oaZae0LtdqdLfdtVubs/hQmZuzSvovJIhYWlin2Rb+rHV
BhSGspVIYR5zD7RyWO1k1z6W0cobaGnN6OzagGM6bJtS+6RVbzjLYwX6c4M3vRkfRmft8b74UbOo
0Yc6F0THrFm1+4kN32ym7W3R4ZTn+ZkQCmKMAZOauN33pbYmkn6dDIQTPgsi3B2p7gwFFqve9Q7z
sEOI9gNTWDpnrf1URhvUvPeH7H1l8aZZ++/dBEzYv2cTInLxUOIYgOFtFb5u5w6Chg45ErRdks+E
9c9U5SfIOObQ7t3Duc1y1iTerueUeJP9e+gE+oe9Vkfs1CdiBzHuFhJV8doCXo/G1rzEnsWprKBv
ZZ1Uaz5DmeaZVFVgu8kG0P2Vg7X0+2eJFDhRNsfz14LvuI1670RgNsqVwLS0EeblcSFdZesQeTrR
Hn+YJ33QRg9mOu5yy90WDCl/lBHpGTVUyop+hJCZ8ydlX4Y3zr+XpXd1ONKhynFKOIx/u+rkUA0K
HsZzuqZisnB/zAvnWjMOzNJM69STOBjL5uDKGK5S4zFWAFjBXPWnThwwbILbe3whYMyL5l0hoFWi
D/YJdMVffQix/L54E3kfVJIHQ7i9Pcp1pjvmbRYx4GCoqwGiqSdeJxPxYEPj6uiC1tNsx/ydk13S
P6J++9TCiEFFXhIeiuqtjNvdqKzcc6ERCtGQtW9eCPpzfRaDOYbduTmmWAdawBtLz1lr6C9s+3lR
3Y4a1Ilz/GlkVp2nQgniZbp2US5sjXk5PadGKXNoy5w6aZpeVhgVVN01aJhBghQx0VFe0ZQysBJz
q8dVsac2K56oxo4khB+2H9Yu6IYl/BeDGqSQTackBGBdwOginfGdTKBqtLLcU0S+EjjnwglW3o9x
U9DxVPEK1Vy2L/oGUmBk+KmIeEHFYGeb4TMo5RfIs94ec2Ejz7UUNDhGaaYN4v0QykdRZKfGjmCE
CrCHHPZCrqkTLqzBXCZBgRYODfS8P5V4wY/U7x/h/HUZdO2hrkZfA8bOW7VjW7pn51oJKW2g8tnw
/kRleApzeoB5nsLzE4WM+jmN9LPGgHcHh8iCJmq3SrNZmMp5V4XCP6lh2eicso5twpzvCtJBvvar
a/lmIvtBaoMTAgguXKWhijgq7ZR29Qdj7qY1m7+J26NVYDz90brOGy+RTGothrHzSY8FKprDBVzI
bUSNz7zOHow1qOnSuZ3loI7RUQUTG/cEyVD0z5M+v5DWXKOZLNRJrXmfpeF5D6thC0orKIrykEOI
SdjJbhAwTMxGNNIzs9sJyrd4v46B7E0UF2i3zypwKDicWY0SHTrQgdPGpIeO6B9CgtDRqCdDgrwy
MApEqQU3vagEGsrssvC3VrQnXILdxjZq65ClTv4AvXQwR0fyuyjrB15T/gi+dvcjNIwwaPACf0I3
K4SsP3uKhi4N8Fhcw0AuuKRacykOi/c2LFh791Qj863Gp74VG9qd8fSOgOPuWLZxY7g3PjviwTC+
tHrwNUAVS3Yo+D3c5rxydH0b/6SKHEDu5HiA4E2VGncRV9DNC73ScAIpPip9DRW34Npg2VNO+K0O
Ap6EaMwOP9mNvizxqtcSaDjtrtA/AE+ZxPN7WHBjrli100MwTu+7bq8ZwxNUmHv3jZUgcLB7Eb3E
EQTwIxOAni2Yat5YvLW88Xs33uBDBqf3U0VWoBMLDgnW3HKgiXvIUHH85gwawJhcnl4gFezFzpOj
7mT3NvGlAbSsx3yrmtAj6I04WuXpZeabjr2t5DlR/SURkM4dMg//1x20TS77ld+3FM/mck0hrVCg
pgY7pXWGvx+GdxqoXLVpvah43FeRlnoAeD/l/Bd3726Hj6WDPVtGJ0GTAExZ44R2gAXFXnE26tRe
uXMW8ui5TlOSUFmXQ2OeLOBa80q98kKeskHfZ8b+9s9fuG7mMk3ESooClsbDCZc3IPZ1/MO0WI9G
BsjnqG9kYfR3g4VWGsqTt0dcKMFac+km9HhFEjlqPLV8iF7Tlu15aYf7JB3/yjsVf1h9Et2R1hq8
Eu5Z28a0wUMhmleko7OSLi7Mqz17/NCGmQNrxvE0JGa4i6r8DDpGDoZ3iw3imqsPyoXNYc8elEXU
d7o26u6py59LBpEyqAk34HhlMtyhSmPluzTbCqHvwuk1ixpECcKc+3h7ohc6KNZc3MbJ9FGodHRP
UsEpgKKJpIMv/RPv2ancUfK7svmN6zYyB3+wnmrnnMMMuxjOTSp8xA4EG99KwJPp0ehcW/yFmZ8L
3wBJDnswUocnJyLvClncvm8zH83/3VQ1RW3hb+SaCcT8K3ObgfVvR93BJORhGC3pJ8oU59w0y0Md
uatSg9OiX8kl5wo5VcEa2BvCDGeUL5iOVl6mO6O1802Dl0JXZBs8UzoL5LFY80grX8aQQJ4iRIIc
XVJE3kkNwH26vWhLT8+5YA4wOfAVCDX3pMFMLGFF0IaPeTf6pvmW6dXWsM96BIQLZx5DZL09qLG0
KrPsRNNVZITCdE9h+wmUc6ALASRCEgggaqr4jdEWFZ631Er9yQAgs39J+HxyqJUg4JfW+0SPxF4e
wpPbfiKq69n7dAdhUlCBMrMDPgEvMGx1SF5ANXic/jMmRogYgL2d369/yEI0+8d2+NudmnM76llB
wlNL21edPlgdZFwTSD2LB63SNw1u79hduWyuY8eZZc1a8jDoqBxhVeEJtF6Pq6dyeA/bJJiOstZq
QdFp/pR4wEth08M1l+fMxyTh2HPgPsAhJfEnVrONxmNK20PlnJsmhqD4G8IuitYp/7WyuNPvuba/
6b8TjZQSs4yBjjgh10nb3ovMiwVTY1X+zqaaMfC8OrukXXev3H4zpGIS38BvSI0CjdRyo6PQgZxj
OhZ6vMFqD/gYxJCIsf0kC4YlHoYngis+h5QvNoA5Jp5q2AnH4vYXLETRuQSQSIvEasIKD73e60YB
B+c8JCuzs/BUt2YRmsVujK3qlkdIn71xmjyWodmBl7hyshZ++lzax4BYG6fo6xybBH29KrL2KqNr
z/WFhTVnt1hcTwV6ZcljFEKbJANnn2ZnSkTimQS1WCO5j20GhwqoWMT7zijYxtJ+WfmaiPFC3JzL
5kSQSkM7s+THAtJeIxrNJqzNYkh8acDBbxJnYIBorGyBpbA4F8zJo94kGtfJAde0HZKNHqkj45dJ
A9UOt5Zu3IkY6D8h7sp+JTVa4k6w2cFRQNWETVbIC61wrBVapNCAjVxr0yt5wJH+RI8i0FJVepar
wN3Wg8h1dopzw0O1TrWgtvZrSpFXNxJM72b1LcXw71A5Ky6mrsGArN+V5bgm2H+1mIK/MzsDUQRP
AGmVxcUNM9e3XOkbjfoxaLKCXlr2VSfuHUjpNhSm7HeD5iudhCUc9jwPNCRhWpdgWFlb72rYA8Xl
9WUg+TGFUjpe/4DqNxQC4PRpcPFItVNn103ORWuH8+oGhrTX7Py4PYPNTslykDCcyZ+0+dKc9D4U
1V+uMi5ROG5M4+t2CLt6wWKoqRLy7WICL9ftXBdiIgJkIM0M9xBOOmmpsVn9mKURpn//bYQhLAQt
B5pe4PtoINLISUgRqgWUbDuyEs2WxpilCSNgZxDVjsFrIUiFRDSJVJH3PKP3q13Wqzc4Jmra/98+
Q8qWuXSqjgh3vE/Ht8TyQySH2P6ofTkP0BV4b5I1eNV0eP5zM2KwKbB+G2wwqXLDBoM5EXAg6QhW
+iCgVFa91fDtm04ZAFiHouYHHuvPulyzRVmax1lgcZB7Z7BxBB8ljX455ngnAVyzVXNHO2dze8Mt
Ba/5U12TIovbboR8TRRmf8d4tO+IkYybiEMhMW+1jV4BXOKGsDLq3Qq1W8MBNHa8t9PP1qHQv+sZ
9WBvS0+xHNZoB9dzJsz4LNQ4Nc1oJGxA6EN3Y8om3eZND9Gu0iwCWkOgq0A9u7P3dbWDceZrKJtD
IgsYdjQZCwT/MDXxYrHY8hqzhwcj6/8q699okSBcABZppAZ4KckdcqzMfeDo496ezIVNOX9IlfEo
BljTAgVul3u03gMX5ChKuM+0+sNwiwOHT+SwxoBZ2B3zJ1KJtw2syAZ5KXgo9rUplM/c0DxLJzmZ
bHy7/U1XEx9Hn796Ukkw8V0oL4jB4ym1SbpHjVIe4Ofd/L49xPWmDMaYxSQJFi4HnRqiFV0DZU7X
Fw0govCPRTaEetWxKNNjmwnI2dl3sGV5Noh2x8Nt5LzwuvWzdOuYx9opP1Z+ztV8CT9nFr5aElr6
UA/8Eg6vNddPjSHPbaF9Qmowq+Kd49DHCQsmQQosi/G9Zi2aoyt9vYW7Zv4yYaneNQBUQZUE5AFq
1FvoN95xMzy6eO26sn6FUM+KqszitM/Cms20Fv5dEmNJPBEhbwmH7yYNLC0+wMwiCKV5B5Ji4tUV
clIgKT9GOd4XI4OJgZUZflXXuzqKTgOJnker+QR8fw2MdbXwjxWYBT7IXdgQPqr5pXQN2M22H4M7
Prg9iDrUHe5XydPX64AYZ5Yt5amIaMgyVK4HfYOE+MOy1EZyETSMnEK79omJ52ndBXhK395cS182
C2xNzGAfWwhxMQjdGYzUXmGxw6CabdRW6ynLQmyYvyf0ApZgnFF+cQFsjl03sJAUpaUN5N54d/tL
loaYZUUJy5oBRlX8Avy7R1PjLQrrQC/LyAOm7fYQ/8DGr1y886dDBcY5pXEkLl0XdCP3RR4aD1Fm
Nn8ZrVSbPjS3pGoSH9rByjerMvQHnXaeWUfbUs9xfakNgfiglzjGw6BAnOvsXDtxRSKs6q4NSSC7
NReTpfmY/v23JAGaoE3l9G1yUXrx0ofaBdS5QyazP6b+mLO4ZIC/kII3rp1rlu0aom+1rOGeroUw
EFFD5GV0hAsNMmFj5eW4EIzmgpMAzlNhm712ziHy6FPuPMCmevTA+920qb3vhDw0wCDeXuyFi2Yu
JZmLsB1MaWcXXjtOUCKZgoWFBfPEP3ym/UcfUkd/K06S7ELSYsvcHOZQUbSNchiimI+ku9eKL8l/
dGV6qjCjDYVzdD0cIQ79Vuv1L6OOVuqtSx86CzrOQNqSl056qWL9s9PkltgthDqTYu2dtnB//Ucz
Uk/jTEZRdknwzIxUfdcYSeWB/7gzUH2pWwc23nmAPKTtn221EZRt9aJeO7NTBn7lzM4lJXPARJTK
DTww4siGJWcg3EuSDl6TfIpIxz+h+5yiMio4xQVH0ciNt1Y9BnnRvEJ1u4E4HQAzNdnDkAA5J6LX
fd6ahodkbWxeQum83t5vC5t7rv+lkZSkne3kl7ISvnTYJXLxmrRrPTBZuq/l1FteyQsXVvw/8pdx
rCCXgJ3nEseEobt8zwt334QrG2rpGptLXtIRAryVLrJLXsNz1Y/jNvfhW/5p60b6Y5Bxfers9iUR
UN8u2FAHfWPkm9uzuBD1/qkUf4t6sBLtilwN2SWNx4ckzVmAJOFHGNqW3w402d0eZeHWNKaJ/TZK
0evDwNFOvqRAo21cFYW+BDp/TwfADjg0oQG0/bORpl39bSSDwUesZQ2iUBGedbS6FAMIVORHq8+f
rDb9eXuYhZfCXO2y0/E65ixCDCBqo7HXkdnHwWyCCKY+bZO9phoJVpFcSydylk3lKQeooCuzS9Wz
eNNWsvF5CvrL7U9ZcGnQjVk8K3unqltappce3XUCKb3esf24o0/U7hka4rZ+B9Fkxx/TASCDTqM+
z5OjqhlcJR2a2A+ObVQAjphK+KAYDh74mGrXN024kuheb0c7+pyVJhhRjPTu9Ma1UPCEpcSO8XYb
2zls1BkKnU0YuT4j1Vc9km4vBtV7Wjbchxm4egJKQREK4PmQ24HmtqgjxtBbhFdn15nwAG4b6xFa
00BZmXovcMDEnzmU6HNuFYQlhD2AgHCxqHsoWCnuw1CZl6LpN/BEOztWzo+1Pays49JJnmWmRNV1
xu06vUBxePANDS/sWmt/wmd2gAijWLmclqLudCC+nS/Bh9x1whGbxbR/8WLoUILaxXW2MTlEuIvC
6yJtDTpxvRiMdZ+lqJmISk5qO7+Y+a7oYPVl0t9wLDkpQx1rg9yHb0w8kEqeeLxmj7WUss5Jsm0L
Nr4lVH7RlKIupHLrk61rvqbZzlZqw0laza6y3aBC2Rfctb+M+nVyTK4OugQfM2f2DliqvctDCtiJ
AIUwiQzo/sH2ZsjK8uwK6+n2uV2IqXNR0WTiwTKZ8kvntH/bJanPeZc89J0dpPUgJ1XjNROThfgz
p94ORelaJMQyZFH47kZAskCkyb/9FdMNcCXbmFNtOQRrOlj0Tn+7/csk8V1ckmfo2K5cPEvbdRbb
3IEqKUfUY/uCbjl8BvTGhGkvfB4m7aWh0dC2yx5uf8rSNM0OYC9Q7TAyjGUy4K849G1Eaa7cN9dJ
KY4+p+VpaE3YkLbhl6KGst/QtZ8o4kN4NOFeZvB7oYAe1oKxK1pPK8AFIAkHltmER0hlQpWffRIZ
rZVTp3vnyprNyXsijJvBZoRf0EAU7GeWMi8uv6A87UPC4ohiw1bBsA/C8rs+i07EKB5vT/DCYs45
fd0YD70QHeodiOK5qZ2jkU+IzOnpKHymQj9jL7eHut4px3zPXoMisRKjHk1+cehYGxC1k7ALEnsm
WfqjsxMYnzb6RuYmxhzibK+PQ+rxrnotrQZmG4ByekrvCr8uk9RnEYRp4/xkyLLxK+Y8prjHvUh3
ahA8tfZU6Vbuq1iLN9g+IGfxxlAPoxtpP2QGKnOFF8BI+v53H9f5KTNS2AzH/S9jUHDw4QAzEoCi
V47jddCOAwT4v+O7ZUFJ143q7KJBsaCrjV/CKU9lG6LtlV7aCICd0gVaLXznBjROS/X8p42NOQe6
NSWllYPbMkd7vCjJAXI1Gw1dT2rFK5fXUsVsLmRak9E2UxPVuTgtf4PL9XdJnAdZRS9Za3pulvl4
ONa0gJfnAPTjoTwYVn6MjPJVuJiNvH9oQ/GTVflKsXCpNTbnSOacMiZKnGpuE68yXsK8PLpWFqTs
pzScjS0gvPQ4melZJffCDLqoRb7vVvsiU2S6dpBnBUSXRglvlYYDFfYfE2RA6O5LhxvERV0ix2vK
mSr4Nhw7VsWrFgPZLJlVJbWNBvn+JVfJDrgb0jRbKpytC4+Emqjj6Jp3Rk6AiUacqxCt60rs8rYL
YPW6EbFa2egLt+c/Kcf3PMa2ZDvUCT69Ie+tyt6FpUNGaExA6SsdYCea19uRZOGC++fN920gzaWw
ZEhRpB2qUnuOYjMJ4soq0fAqvm6PsJD4zaVTIVxINSDa+CWt6battS87rYB0Jf0v+Ff+2RDTx337
iCE284EWZnYZjV+uVMfQiD7gNfZj9fAvtbHmZHulZ4opZmUXkyabsLR92x3OddZ5lGbe2PyiEZKr
ck8fWBpvis54q8xmK2z2rCdso7PN7e9cyjjnJGK8tVMnhRcVdCKL56atjiDPQBF+/Cgoaq+OfqZ9
vyWaejHdbJOqlVRuYY/8h6LLKxbTlmZoWDTcHwEwaHn6UeVsJTNZuDjn5Fwdd2VfAYl/KSLu1c6v
OtFPEHoD5GvAXCefq24ni/M3y4GgrUlrVbjQ+SO4lSPwNWx6p2r74uRl51eOAYUH4C8pO+ja7/VA
NqVz/w1kZE7ZjShErVBHzmCu3X4UEOU5Ix8WAUzmyw1P2urJqvBudBOe+w4apHqTvZimuxbFp3B5
bfTZndmC8ZkkZZVdMtvxKvY2lR1Y5wYm4Nt9seMS6DpElSOLce0bJsTje25tqzWs5fVQRubs3a4d
C5pwlAdIbG0iWh3Tim80Gj1wzQ6YeL19NK5XPMicxMsQAxKVoEY1Ru22BDy5xiF1Cg3aJOjwUg1X
VW0fTUut3dVLazqLOWnuNKqZqh687/3OgQaXwX/H5fjRZjEkP2z3ybHlXRkWJba0gGaChtLf7W+9
fl7IXFezhAc0DLhQ4S0VC+wqPlusCZKyfBD6PYq+wWrYW5rU2QVsQLdTy6Ghd8my4VVV/YOMfNHL
2HOdFJ8l9ENG9d3qOVkabnb3QvVei+3OSi9Ur6EGFkqMkbsbBXfOsmCArNXwvu26fqOpcGXbXK9t
Mmve9MjdKBsi0sijYWpQINzq2r41ldrQ3sNhPaiq/qpV526a1FijB1w9EBhyeqB9u62gpmyneh3p
BxeRVDPVKZX6TmTyKIXw9WatKnw9V8Y4s9UTA1x8JTCzR+j3sZ0pmV/o/A7Vs60a010j7V3TpB9x
+pkZ8N40WKIdVcb6PzogGH62mjYqc4Wht/qhgCbMiN4qosou6RpPTRX4vD6piZd7FxXaXqwhJK6e
DIw5HdZvUzsk8J5nAOofISeY+V0ek2PVJelRVTI+FYCSPfQm1DTjbkz/JPXAiPMbJct502Gij3gY
Dd3PNKru0rz+YYfq5x8cdmbN+x1cxGEuo7I9uiT5WxXl0WSJ37PkHlofR4B1gnoNyLkwefM2whix
1AC4KDsO+Q9TBRy8s5Gab47VnZ2h+TEka8ntP6Xb/9xI+KbpZHxbpkTanRC1Rg6u4zxp7tFN6n2W
JtvS4XvWZeCBmRsjDM/MCTci/yp4uhviClWs+qGTxd9VF1PfivImMGtSBm74mIC7A+SAj47xhkdP
TUeBjM99LUGsgtauBjW8PvMYBL2NunqQIl4JH1Owv/Yhs2d4qBt9LobpKHOWe6zo/JoVb6s0hasl
G8zT7I4xQDcp4ANGDqhoPLum9jp1Dm5vq6tZOf70LAgZNRFyZCE5AJTttaQ+QKGKFe0hhYf97RH+
KUlem5xZ/MncClJGISZn5KFv2QBNg9NpPiWpcTK+anLHo8Cwqs1IdvD89rL3VEZwOjVwuXReoovA
hryCDQ00av2CNC6Des0ri0zfse5CzgNrjeqwEI6NWZzSmqKk+RhlR43ZX6lV7kJdvhiw6fUtUqZB
R9bYgUvnaxac8rwTTe1AYTEeUIOLfJmHXlsDCA9d0qSkd6vbZmltZzFJtKGsEP3VsbWbbaXcu6p/
JEN2bBz6Z1FvbrmV4gJxUrNujw48aG3iHtqplQWlQVP9mQSXNS+udxboWcJV7RE1n8fBZT8FnGbl
muzE0r0/r6NneCjVYqjaI69KuMCGfkKfB+HkvhjL92I0N7ihH2J8XfFHTUZmzQviqdYPlt055EAs
aOOMYQBt9I2qqjtCLJhyhGstxutVGww0ixpJR0EBLE0CgMMdTd5FeRwrPG7Etk3egC72SDd6tMJc
3kn9zUbMGrX97SO/sPHm1XLwal3uZBbQ8UDIhDF/MTP9TGj1nhUrIywc1nlXXZZmi3QC3zahi7Xq
w5LpO020N5a7+1WxqIWoPu/n9VFWuRYUg49pWnyWRvHLSeJfwByvIM4X4sA/PLlvtx/hgra5bpAD
6CxW+D/OzmxJUlzp1k+EGaMkboGYMyNyqMqsqhussgYEEpMYxdOfFXVu8mcHgVlfdffeZqkAJJfL
5etbWxh5wL/2wXZ+KZlu+zVOwOIMn0UBBUO6rI7xMcDMvIjCQGd5EnZomWi2etgmw3ao3y3IbO5/
+iWV3/wGAJGtg0kDpjcArtSKxLUKoyNeH2BrMcAkJwmBodIs3TVOG45QMwCWgprmW+V9VyPFYfzD
8cxNPP5rLTiV7soudPNMQb35ZUCW2iQ2ktw6quSF0ksLp3nTkVFXDmdPjD96YKZtkYng/ltYmJ7z
K4C07fsWl8D85OTFQdHrgYIM32DxcGHjy/0hlr7rvxLVp+kjqGHLmNn8JC0eNgLtFnUJfHxxGU3q
RqbDDkI7f2sfxDxHjc/3R11Y2fPKdFEqONzqiR2tQb1Vk/feWFOUDyagk+bKgWFpiFlGwriElsSJ
ydGgpbulrsMhgUeJYIBPX1hWTr/9b48yS0vaZDAn9EZYx7x4G1qFu1AROol+x6L4bwPMEoq4SUVW
N5gEJP/ta7SB9fm2zeGjvrZ5Lc2yWSJBQYlAibrB1QMi4XMS59/jEtDPtiqfCl3BQmwl2C6kn/9m
4KeZFpujk8uJpqfcbz9iQ32dLHelKLUQYudF4arPqslI0/SE2fxEDRMq+SJ+r8nKoWnpz19D76df
nmdp6QLukZ6SNCuhqNCH6noCrZJsJYYvvJr5bVDS5oZOptY4Ojp9t5Py5Mpuf3/6LGwP87aMUsd5
x4vBOFaa/RCt00DU2fzqpDyWHNepxWjuTSij7w+2MJXMea4guSuSMoO6JKaHJKPDodNgerM9EDz+
xW7XHGEXFve8ft4Y6G7hrOenwWjQATKAulE/g8l4yZpqTT689E1mCxuW4J5L3So5FTYfo64qoOFI
VtVpS59ltqqZ33al3abjqU1hZtMM8t27+qMLdUnYhx4OVqJG9O2077xHIUnVR4d4VdQ4unwCt9gJ
q8TA6TCWgVu449VhY+ULLiCSvXn1HE0naJoFc+qU9eR1qPV3l8avAnYdrvK2w+g+DzyvAyb4prOH
19wcdjxtw9XDxtJSm6UZpYCYARZN4lSP6jVl7Dx5SeT28ea/TFB3XjqHkhnIE0tJ+NB6P9yu1LsW
GPdwlAbMvvnGjL/dH+f2Y7hznKXZwHK9BA72mKcD4OVla/WRp7Kr+Agm5ivf6vYqcOelcGnEuYTu
aTrK2kOBk3ehhqtCgI6cMF8jaSw9yHXsT6GPgQHisskpTtOgf6A37zHV7cHkH/df0+10yp07SwnD
hk1A7vSnZEyiXtYnm1dbl9ahDQVXF5OND7DsuvT1dnhy55VuniurcJNGnbitfneoucOZAIsw0oP7
5lcmxKGZ8ZPnLvq7ElbtcYHuhrLkMGfTWR5CvpRvC9o+VHQ0Q9MgOJ/qFBqp++9i6cfN4o0TZ0bN
Qck+ZlQEleweTVAF7WwMQMV/qodhZS9bmjSzwGNrABFUiiMPz4tNa37l/vdCiiB15MqGc/tWjLr+
LJ+YXEoGODHbqOYnXySnr7l7FZJpKwL7HCLiUW9ju/hlZ/oPhV6Ochbdf4NLjzaLHT56xCYNn9xT
DFehZnI2nsefjQIkTXONgXc7bLtztKV2Uu25A5IxBo/bIXtEUq6zxxLgAVV8DMXz/Qf5V7n831qX
O8dY0tbLxnGQxUmmXR6RHjd5jVTvTulqSAC0FbqxrmFwkn4kdWnGaA+CfhyuffvE5nYAk9QHZReX
FP0TkVt5wH0oTX4OxgBzB6p/dmXVh4ZD6q092GYcZejwR0c/U6HoOfk5KqioiKV4AaxD0YYKIv8q
qFjyFfaABRCldvW1MYcmggUryqWlfXK0rSL45q6d/hbCwhwXmdsjLSpZydMVD76xUra3iQGWgYaV
VUVCNwe2RDADHgkGLh7vv/OFQDeHezq8M1ofoe4IJgMQ1tc1aFAV8Pxl5e9f1/GtbzqLpNnk6hYc
zBLWiMJsQtuTj4mTfMBd5ZeRlB3dZxZt0EMFj0gvLHoKzoCq33rfsDdeOokg4fQxHzWYX3lNv6kY
9x0WT7aWVVygGnpTohChnyX1o9JNaOZCvlTovjQYPo3sk69emxmRLZmVBZ6i3peBG4+OtMwTwJx5
JKz+wpPejETmkF1igd3qp+Ur88HCSjh5QhMAOGlK9JFyFEwUwQhvQ6uXCpIJ13pzEvSBUdKhdcz2
YI5l+xluopvxQCXqHujwP8Ii5tf9F7mwBOcC+0ZpblvJyI6mZFucG9UlNpwf8JHpQ5kWWz5oM7C4
+XR/tIWpOFfTFwx6elqPYME5/b4qAUApYACFHBpWGZ6N3plMX2xG6r2V9sXKaWBpKl7/9097rsNM
z4+5n55IRs+Agoekpb9XC9QLF3nuHJWqesegYA6ZR8HDsnvg4mfuvPfFs+MdYv4wMTPQGY1c93EV
F73wEue01I7Vw+j0KFGhhRJ4i759NVoj5PE7yiU8/eUKurv/tRbKRu4cmIo8zlQWXE1Pqbkbh/ZQ
VeqLH087KiuozuhPS2rY5h5FjMZ40w5SAjedyvnaIQfUdcyDUqc/E2AGu3o4ebG/dYC2EmrN+GXp
w842qCIb45T1RoaTdmDF36wmGJvvK09+/Rs3wsscoQrbq0bUoFycslh9iQERDmXSkn0rmm8m6Ayw
zzlOo93BH15ZwOMAulm2ANrE7JLY9t8MG3PpGpcsw1Y9GiIyR3QaxIkRZZqsCRtun6jcOYjViCuS
FAkuiZR/JPVvHTcbg1xAD8K0KBMadMOXsnjoGaCqQOonJ1zSBRWaAqo6yD3QV2P85/hmNz3+oY+1
Jd/gbHC0O364/w6Xft81M/u07ji3B8dUqX30uxgNgv53Jsb3+396YQXMcZwwMTJjC7akOFVlSKFN
eXAU27RCDjvbwsUUPCveM1q+lP6aJ8jSw8yCiGEadmFA2HR0h/hbbZSvFio89x9mIc+aYzl1QhuL
Es2OQ2xdnLF/ylz6w2+ECmph/acLRXfOPJzaik0jijpHxNsK6MVCRF6pvmsvtva5gqPzf3uUWTZc
OAMpDUzLE9SWMjDMOAtKO4Z9bjc99WvInaX3NUuIc67h/Aow7FG5Yx+WmXcl6RBwQOgUKrnmBbz0
wWfBRZdgVnbcYkc0ctePOW4H92bur2ncF+oC7pz14hSw6sIGb11RRT767sGWC7uhbkLXPJgtbQAX
GIIrEF3EPsx7svD673wNvb606c+SJ9ZasmampkfbVQeILndx6QwbGedjVMLQpt6WawfehZX6P6Ti
yjLEyE1yzIB1C9xcT5FV2/oLrbO/xIf7Rpt5IcyKctRA0h/3Z+G/G/gbwXvOh3GmqXZMLumx9LzE
e5s8c9q68G18HaRvwl5eXmDJnhxkW+Yhp8mhLfhB23kb9HUsntxCAXTfWPqVycE954m1V5my9tnI
ZZApmFdVtmieSZ2hr3hSbgADoBgt316XRLGUztbLmuGFgoIDaiyjW9Ajza9W7osdDMH8sIPL88Hn
JtrQxrR/g1lDdP+xF068cwAJOpe6vpxq7zj47ErP4M6+hx9bOMY5mM1t9aNAyr+SNd7uxKbunD/S
ddqCz7nlHuOpP0GnkL8BZzAei7In5zQFD99O9bPlkBcXcXjTJEm5HSqmjw13aODa8YuG5CKoC3Nt
RS1EhXnfVlKjTSqnQh+ZVV+mycfNveGe/P4xXbu6XXi/846tzgfiP5sSffSveCawJqH5u64a6BmK
q+mPNj7uf8jbl0jMnB/589qXufbGq5rBj5Lajqa0xjmnPF6tV4VdYq0kOzbEh36NPHIzlcKIs2jH
3GZEm10P1TgiKNSYMO2g1g8C9/P7j3QzDDBzftAn7VgPbmcCCpUXYtvA9HJTZn+IbsPMTra1BD6w
zdh3JCP97v6It+smGPIa+z6lH7XrNHHnOwJCE3GZPNFsBpZFYKM/XGkqVe2XaFcsdpbuflKnfRBM
bVZGvpk7YuTrBPo0Mu16uF0nGFnRZJ+mXfEd7BoN7a3ZRqyrkiBxiAyavlWBrRoVUFiKrLznm6sA
Q88C+1CkpUF6CAbayv8DXe4mdf0j8/vfq+ytf/fs/xNcMcQsEyKJ8jyPcHCpukGEaTWkh47uvBFb
h1l0UdfVfZhbJSycRnoBMzVI5Ih3X+jN4Mhn6rZlWAt4MLTYvAELocUFAEBor5QxKHjek5Wiz+L3
v27sn74CajupcjNoMS1ZysAaIZ8qDAhNuaynoBEwGd5m3oFjH95WkNEEmU2Ttel+M1TgHV2LFp/G
dlrby7Rs4YNupXvmE6S+xiUtyJMzjR+D918Othhllm154KOj8RWO9X5i0kvcE/bU4CZqq7i9pqJd
epBZruW7sMMAn1CeS3EkjsJZNgX4D7fKfYN2WMPpvt1fMzcTEjzKLP7AZs5zi2wAj8FH2w2Atpaj
HnBb/xF37EDQiL8qzltYIfODHWgJaB6pof8rPchuYwXbzvyJCP202pe98CzzcxlTnU/shBiPqd2/
ThZKzoNrPIz5LhXbNG5eAQJfmeNLI80CDWuG2qAyNh67xusOCqe6gCeOGZmD572kFTaO7EoUTapk
jYa4MB/mBy86xdqo9JScvc7ddrn7oSz6u1dWua0z4PKnlemw9JFmMSZPHI/nfQLDXHfTlPqlgvkX
nPOUCPw1vM3SELPwgFurCtNApOdG0cDq1LMm3d+E9wPs5tYyhqUxZmGgGmXeyhTW9m0upgjILHgF
MuOPT1W1Q+s+3d9fPAub9xxBiqsANtjUzM4SiYnVjt1unIgXaZOvwXWXMpI5WRQdzlnlVFBxXtuG
KPhgMi8eLU9coHWL4qH+zgVMDq3xvLqKlh5qFhHyOmY93BAhN5B8RyvZB6ZFgrzM2cpWuaAaM+eV
T64rVjJ0VJ+zcjhMKEEGqbrS+jzktGZEgXGlCg/KdAgO2g4vGT9hsn8qQ8DlvVRbLzEAYlrjPSzM
lXlllMObxgMtOT0zHgdT2qeAIcD4MCu9zaqVy9IYs3hBrNjp3TROz7lhJEUI5rCNe1owiaK6vbIx
7Npo6MrrXYgUcycc5uQDgYQK3g88BveAg62dP1S2hBsii3y9EgGXnmgWKOBcIkzstNm5SBrE2dZ/
qcfymyMs2JNv76+upQeZBYqCVOXY2vb/DxRaGSeLuE955oS+T8LVBNxeSBrnmNEenBbD5156Rrnh
7KZWUICQ3YPDkbIaNwiwBHV+j162j7UXZqIvD1PXlnvukn7D1QlIemL80An4p7z+PpKeXDi6slZO
lgtr8X9cSKqSKA108pmRQQUSwpUgbeBEK7rd/Xe8NMAszdC95lVjAv81NCVInePJEpAzrd4F3662
MHNOFKUK53ScesSZgN59hJNF4FsqzBq1sROxZRRVaXRjbuMcFxI4VwVJ2YYQjytcTN9/wKVgMz+c
GxTn4DarxJnauAuTQ46LTnaCucvOI83Gsvr3tqpQ6anhL9Nb5TtcLYIqNQPWoBWB/jJ6SLwZjmb3
f85SEj8/vvcM3VGVhl5hUuWWdFmYoBgU82dbbgjOZt744j34hvWMa9NgZOm2giuQXeZ7Q/SnBu4/
uZMHpmYB7jkyKN2ubmnCqFYKokup+xw7aquUepnCr2OesxMwm9IpOVi9G+K2o0G3DvFt9FO2YVGA
V+KsjXrdlW8cbOYg0m4owTd1Mnm2gWOrAlTsTw0Xz64uAaKT/OjXAJMyHzYZHGfLg7DQNWvQJv+g
lDX7orTWKvuLzz+LarbTqFGAp3WWpd6UfvXEKK/CPCVRa9F91+NeEOcvIc2H67linFi8UrJfWIdz
AKlly7Kv8xIKXHA4nKx/QFfVzww2Pven3e3md9y7zRIisxeD8DwhzjpBrGqM8i8skmtsq3B4gBlT
EkscVn00EYlvU+f+qeSfSW5aAyoTKyk3Kz/iGlRufefZscl35GAr2IafE6+sAriS0zz+62b5sYzx
bcmU7+3WfRgN0OpQPety3CutjLz0emdhLuXD0EqKjGN03/r2Udd70H9qCSN6O7VCO22eJz/+ccWQ
doZ8N0cjGg37l6joW27Lr/d/xEIlZu5lkIxWPE6en51riHm8wd0a0otsCETymj3DC2aPUsl5NeNY
2DznKNLBzRks0iGG7X32o+GlDciZuU+zcYomXjZQw3drk+ufdPHGd507HZht7jngmyOfI4CZZ4nJ
N1q3WzBEM3hnc/6giWqjPI2j0a3GYNKx+VZ2qDyVDuzKRHeWrHpAeebQ2X8dOHlEZUzqYBReGlDs
RfBZ8b4mIA29cgMoYhSYL6PrXXIKy5C63CWdVxwGT5gHKXm+YT6gpA3wcVdkMeY8iurAvfhZKfai
LWSQZNNjW7j7toctiuuND65aW8SLL+L6MT5VHyjq375UNQTtfrFtpr57Kly270QOic7EYYwBsE9d
ytAHRGNwJhUlnu9FNRBU77onRyd5s6bmwE320hL+pWtbGO6RJH5MDL/cVGTYex5tA1yGnbvrfsD8
q2Il2xDRveLW5Jvv6H3qkAuZBrFnwnkA++Zk4gy6F9CWu7G1cwsz5MR5xuZ24l1Httxtf8DAdu3S
YYEgbs7BhHzor/Y4OK60/ng2aN+psKhj8hqXuf9el7kKkl6NDzCo+V5NufM4FF75S1LRxGE85DGL
aDo8p1iqFbRAZru3oDnaeW1svCW9yHFOkHFkx459ZLr+sGLrpR4sJ+ga2v4pzfJViHztsmvp5DX3
tAD9TU3ZKFN4VPZPBS5ysSNDdLX1WyuELdYP0DN1wMW4LrBZyKnnomu769Mc/lPIqT0E/0SAgscv
MKqIVqPC0gizlLobXNwPljiHoA/wYGiypUDMlaOx96hY2WqWAs9sp8FJZ+yYZ+Co41ZHFMQ2LSQR
ZqG2hCWX1jRXzh+3uz+YOddRe9LITMLy9IwusDJA0xY8ZMGjnBjjofYRvN0H4j3ovOtC3/kFqp8G
nBN1jPvBfKEANFdUQ4/hTdwhHGiVAWcRHfqJ+5ZS5+JW+Qsdrg4j9wda4Dya/6Ok7p1+TDo/PVf+
tMs10IgmbKhJGQ7Pjp99A5nQzu1TAsrV1fUvYfwnMstHX0FdDszYFsjCd5ushfqFjztXXZuehevS
GB+Xpd0WDcfntDdPRuccG0eFq26cC8AnaHP+bxz1OvQg+R3cMniOfhYiwenNsq9J3wVDkR0RDbfX
QKZNlwdG7V9GsR/HDfe+GelfazhCd35wPRLa9NfKN7jO3Rsb3FyYXTiaATUJ4EPBX+w4fZgKB2T8
ZFs02V4D4OYy7/F6nrFK+0sRmwfXYmejUiv9Jksv/ZrUfNpVBruyldHp7Ez67oun028Zmi8C0rMv
Y2G9rPNsF9KzufZZ1rjclzXeeubVICeCDTptuF9c7Im/+RJwTtNHborbgivs4lA5az0lS0t5jmWl
2neHLL8yMJNnXVXv2vYuFJOrM5JzmWdfMrN5VmP6pqbuTz/Vl8IBU/z+p/23YG992llOmk1kAEbU
ABJW/bQY/G1Ih4bAGv5phJyrtKUA9FVuSHA0TpAw5LHLAqD3UVzhj25ub2z2YTXxgaX5ZpSdBZ5y
PYYQT0cNjY92b+CkklK+wxj9eTA66MJAEAC5FNLv+qs/CtzYgDrXWOU5JuaHa/dICbuDAM85qAhV
+7KCATbYrptq5H3Yxy/3n3shIZ7TYwfG3LTtrPqMVqsxcGIo2Hzxc7WGeN1Pbr3VWQ2RUFibOL5o
zg7smNHf22zwisuVHWbhj89V1iYBrK8uxvpMMq8JbLh2UbiD3X8vC0n6XF499bhetltdnx2r+dm1
zYnnxiPcSeFq5dpBk5lfXEBlBKhgKxNwacDrov+0uHPqG9lA2/oMohtKTP7GGuINNyOe6IMhWeTE
yDzWLpsXIslca93Fbd7HfVyfaTmQsJWyCrG+opSSKqDXaerkY7xSuvq3em/Mgbne2pbSNe3JrM9G
7uc/RdH8bXO90fagtlnPkHuLShw9FyvEvEIpeGL8qotUb9vUycIaPLFxNDXuC/Nu3/t+FyT1BGZz
/EeLQj8XUNcAeWDSB0GS3UjxH87UnItROHtPE9jwgt8AlPnXYij80Jdohg5AfCTbeGysKO3K1/vz
5XajJjPn2m4UrePYa8r6rIS3wxkFbilqTwtynuBhS5XoIGMhW43SDm/I1jfjS4Ubic5Diyb5aVqv
ldniaaf0TSobUmB33MSF+CXWtIoLCd9cGN5w5VqZP1RAeEPANv4Q3tvVDWfVWGMhD/pX5vo0fUXq
Zb1V9NXZ9pw+8N32SPIBVCeh9qIY91aNmulaKrRUO/v3DT4Nhlu2Xo6jrs6GFAdaT1Esynd4luDa
Ld/Yqt+bQP7yIY3AZY/kiLIiYFcO1mvcTrvK538cboWx3YXJiOZx94Mx+CHjiCm+3J8MS7XGfyXm
Tz9wKJNYmyKpz8nIf4zCPhTt95x6jwJ4nzxlG8tI4NUrA6c3ApU8VezY/UKnLvi2TKCRfqWWtPDN
55JzMiHZLeOpPjdp+siMN9eq9kjA31dPEQthZC4eT2DB0zcEm4c/PonhgTcuqnPlNk7N0IE368rL
XEhH5qLxwgcmqans+mzK5MEt2gvaGd4ylf0Zk37vWe0XlrebsoJvRDn8hA/HyrD27a1rriOXCu7v
sIfAw2XXUmT6g8XwVPWKP9dKLPXH3wDiowW73jGkoxUqhcC3/cehZ4meGEkJSy2/PlvNcBnyN7s0
t9wEx5bVtNskWEwbOQIK1TRu1DopTIJpYMAx4f7wC9vqnGrqOH0OVK9UZ9cD14uIkyyL3/f/9L9o
eGMv+Hc98GlhcG9slZEk6gxuqHWAcl3udZzAr+UFBxm3duKwm36gSc3vNLxsldxn6FtHofwNFhZm
UMKFbFOPeQMnmpKEcKHLQlWzl1p0z74ZJb18LBwOA/PhP9bq/mWqn36vpQ0LczwBK9cXUZy+CxLF
XfNV5iU0qpbe2KL6uYpf/HeUu/V2ZtVJr5+gMaGsBFy11d804OUCep0423Q+VOalyb7HLR9D1lsK
Yh7Yt6O3F0bmufvYQ3EbVJXbw4vBfM0pvZKV62hw/OIEHXmHrkkQFkjRdmGVUnsDkJUVCivOd0Jm
+gvcyy9d5V96BslAktIXJ1MyLEU1hY3viwfcm6NZUlRdpJqK7dJKZTs1DGybM/unB7bwHjLpr6Ye
zdXlt7Dq58rr3i/hfZaI6kxALbYdCjeV/sVXzlcbezb3HbTH6Wev2xu1GflsddiFyT8XYjO0kLqG
WWCfbIwLg0+UQ2AbuqmSX+XLkIiNCf6TdsdTnQpUF0aI/yoepG22cgWysI3OAaZ+lQJGScrq3MfT
3kj6c6UPdebvYi1eGqf+lSm1u78Ulw5bc2qp1pS0ce6BEDwYX/vJigN0yG7pdD1GgwXAcrREw6gp
c+i+BD65RVlWW9bT/dEXst25KLtJJ8MZeVKeNei6AUx9n3CPikzoIckR22KWB41fvK8LZRfuds35
OcR1VCtzWZ6p+ddznIsjnWPhJEe3RcW0ERAmyTdVAVGWR/cfcGnvnQ3YCJtST8sK5NTurdPsJfcg
LCfGBj4690f4d8y5ES3mjAgHfr4ir3IMkZfQPcGBM8OldazQP+3X/AFS8yZWQWrAIJ2KC4lfiqF/
IY1LNy2W/1bj8A61sL0rpPtSlNURWxmABg9MwqVRDKi9F0kghf9YVM+qoGHD899dTn4iTVrzdF84
fM5p5cDBZK6lkJRqGX8DhuYxNq1f8Ete2cgWvsEcQtEVxOs70sEwV6E27vJv2D4vgMYdVlsxFxKg
OYvC6ZnTlgrLdbLfMiJ/F0230536qCW0BGuA2H8Hpf/50NSfa/zdfgD1crCLs5E2bG+gDfHsxRJ6
cs4/ZBJXD2mBHrcQpYJQuXnz4heGvaskZVMAUIa37QWYtRXJ5W6I8auEnYH2034zSgsN1ACMfCt0
6hxpLfQep6waMlhmhyWlJCItW4Ma3vwYeIhZKc918Kq8jJfnxjefeCIvJEG/T4OetXU/wZvRE2Nc
P9On3drsK2WQskAJJck4Wlv9LATEJpsOqpk+usl55a1d4ZQ5ZZFfm99TH3tc21+SAcS92nyuOnno
fA+0qbEO4JmjV+bhws+adyMzxxhxOzNCJ9j5Qa/Je9HrcyJqERi9/QJLragw1IrM6PbRA+/g+v4/
vYOqRxGrLZvyzE36ezTaV97AH57tYI261WLSIVSCUEXWyZ8KTuQiJUdlbVv1CHESxCFiRQCy9LVn
GazlZ1e4AMxReek8C6/cpIWbBTWMCKCQvB//loa47uCfHvQq+5c6hxmA7ZanobYvUIe8o9N3DLo1
2frCh/OvZeBPQ5hx39jVAKcM2ym6QFkPPprNDDX+aFT+vRRj2FG1sl9YN2Mhvtv1GPJ5rETj4n+E
Y0XOJAzKvceCP5ljsklbGZWGPImKPdSD/EG96rtX0a+4JX8kDkedFIsVfXTb+2/1doaO3zHLQX2v
KDgmUH6GUvjow6A6mGLH3yIhheq+gwcTBRE4GuN6n4zqkOBaMuBV9zTighWd3HzftihuIrE00L4D
rG4L+b4xxXUQ59Dc20WWfiEFTR8YlJiiRZVzmr7e/+U3YzF++GzHLRrPVa6CJQCW73fZN6FVANIa
/wOuuMFq9/LCnJjrKDyirQY3WvnZQYt3736tmqe+Lc5mOuBKGaa1g+e/33+g200oFKzX/zsl+pJN
RIGXgH3cBDGO+S9j4kNU+iFy82+ZxUcWd/t8kkejKTYTKT5Wxl2YinMJAzdjWfewrDjnXrKbqjLq
EsuPfMOBN5+bXtgkhrArrO5avnhAUQnM5NYOOCT6ARnkth31d88o/ZXo+a9ccWP7m8sdMqkoVR78
36/22zj3b6ZSR0gNq/ZIeR3BN/LqfeHl0zZNf43OsC+adNvy9wo3/fk4hFnd7lA5XS113e6hwXeZ
RZ7Bow0xwNw5DzFQOJZdfYd1GsQMI9+WdfqHlGkc2NKqNy0WTZgMuQ2X2fId3tjAeLE134jFnzGL
Tnwipc4FJA4txB/OhxEfO9z34SikdRraU7K7er0g3PZWMDxcjRVX0+l/TWq3PsksWKXTOAEXM0ok
bsgWSZrEWGAm2/dN2x081fpBm4x/nMpv8tCVhgsvRwgqu4w3+7zu0gdFbQJBdG3vYpWx0PJM/uSQ
zo10Z+Io3za4us0gjK2QI2zL1sy2MfqgADVuVNFGtp4GdCrFznbwK7kpfDjJBmndunsIYlCyb0sY
qLuT/sqNIt+qbAQvzxrLagwd30co6sahtDeJrOwvIoWtajiiwamPcNI2Hu14gl2PzNFLbTYVvElB
N9rhSqqqg4FPlAWMe/KQksoq8J5rEn9zOyt/ddELKkMr5fYbsxv9hGq+faDMgUGKSaunEdjglXvg
hW1vDgRIYCzZwhAqfhRJ9WQU3cnw0o1LrsaFOK3djwBLMW4WSjk1xYh2U+PRl631wOq83o4M98vU
dLeNXWrIousuZJlP1na/61++MaHmmpBM1RY4Uhmsbk2SBh4+VT/KX/gNT/5kgHbpbkVjfs9d92X1
amrhRc5FIu6kMAEkHhJ+oz4KOaRF4oADlIAXS8SAxVz5YAv7Ep0lpXzCOdfngJN0lngfExzMhgq3
ecXGbQH3Xr0cXvhmc10Iqsr9ILj2H83J2yqRPRKPALHJjr03gn5jYwuHn/r9+bH06q4bx6dcxe4s
rE5QnB450UFhD3UECX0f2GhYipi1Rm5benGzMEts22bMMtij4cGGvsLsLur04CCa8Jg/IfqsXb0t
DTQLpA60J1ZHe/boJmZCIvCFxgedEPm36mMrrN2y2qoYSKn7L29hd51rRVrgm4ycZP6jVM6AoMgr
ODXBnLN2A6B78zU1w9J8mOVxYnKIqLni57GtT4XfHlN7CliafXWz/oVNaAqRcm31XsP+rdU7ixdl
Xk+5Cb7SmQGFNTGwjWWSBo4wfjHJLsQkge1bh4S1iLHmCb21u1Vro6Ukaa4hGbsJPqd9yeHLieKH
n4MxKILMRMXW8lG5mzZJkQM55hIRcmCJ4Aa0kikvLIK5XIQUiYRZppugCxh3eP1LBa96uAyt/v2b
JTLqz/kEIN9Zo25Icq6sN7ezI7j9gJlExi9XLYwp46fOAaYY7/T+tLzd5obxrs/5aVEnJTBMrpTG
44iGalb2VVSgDGeXSHPTaodIssnw/0T+/+Psypbk1JHoFxEBCCTxWvtGL+7Fbr8Q7mubXYhFCPj6
OeWntqYpIvw0cWfmtkpCSqUyzxInwSXteb3QpJp7+Jj6BErTJPe4iu+IGr8x+1dPSOhNAhXITu8H
zBqvLL6GWlG3aXLOVpMa/qOWC2snSMZGbTgV08LJvAaWT7axKVqQ57SIXSXiO0hY2asksyiKOG6y
8Nc/L7higY0wU/VDAnVAboW+GvGUkztaqRNrd5F19BWGKfCEKid9X3PrLgPGfrEPOLeTrsf2w5dl
XerVoBrgpkuPEcTVx7z4j3jRM1GPisL3eAcS8O1NNBPbqBF0UGANdO64Vtg1DYDdQEbJsToPyfB6
++9/3mXHGhqRhsPakNtFYIVJotDZPTrAh+vafoB46F1PwSG2u+8R3Yw1/Fqdi+/a60JD/G0A06PS
ABkXARiaPHJP7ZPtn8rcQWGCPtz+cXMnyGSY5CSWWYXEOESJ4FtGCIy+4clX5qesTodNadvl2qKF
3GSWfvPdwl9Y9Jnry2SS+I0ikY/NdZcE/aaFjMe4lwyiVy3vn6dabxdmN3M6TEqIV9Yk7l2NYRBz
ei5fIOu7izvgqtnJVyVQBa6s1p1SsJPqHkA9H4EAB1pjtGDePf5Y+BXXw/LJGTUpIh2JSZKMcQJS
osygVZasg1Gcoar37qT1rovLh55NP2hquatcN9CfdU4dRAcW6/oz16pvpD4BKTn0EmV6F9fvnf9z
TN8TsdN9slHeMRWH27P8HODAApMFwiHELKoUoxDyy7sqoCY52m9PU2MfCtvfiQZYmZbsXPBRhp+0
De6dqrsDoOBsx67YeBDd7bTjrgLVHizHCmHB2DuXCXoIt3/fTEAxSSSWA2kTqJLh58XDoa9g9Jev
/eQtsJ+vHheThqltvrC5PyeO4XFjpM+UJR0eNy4PJ6Wds4Xnfz7lMLFRe/CTLzpXxdeUdxLND3GW
+V4LsuUw0B498W/HmpuZdZEGXI2RYiGJOT0o8c3p7FcLD0IwF7ZT5DjrBNq+q4TnDyKSztJ1cY2Z
/7/TOTN2Grm2IhPasxD4941q0JJjQ7ON4nrlRf4FBfxDI3i1ct0HP0ULrbH+6fHHTTGsrEqahjJJ
4VKQ73NoxTpSnEEk/VLVwy8fLdBFaeTPzxI3JbH8NAEphJU05Jn9xDrRQwMzfh9xpjUje4HsZ1UU
C2nG3FjGHQhdHjceJ0BwgBcjx9ZG8pD7QHj6tfRCVsfkxZngaTbqPF5IqD6Pl9wkbBd2GtcOZChC
ux3V1ndHDItW+cJfnz0Xxk2IIt3k+iB4hc3gXLX+6GoKGjAq+/sOCVERtPdWDMEPh8KKNX8iavKA
qhXjKo3FwpLOpN7cTL3jRsimd/ATIAsA7zQUYVzlnSZO/5Mxxy9x+brIoneuynODaNWLamFk+vnR
MFPv/ir1mpeeH/YaGBy7QIoax929bzF7RUo2/eMwRugBAxzGiBlK8bllPUeVG8aju08TD/LUS4f8
8+uMm0m3D640mJUDqv1QxCl1cIiiZMfbeFfm7vOAFvna0fQtT+2d0nsKagM/WT5Zimwzh8JMvZu6
SyQEq/wwtepsrXq6j/JoB/XkPTQFukqsPd5+sa3i0tN63xXNxvHVd8cBmfyFpOk2HdyfwIpv2zJY
2NXBzIe9nqUPmaoKpiLOE+qHmaYnyB8/ykntrGuEVd5zk5TfPTZ+W0TB/gHzfhJizYzct5XrdnnF
wiEunpzYDbZAbusVhAbrUHugWhUM8OvS72E9mK5Z/9334tcBOpAwmIOSUGoJaAQImp0DyF5WAItv
S8E2cnS/+gH0KqNe/udM3u88IajOkfqbxQdIhmp4Wikay61PrKXbYm7hjPCWxo5dZplHwwiSDXAN
JSDqDmAolfeTlNs6t0coLHcgxrGFW+JzagbjZiaeX5FIXNdYu9pfjXeU3fNfIuDbIq02xK6fK/c7
dZ4JDUkXgTBbfmMDCad+eORFNq26dLp47SJqZ+YYmZk3hETwCAgCL0xy+wWh4BQLZ1tmDHUHa08m
a58JeoJDe1iPwxaOHU+1Gu+sYKm3PbP6ZgbuQQLB8UvLC4kDeVWQWncqdXGAkl9jlX6tKlgqwuF5
tRg2Zs6tmYpb7lS0kBnww7a32w36c2jvW6zeBiMePBYgXx7shUaUC26ne3PDXcPwh1MZJTG0gABv
DN2gFzDCbNfXF2znl0/TkO2JnC7wsVwYa24pjawHeWXkACbgh1Y9HNh0DXtXvl0dfyksFzeZ/g0b
pYUm9cyDDYn73xObahY3baABnyuDl9F5wxK2mp+KSWyiAPhDFw9kkr7gpXh7IWfuLTNvVr7fUUkr
HzgX61eTZW9FDoxyNe0Wi9rXX/5JRPONOKC8qOYp2vznxCYwi3ZaUF5T9EWfb0/g+hU++/PG+14S
UTSZCIYz7wS7n8CPttdN5qZAfPvwllyKLTOpr0n7ciYk2lRwsNmCBrIGg95lSXKGqe590mZQPEOm
SHR8cqW/aZ3uUIBEc3t+nz+lQRv4e0NQBwi3hnnuOSdVGFX51tL6kPjdC0285bx3ZhVNSrbH+4KO
Qg5nW6NxiciR+6uc2PJ3c+2s3p7J3N42udgWjVKHeAWBbfVFCR32JNi7IjkUAg72qt7LjuDTJXfL
MtzXRfpkc3hGumQXIqYpnLfOuQMGkQSuhjbnvu6fU2Ud6pjhMd6HeW3fO2Bl3p7l55otjJvc3HpC
Pz4Ye/cc+B2gw8ex99c5IAeDkPu6+VK6cbOxXGebAxK88mSox1cxfPep/Cntn8MIelumGMoIUu4L
wB5WGhn6/vZvmznsJom3GnIO3Y6Inhuh7pIEeUVxlSdtfYTpx9tDzARLU3Ezky4hohrcMxNvExvQ
exFvHhSUPIiqNak8B5n90IwL7MO5+ZC/z0YWRE5C45yh4dg/s9J7s7M4hGLfxfUCuRD9554UJpnX
LjvOZen750ajzejE+V3il4+tgNmMPx5tL31N8/GOBE63TskEa7dx4WvNjmyENgZrFJn4MT23J7/h
IdFjCBJSiJbWtvWQHXbee4CAoPV4Lpi9MOpcJDDiTeNbWdEyh5yBKXiLRbpTBAmEtfS8mPnzJku3
K1O7qakaz+g01bhKq6uWGz3oaEknZua6MfmwVEcWD6JuPDOFXRh56F7BzED923VpagjY1QBXkLGc
zv3kHp0RALWh0MWe5RCU1XWkjrdP0Ux680fD+EN605O2cCakTmfEgnMt6MuY2ggY4tIqyFM49ddF
76FrJPwkQprE2sxWMhF+Ts7BBPvPqxD/nTfY9xXTyKKXCrVzH908p4JGglTUPacygrEF1a9UZygM
ELWAUZ8bwMgxBhSBhzJpcDuLeJcPVyRCcSq4/+X255iJMyYjlaNMD4+3DjRbPayjkf/nK/+/3O2O
kdUuqaTPVU+IcfCCfvQI5cQ9S+YeCtjm0gDQDgCem8xBRWXa6cI7EWh48Vid4qTZCcvp15y2C8F0
ZieY1NVgrBnPa0rP0Bd+1l20s/H9PbidoFXBoKK2EE9nPpXJYi0VYf4UBfhUg3ewe2TwFOBF9fP2
l5r769fJfTw4pWR5LDQ7Owl5aOj0pP3usIhvn9kHJkdVpBOdVMzcM4yCNqTmr6121oHrvyxawM5E
L5OYmjAo5XvVhJNC4Q3h6Apsm8L7t9Bu8kHjgkzcapV7VkN/djp9UIAqLToJzy29ecgheFEMYzWc
4aOc7kC8a89WIqNNOgxLPotzQxjHvIRCSA3KKGI7QFtBJ8G7vY/yZonWN7f4xn0bINXtlZNNoCf1
P8s2AFdzMY2YO13G6Y7cMh41UrlL1dZbUXnHPBKvoNymKyAAqjVTbElmeGaTmhRLGwI+kF7FSAFh
m463uGUl/VkzWNcRsvunY2ayLKeUFjCaG4FJyYKnYbT2iR9cFkPE3AyMQ9yxcQJbucVfVyVKX11w
D054mINYC2L17QnMdL65SaWcCpXDuhZjEOFG66J8biG45yUCHF1IO0GVlR7SIv1eFW8cCknuVD1S
Ub8sDD5zvf/BHXyIUlECFxlut/oSoyCziZ2w9q6K2FvJ331kzva5HsNogHsAuijSB1VZQV7B09+c
Ccxz3h1c3g87WoMHdvsHzWxOk14JH5PClaOtLxANAVjLio7MkeXFobR9pFHmrPrIkwtbZy6r/XP/
fZi8RSDAzkUy4M93MLAKHiX6SL0Gir276yIFpEw0vqeW3KWTfYYi1uvtOc7EDpM26TVtVUBxFB8c
VgsrUYOrOTrvYGAvpCBz39QIHn1NgkiWqr/YisJW8Bh46i4aGgrD7PhZiSFMyNd/m4kRSkpYA3CZ
8/5Cudg0aXMvpuACCMy/bQaTw5US3pMot8YzFOMPEPjh+zaZoi0tnJeqm15yK0sWPsncVjDJVpyj
lp3UrXsuwXLp3bUzjUBDFbuSDmtppztG+W+3dQ9ZVYRZvAgrun6ST3Jek4QV66bKJtTuzoC24YBF
MWDADH7n0bmCCfh6tFCQ9fgjayAkOfan1ioWUqyZx7HJzeLCSSanjwagR5PiG6OgHfGOVy8ZvHYz
iKtAkmzF+sT60kFf7kHZ3bSkazxzwk3qauYneVs5g7ikmf+DZwr1PRr0x67N/L03eHdOVz3e3p0z
58Bkq5IiTR1IJYpLhHZD67ZsBUZatEFWo7ZdIAqgBYafollsOl53/Wcf00g74G4ZiAkC9Jerb3cF
GJqot14ZNldadvGtq96jQR8WfbxnoojJUC1GD91Zq5AX265CPLzdI5lktpcxQP2312+uSmbyUD07
qwBaiuUlE+lLJrqjY8NBtCEbN0+BLiePVt+GOmYPNBsXqs4zF65JRZV6ypUntbwgW0jXLXc3QUn8
dSmP3ZJk3ecLBy7M34m5Cy5ERigrLqy5aqlAJImiTiNbYCBvr9vnyRsoEH8PQGN7qlOQhC4WU+QA
7ftNEU3BwqX1+fFhJouPVlCBrFSGP67KX3UefJ2mplmRIb3i9H8DT90szGIGegg42d/TEL3nZtRP
xMWuRaVWPsmLHyAD/igGe/rZRfEWDpfZ1vYKeo5bsLCZBcHdOLAF1Hiyx0rBudMdGWhNWqrt7ZX9
/EQD+vP3T4KqV+BG0Hu8xGN6CKD05ljNpoaDJ8SBvo80euN2ni7M//OdyEz34GicUPiwgvJSO80u
buNvrl8fnalap4Hz7fZ05oYgf08ncVk2OlWUX1p4DVUSUp+QFd7Ypf11MUr8qdP8f1BiJnOO5cDO
Jk6HcIvCbwH+ix/txgLe4+O3PiCQF4LJxEWm/jqxQwgSQsH+1CX+2kmgO5rur/+DDUXJpH3V+itw
S0VbrHASm0RfOT2E2Cuq4jX+n5bvr+LBv/5LYL2c0+rHULzWS+Xiz/X9GDOJd7ZC36tOsRknMCCA
yIQDbgZVGtBE13j9rhuxg1TXyiXZvvecfQqlhWzM4NLrwtEZ+Pjm4i3hYGeiIjOpdD00DUrKUAGz
hjsb3S8mUVGHoyRmXvqvXoAr2/W/UKoXTvyf2s4nn9Ak1UHomQfZkOMe6zp1iCX37zyn1BfIVzRA
OHl3zEnSDWtAQ3NlkW7iCK9ev3amh0YzFXZZi9Y7JC2ORZT/si0+ApTIumPXpEW5afMoOgUEyDFg
xYO99oqoXSeANJyjTPXO1m/adFVlrrOmJVFYTg+EiQRGaZtsEN52GvJx4cDNLaxJc6kZ1Hgzu2ov
fcJ2zBcXnHckRi0SvfEYAPMgaLz2FGwhswWo3sxVYLJcXOgf9sU0tBfYWuebWFRbDoNACEwt9d5n
orWJzxsHUV69KVp49/bA4kZvVLzSbrqLx9Y5NjHqdrcjyVywNmF4yo8SGbhpc7lC0wftHGvLP9qN
RGUYTxn3Ho+8u2riODf5mQwQb2/8bI93M94fOWWwZXGWtAI/zyyZycukQrWdJ+3mUnTWRmt0mYp4
dR12ZMEaj7ejkvZ6Mb7NjXZd+A9PuKn2xDigj3WJwFELBnlQvrex63ZPFN5XdhEihK/hB3R7mWf2
i8n9HPKqUbQXzUXmfjhaBFtmehyD7On2n5+5D0wup6jh3qfh2HrJLAtokLtibI889g928n57gLnV
umYsH1ZL1QoFDY4B7Ca7RJa/TZsVyKlTCk6eVW9Bqbhf/DIzDEzQ+f4erK+9bnBHC7PJq13mQP+z
/4rtAv/xaJ+6hziLN3FLwpb0/apz7E1mW3eTz4Y1S/uFHslMbYWZFlQFxPMgjY/zB/N2t7kfr+JE
L6Q+ZEyGnirh9DUdU16eJR1/OdbSYbwWAT8L2MYDPCnRYYCzY4vUQW6oaN/Az32NPHLyB/ZdWuUl
84pdHZCQgjzvxAef+wsbdG4HGQ9yK+htDwib9hLExSrggB3FyX1S813sy4XZzQxhIm+nSdaQ0PXl
xZI8hCnm2RXBZfLsezygFx5uMwm0CbIdMmS5cK+RF2gIPbvCCRO5JD439+uNTRlpOAjEg1tftOxW
KRHonF4YrplFksdcxL/uiQ9HrJq8hKggGkOZ1QMk1hvIy6wc4fBg7WW86DcetNthg1Itxdu5AY3N
pvuyctsiH8KBtGob1O1O4EZbxZElVsoqt4vCgjPJNzP2lm01ZWQPxRDWLny9r9IFk6iA4wrT5tFr
uLVMHpvLBEzsrEwlvWrdYk4iTlZ0yF5hIAXUDsRRI6c+T60O6wLGZTxHopcO+dvt8DhTBUJN5++P
V7gQTW4nrsPO5pcqgadcNWy0jTJ5AZ8RzcMiSEp4ZLGHVjZQCkqkWEp+rp/rk5hhEtrQ6vYq4dR9
CCnK9wB0Xi2DA7fUxmvtXdMm31UGEHspxHMfVScJgZvbc565EkyMLRQQXTtthyK0PMg8QSBpBLcq
HsGmiM5NWQMq0VX+VyjKv1Zjdn97zNnva7zjgkF5wCXTImQeRd1pWAtSbyCpc7W8Eai+Rv5qavB0
tAEwbd2FUWcOiklgczM3SRNOijAOaLaKeQ9f3+SbaHxnRaPoKXfSh9vTm8kSTOBsFXUeSazrkoKR
YkNoDj6beDGR/b/9eSPClG7dJjz1yzAIrN3Qwqmi717Kof+3+G6y1BgpKvT7IxnKvNvlHjsBxg4p
LF7+NwTuwhgzocSEx9paZU5bdBLcm9eKTbCpr1NUDYpLzuq9j2242MCZuUpM7CurfLcOhFeFNbM3
jdM9RGXy9Z++g4lrhRdNmUWwYQszyr+XkPgDH6M95YvA0pmTaeJYE45Gv3ADEcqoO/SkeWg8+923
4ucRXK6sBxW7ck68XXJ/mTkeJndsHNA8AzZNhrbmT1ZztWaFqmI6Xmyd/k6rhYxs5subDDGIHUV/
Ql3oDVe9evYqAcRs/L5bTb277dFVPUQwRvm3L2Skuzl8KVRhOVXYFwABB63cOpUN6mwtFgaYWzMj
m2jAJByzQmPNKg91ofgLMG1wqonYIcO+6LLN7XnM7QTjxEvSWoFPBxkiv9twTwTwi+lCDTlnyKod
rCbSG128pa2tFm6juXkZOcUUJZ1oMqA8x74ZVzFzDpbVVKsgYSdaN/3Frf5Nl4iZmNKcllHvtGMV
etx99lFKvO465cJ4WVvpMvJ3Ju0zQaW556c1EPUKTqS1OrpZAuBsW6iL5r234T5buEznhjHyh5FW
cVpNZRPmSf9LR3ZYxGRVCfsw+P8WdEwYaQGowTB1pAm7pPNgdQfJsgZP3xVkOcovt3fb3CSu//2H
DNbqp7oL3K4Nbe8cV+lB9Fm8BhvtP18vBIG5Z5mJ/iSeLoDArbvwWpQE1AE0kgIZTpT88hURkLNg
O+0p+AgU0eOEDtxkOyfCk4VEYG6CRljQkKbFdIBW8hP7UBavQGmdnLFfdpWaCXKmE3tLsHxT5bUh
ims/7fQ3byfcbOo0usklm/wv/hL4YW4mRmDwyoH1EQSXwibe8KHaMh28wTt412n79+3NMPeK/+MI
8WE3FL2TxkmC3RD35Qmquvej5o+ZvYejYwHzkV1Z0qNf89+dq1YchOr1yNV774Hihn9aSKj+6LB/
khyb7i4jgpEPXZU2DGQDXXx5nFh9sFS/U67+EjfTaSwJ38kcfb042xbQoIuiemulbru2BliGQSq/
lN0dFe7BsS6enfSQBe2qXe6Muzir9yKlrwvrNfPtTVRpxImWMDFVIUpd0L8VW0hetKNAbfyHILsa
Ov48ebRivWYsrLPvxbCbKvVa2a8+Ktp1c4QE5cIvuW6CTxbN5AkQkTttxbw6nEARE8EBHy3YNVN3
9K3h++RCozlKpi8jXN4FDO4W5a9mLisT9QrWFurPblqHPZrXVBG4ERRrPYzfJWhWykkfrSr7oT13
4aqa6wyYONgxmDzUtAIZ4j+rVR6zZJfa7M6rjx1cHy3H33Wom6NpEUCZqaff076fVrUMohU2EAIP
7dEMoZG7cdXPIQ/4wp0998YxgbMqIlXO5TWPJmzPnfbUyOwZRkyNtfV5BK/3ap/2XweLP93+3jNo
f2biZwcZe2md1XVI3JYeooEdat3vHcjf4qc8YCG2TcDe6pHsIE0vjyMZ9SV3/P/gpLKGFQ8ExcNI
38MEPCuvFHW5HYcyOvzjjzMyJYY6CG3RVQAe5aRJmL0T/qNpwWkmbugR8CuHOlhlXu3AZSX/LS26
SeW4C6Lp4uZXPxdRHKnaQdUsdO2l/vZcWCFG+ByTgflcD3XInWKUEBN3D4FtPedV9VXYYk+GZtfW
3P0vYFW96qLptSO8WoOjFOZ+/5C0qCj6pb6qrY13pe1HWwd3ld23dG3l/AFC9Khrwo2tTrKFwthc
cDHyssoHZMmy+iYMqn49cbHLsuRIHLjWQec9U3YNx8SFO3ruGBvVHtLm1hB3GqmM1het3TOlkO+B
15zFQXoX+c9UjU+6W2jEzIxmIn7BfQlgkIEbkzkdGgU+MpthHxcwr5hstUd345S5VG6usXUhdZ+r
9ZjoX5ElqhmgKRVKV26TyINqEH3RSHc1G7+i7FRAeFuuVVLYKzaBmV5YMtjfPg0z17Z7Tbs/3KlR
0JGs7DOUTQMI/dHovtTZXeWI02Lwn1vP68gfRnAsOIOlLLUu8OyGfpZFrWPdxjEsuOT3STE8VnKY
LFVWixceWUir5sa8lkM+jAkgJmAhfQMh1gh6sHmzUoi/vn7iA9kPVgtkof6aLfMu55JIE0Mc9W7g
gcnPL4mTbIvE2Ux+tSmr/gwlpvsY0gIBUT9G4BUr8ZYQsoXh3vvt7zc3UyOY+UmJwtg0AGdK1LZv
cSCUX9xPgzoNUQADakFex9x9kdWS6Oh1CT+5yv8ooXxYWhJIIGlh0QOQ6/jmWMljSQDEWZKSm8vx
TMcYPeHw5Rbll9G29iV0Ydph2wZrKb/JAapAufecE2fFfxVQ+oVYJVKWHHJeXgYH8NsLOjc/I9jw
ilUwpVHBBVY1fNeRMd6XrULW0k5LFt5zeYIJRk4JIKwOROfDhsT/WV0CQVIiwjFYw9aLbTIvg4Ve
DFWmZhtIdZpksAFuy0uTvZ1C0j0LeABqWlSAp+cvWXTNdG2pqfGRN71sXZ3K0BHunrf7KVpFdfnN
Z/rBjrLzoJqDKIQHnyfrJ5wXklU7WpfASU+VtZlyeyFVmXntmxBqixE3G+hU4BqEY15T+gcxVi6k
CxsgAVJvnU2eWBjq+sT6ZCP/+TgfNnITIyUZpSjCorD3rOufICL4cnsPzSVcJo66cxlpIdVQhDAm
s/jJc/0kW8tewJEadlorOynqvZOU6WMt8mlnUZvvCt4vPFFmQvqfL/xhYkllT3h05WUou+xLHEAz
M06iI1SrIwjDkSVA/YyuADPh0TwlQFlZVRnGNmAYpab7VLjbgHcRWuxQKmdlseL+AVsJzw46uBfe
l9A1yOuVKNA4gHFaarX9RkoYmDVls9REmGEMgZP3d+yvNKj2skJtXSedegEmGOJ7oCFuuqx68sDb
sVKrP5Jm0iu41uKYMcHGY+rpxyGRz5otwS1m8qM/V8WHr1CqIofiEPoKNAYuZ8r3nFtnBR86ELza
E0BqHmSCxu3ChpuJWn8yiw+jIZhA32V0UecfKPQGIQEOqYMNod5vLVm3LgP/ldbVyQZFZ1WxEooW
+EA/qiiE7LArF9L+uR9hhM4u0GNqlW0R9jT+lVjyhbBmJ93vC3OcaUuZEOwevTc5jbIIHat+cC1o
Hqp2/JlO/t6O+Br+hdsScsQMJjCNG10Cv1/AJ8+cJxOPbZdUObETw79naMUKFvIHVtYnF2ubLlmE
zNziJvZaxv2keZeJsJz6p6sRiCTlWnR4tO/S2APZOd8US0CjuQNi4q271O7rQJMyTApMBcgY0q1t
JTa5nRyI8vdMIBXz3Hcpx4Oo2sPg2AdVLDKHZw6GCbrWVRCD4BaVoVbivwzEtG3l1tHWU36ztrQu
IBGkBQOMtFwHeXPEsSlWaQbYdFrXdz6YfevKP48BWWuH7ONcZJtkWnrUzH3q613x4RgBr+AUkEsp
w8HKV2nffaXEsVaxVfwOYEVxex/PjWHEJ0hojiSKKrSBPOu5QdorUIyA3sqaBNbCg2luiY3HZMaz
KY54WoXupOr11MKwUPFkB2O7buOkYli1OgACHbCe21OaubVNcLYGNho6DBopzNh9iQe1mhLYI/pT
sIry5L7j6cJjZUYHiJmQbC+1/KDsWhFy+LmdbUuDhKQU/DCrQGwwz/rpupAVa7d+XW6trn5PpzY+
xL5lnRNLIzpYUOKD3KWzzQpVrcgE+xx72I82ZFvRYoAXcdA4YBhBt75Nv0b1FbHWrGjebVmyZLk+
l2qZqG+YT9p6qnsBDXgIsAvW7Inwj467Gos1teDsCZDQyL/Z5XjIp24dd+KoVINyJoE8epH+uv3R
ZuIAeLN/b/aqjVqlImx2f6ggwGP1h7T/g1kboZaUDd031n3F7Y0jt4KELm4WMG911LAFatDn54Ca
6HGni2EYNsgyZLHzjC7PPrCqRxXx3b+Z/oA3ch35w2kuA0ZK3TplWLgaLD93D5r6ezsEm7LsQjl+
W1jHzxNJaiLBVW21E2iMZQjvEfshdZJhk5KyvuNkdNZjD3+FUqdiE3R6nThRek6bNF5F1AFKtxZ3
KaxEVz5snm7/mpkf8ycj/TBnOLeiiJzHJEyEeCFTiWdE1n29/bfnNq55A6uoFxJlxCmEmTh2ayXX
eUa/jEKtI8F3PI5/Ms0PXjD9LmBYxwmD0HMeQKBfnTLlhbWMD7d/yecBh5qA+J4LtGKmrgiHrP2F
0voBp/Y7z+o1A+p6saUxk+JS01ZmEAWk5WDcEBbM5RtVIkYXzprk4geyji9D0e+iPt8yr1szO32q
POdQy/zsNsNdXuZki7i7c12xHYVzrLJx4f6Y+cImil6lQQ1Fd1Xg2GZ3yLDiVdB0P26v68zDhZrY
9jaTbVP3rAwjwH3ASFzHFLCXkKbvrqXg0c7XUtHveVcuvFVmBzRyRqHbYOhsKcI8cqGCyPZJ5T5U
Ot5b0yOvkZX4gBYgTnew9HTdJSH0mdhjwth7mCo3QFgJNK7rfd6gOxBNwxdVVMk+iLxkfXs1Z3ap
CT9OxWSzKpJ5WMPtFl24dZKx3WDrE7Rpz/+YdVPTtEqNKuPMdrJQ1Al0OGs0U7LMheLKQkSZm4UR
RS2UtmCIAtBqdU1K+6m683Ky9kfrJXbaI8xNby/WTFGEmohjIK1S2TKdhllunwMdqG/KQzLYjtl0
cOPhzHqgFyPIrJM8PURx+p+2KweuE1N+lokzrTSHzWbe9scxlt3D2GYLseZ6Hf5/nQBP8b9vEZjl
yKD2ygm9q2abkQgaRfp+UP0mZ+lR1i7ZiApb9PYqzC329dB/CN+o7g6dmpw0hKzkKhYbtDJPDYNH
XQ4pPrqkEDQzJRMO7UfZGKdDl+LqfbEpfB1FT89KpvskItPKwtFvMrvc/9uUjGQ0AJtLRKNKwxgU
jylCHcSD652TRN914xwBWokW1u5PdeWTL8WNlkTSxgX18ykNIbuMbpqEKOcEn6m9aOFx1f4A0pba
WbqJhvrYtyWO4QgTVSb7U+eBbFR3J3ukPxq/WnJ2+Pw9TLkR27qo4I0u4zQEsylz6lNfDQl6sLRd
WNmZvgE1WSoq8UCdhdJOSKOndEx3Ta+3baZ/51O/j9MsXQWZghevPqqB3yX9QnF9LnE0qSo2yCKQ
4+PwMCLxezlM62Dy3+TPrkEReljHZQMLixyuKc6lZ388Kt1Njrvy9nb6/KlM2fXkfDghVhEUI6yA
AKQagCpGDD/CpWzlOM+B+6UMrE2thtCC1eLt0Wbq0dQks/hdQgf0R2XIdHf8H2dXsuQ2jm2/iBEA
MRDckppzdtrpYcNI22kAnAlw/vp3VKtudcmKeLvu6s6SRGK499wzyIDNdyNG2Gtb/2hUlpTrcLI9
e1rdCbJzmDsiARule7n3djoLCW4AK1ef+HmF/cePzot+brPZtw+lKp6ECbe+XbfTjOVbTghWsMu3
gvMUuUzbvGu2cSHukCPzfHMkduVUuiTB43qBYZmImwdB/yzKzAlD3FlSekR7wb1tuLF/r2yXy7yV
IhplPUaLfjif/YWpdt3CH4tbbL9rxdylzTPmoX0Gmz39IMrqUAz+JUdSdL+YnQ+ybQRX32VZn0Q9
pWNBN6Eqdt5kKcEUNXTLvVbx94ypPMEk4OZk7EoVcsliR2z03PpK4htl41MrBliWuy90bBCaffz7
8r3ySC/J69FQDlHYFvqhLMSXzLtHW8yvN+kVV5bFJUVd1wgdhIAhuA8EnK1b5RFdtAYYXmPCtVSL
3+khe/n7D7m2D/+Hkx6MQ2NhEnuPnNQEgL1E4U3DZ/ynnC0Y0WK2HXxZulfMyBNoTSgfUy1uAIBX
rstLXnrL5q7FgDK4j0q/kR0E9fT7eaDIRJvytjw1v//+I6+sh0uX54yjcFG2xNtCF+UWfozYeDIS
m+HWJrjSO1zyzmH9hKRM3ekHOyA4hfO1Ss6Tpr9//StTUHlJNu8Az44yt/ph6MJiU03V3syPqx3c
1sNh3FR5lyxIyo4Lm3TWfxkx7U6yuruBJ1xrJeRFoREGE5lHhdeU0fCLLCFjDsinON5KZPvVwbdu
oA/ohz8Ft5rQa+3wJT298Muo6DAhWpGx5R1REMEni6+QmA65ggD/3xot+z/tUr0ihLzaOPdhdPQh
YGCYRFkZbRs3/1m5MDfKgWub/aLcoPNI9eyHAEya9t0b/axLvr25A68szkv2ejhMuupbg5fbsPFp
6CYLSY8CM6GOQxyTtdzeWEVX1ugll91YbIKK4YO68MRY2/6qJgZIjPdmA4eE+Qjv6k+TWAHT1br3
CWhGX2vqYUBMqnLD6iVKYlbdKDaufZeLYkPClKfue49TZ6Y+Ubmfk6JdN3//pdee6Pmf/8elbng8
2sB0wT2d222eZ89l4fbQgOxu3tvXduQlxX0JookujdAPc6MArkdPIWDt+NUNyVLMb21LD7MFJEy7
A1mru5vA25UD89Ku2WSNqFqksz0gEzfR6/C5EACd46D85ky7aaewSaJzufT/e44XgPrAYZop9JTd
F0V1LLTcCwNbQNYc5lsqymtv6vJkCWdvce4HcKbKNnBU3pRLViW86+96dSvC+MruFRfNC+97m80g
bt3blQd3KxvfEVLZH/raqBtwxLVfcXE+yGr0Q9WZ7H4dGmwl/UXyBQVl+JbN840z+MqPuOS2t9x4
2jGW3ZdzfQym4Ljm/kHNxf/vhLu0Si4rJVebYWQJLue9zcSXuif3xbTeeEBXAmzlJaO9jWpTDOev
DwnNVxeS4WuNHDMS0qRsJ8QLZOcrXyQeDBuH8LoJ3Ajp600lYARLSopsi8YnFnYxWwaOTBKDtrBB
3V7dqOau1FuXHspmnBBkENf6YXHwA5tKmNXDp6Odlq9ZOO1vDiOv7N5LRjyZlhnCchSNnCwnFsk/
ozJ3XTQlavA/ZvKx9DdWy7UL9NIW2ZuI9aNmwf1a58+TtBjgNkfuTlWr0b6/mgLsTzGsb2u7H/N6
F85xuqzBT6eznQn8jQvnyhl/yZBfhJdR7eLsHl75aTMB7xxC7O6/n03/9In/gklc+iSXnUDka3E+
5JsScGPZ9YcmGg5jr4ZH7/pJpWOLzrLtS/HNApXZdz2WWl03Y9IWyK8oYQ7kSfs0ilY+0b5Au+vc
l7ojy66aY5p0AuEM3IXvWSM/t5gU5SOMIN0AW7y4188hxWghQbwNT7VVQxLrbHRJC83O70ZY5PLa
LNhEDSt+1bm3iIUmbfcy5DVoEHUlew0THTb8sdCPfPNoj8zYRJtqLKGHIJlju1IrsJAUGd6Natcd
GnOLHJSqeoKNNtLFXUF7hamWdJg4nn21qwIsIp2/rbOqt6Yn1UMj+QpvMUQGV4tq7hYHboQoyZRw
c6Y9Thg3Tb7+YUqNYZSlK9wPB5vmmR43gVHV0QL+PHmeA+rpsSXDpXRPa71U3/QU3+JIXjvVLo5m
D9cT0XGZ3dOO7DNVvs4Cl9dNAPcfluC/rZGLg5kzL3uADPqhyb8CLwo3bvIa+lryWAwDDE48roN6
SsYazDdr869dgXZHD+WSZFG5pmM44205+1555AmxGHHfLaRfcGOhmyGIXzTJ9rBPOtVNCYOY5lZs
0rXi4h+w4j/qF84WkKW7LoS21JZJl4WIUA72BbzTbffTlJ/hWnR0iCKPh7HdrS0AU3NL1nrt5LiU
NvASdVOYOVSjudr5rN6M3u+zAcFGmOhSVSRLuybx+EOx4RRzuLmj9FEvSpo0ZD9vbG2Uaf/y1i41
DQZalzasSwLD/hUBGOMXkvf7YGZviP98C0Av+vvHXLm1LzUMcHuC6IW2BNQQwMFleM+B8hgks1bx
4e+fcK23vpQtTC7sullk60PbmPtZD0WTQMfVb+exeW0F/z3GGQprpxJajBsQRhI5Dq9dbMCgqlj/
CHJbeePHXrl6LoUKWUY40QDYHvquP3YZKD5KsD0a/2SM9Y75Ltioqb/R1l9D1S5VCqa1VdTTnj4I
Qk6UimOlp4MspucSHbLxy0EY+hLP2W/t3ZbD3PgfW6xbrPYrtzm7KFvHPq7kmofkwYEYnfTRlFJQ
ssCCYQnhjuyZuhlR949b9r+t1fC/W42q55niEyEPCKYro6w9TaH5LnQGz09Atk91zXGwxKmjgkH/
XpVfkaU+5Pse9yDpotcccVrwj0tHFsWJaRf51LQjkvyych+Ob2v1FgwSxzFYgIh5FWubduMJEh+M
oFCG37JjvbI2Lgl1C3GwyyA4biJwIkQ2pCgJHucVySJq3pLJ/Q5ubblrG+KSTafXrMr7Fjlio1g3
DIay3OpjUd/R9ZHMApqZ+FnDx8s37UGx/sAz+DRpDCitv9EaXpGDgGX03y8M8axjWa+aPDSjgjtA
SLs24QE7FL6PtwHLH1DI/6Zl+VGSqk6KtSnTLm4/xefC0E8fEdK3pmgEh5f10EpGH6WpSZzEFOHY
KuP9Zg56ApNrvfwSrfn/aZzlpVd7OzN4kZF4faiXet4zU+dJLCd3qDS/1TNfYQABxf7vB1OPcbxE
M10f/CCnxE3FnoTwSPXgIERwWhLHor9fTb+klC8yiUgzHBAvmqfwoNqRdQ3hxVYrLPajhfFcSPYr
Lo8ETO95PwwhZumTQ81JkGF851mpnkn0UgP0m2En2A+f/n7e/ns5wS9hMhpEnDEEAp4GWrtjXcFt
XHWYm8j4loPHtU+42O7IMrSznQdxopgnIqWuaQ5guQbbqDT+xmDk2kdcLFBhRkCsXSFOglXtIw5G
9lC0vt7mKE9f/v6c/uka//fU4v9jzUDXos8R23ZadbPSHeuWkG4arhCS0LqablSJCJWmmtpkYaJ5
1ZUgfNPPAiBHSZthTUOPhMykgrfhRsKyH0i+4EdZ5PyrFbP+XBRL/NIEtUeFDCoWtkfzaSLDK2lq
eV+upkg715RJZNmwcwBMN4AYw2ebR3kqnRkOeR/oPXJBps+lWKIj0HsM4Imu5V00V1/WnIPaaJpi
X416cSBDs5HuEYK77DsW1F9K1gT3HtS0gzU4PFTU8YMAfwUDO+u/6jCnt9racx35L8/x0r2hIaTP
6ipeT6AlxZ9aWNh0ZupS9LZ3ueOzTl3bQJ3Xz9OQkNYBs5E8bG99+pWVcmnmwNzoLAxN5QlKTJWG
AyJ4XTDisYblj3CFD9wqiN2KVSZ4WHEq4Dx+gJbGHWDqGOMFx7PgD94ut+b5V+pWfgmKSQDgsHaN
6Ckruy2xdmN5mW8bv2SbrrFraiefRlgOYAOCLd7EwbZhrnvP7I11/Y+26t/ex7kT/Y/C2YCb0NVx
K08BPHPJUXfFp7nBsWNcPKb9KjmQ6+y1hvem9Vo+VKOdNlk9PjsCgWJYk1dYAyXerscQh+Avw6Kv
esAfFaH54EsFpd8wwpNIHTKBYPRscic38LuJ5OTkzC1S9L9XL/yyrzWg7YD2OUwnOY13nur9wItH
FG8GwRxil2t7qzg9Hyj/9rAuyqQaLW9pu2w9wXTiK0iKbRJXw4ufmiNced6yN8JwzbRVPezPFZpA
pN/fT58rP/AyoI2abjFrX3GEl73pbq7TCZn2CCGvaVLF4bCdMEi58VFM/TMy+LdfeXGcrq2HW2Zo
yakh0mgOphDcm13aEBZwxEMbpcmndYJRwG+LOWxcJ/maz+C7hPkUEMy+VCjAU4UWSuWYqYS+zuUz
MtnYWKbOwygfumIlVeiTFeucFimENiV/6xuk9nDokRdN/uihi/WcELzV9TGXhdC/dLsWUm9mDR93
mrRrhYortFO5dUsc7jVsn4OtJw15ZPM42AM0IJHaGoQ+feuzzu157CCZXcBDQJ5tloxtLUjKKyM2
SFFCEg01OGUQfTnlB6hkxH2J6JsXakkG28TVor0YQB/eweP2j7bB+jsDmwDRXH2eIEKy/5pFc/bY
gPLxvYrn4alDhbMzkQT0ey7f/ix+gU1IOWMQ9OTAkPtWKYX21DSiLJ+iwTtLE48brDpFUGMFUP/S
7im2hUMyO0FM89msUS/FqDZuENU26ll3bwHJ/rYNarFClq9tsfL7GL8BXYqBcVTpabaRQZGDFTlU
MEqf4Qobui7atXidz8QSieFXmc1QQYtaPMFXLnsKssgeyqECzXywNEyLFaanh7WYAS8ETQA0ylTx
tyB3HW4ILcMNq8IvXFvyK+PhH7lgNNjm1r0hxxScF5xkxKbBGhQwoCzFpmq93zjeD7tcaV9slQ0y
e4giBKi40bdvrS8xmQtLg6hWZ7CsD5OBCddTHMxFtgfg2E2H3GUz+9I1bRdtgwbxt9AwiXlOx5jX
0ENHsjp0VsLl09QNvmWdR6w5tpOGC1s70QhZbTZCfNZbphWku5EvYEm+pVnX5H0a1KWq76nCnybM
noXEToNCW2nC0xIWCbtMN2cK6wALjmDTY9frY1+U1jzVEKTtLNb7fbm4CXFcLYwVm6iNNrW3LBE+
jOpNXVaufYkKVZKd8LBd2mFYxeQuF3Ps4L5erSuyqvoc/I4n1EeDehBd1pm3uusk0p4UPdMOM9yR
JK1NDYNffJOuDPYyj8K1RrzhVPCT5PVQ7kJM890uDBBQ/T72o12fA3Bi7d5KSHe/heNSTPSeNSyc
gMxwtUJu3o5jfR+GpGT3M3Lt7C+7amrvqQVWdl/hmYiXsoETZbLgZYidsaKW6IFdrA5TnTmV1iQD
jJi0BBEO6eiXWD1kdRTr7xHXzO2yVbD6STX4g81aNYFGGNfM++wlGyH/2xXRDF9gg1ht+1HAGRKm
/4aPo35qGRbiXg3jKE9N0+ZtjfPVjsGu1eDaP/Trmo/PhRr0FjZw2ZQh8xOU0QT5nJP8WjLM7KDs
F0X7onglED5MFLYnH2jLDmvNo/kP3M+C8aWAmVN3X/M50EdWeSxZas4a8l6atv9gMUx/HhQB9eV7
4eJZHRgTGPHrirf9lDQ+mtV2bnPGUxVNbfaGv6qH57YTIF2iqQ0UqNUR8cM+7xc5wPzek/pzGfF5
gLAb6xpJaFUQbbtQLu1XSVEt70cJ6e6xG5AlsYeBRwy7CqZ7c4jzvOq+kVWF1cPCW69pOrqODDrp
ZM/kMcr7vv7tsnwK67ShU7jPaSmaQzlXi75raxSvB2liFLNJp+ZyPc5xNcKlucBtZTc9mfn5dB2g
lP4KXnPT79qha9l9iNNoEdvGNll+KmB7l30duZTFl0rWsYQosp5AGUjCcu2yxxJnRXWc8ZvyF2f6
ptlmMSIMj3mdifI7CHg+OplxFDvrDOw9ygn//029rg0yLNARdS9Z2HgCcSktQnQLdAShfSPqkZQH
Eud2rndrrGA0vZR4MY+B5BZGFroYKrnHRRQhtyS2tj9OzTDVH1EhQ3kImzYkUNFUhU68kw74iS9K
+nt1YzDsK+DTMySeLhqXRBoRwIGVQj6WkqrphvcmjGbyDMVpce4ieW11gKKedPrkKQY3P3yJzMQ1
WWmDCyoWlc1+ItRyCj5FHaXDCUkmZt7zqozUPS3oqH7lTUjpl74IA1gVSGQdf2PUTeFDBVuS/hP8
MOfhz4j6IjqaEq+bIKg3pPwnJ2HvDgwzOXKHdMO5TsSC//kjGscR0QpsDJn7GoXW012DHM/5oejB
GbqfOgBmYGeNWhXvQz9k8SOMHbz5PmMjjCbh0eSzL2oB/L7LsymUuzBaZn1vWVMFaQflgDCbKuTs
DtbFE1BVN3Tibio6Yd9L50IkFNNppLnfZGDFTHVCcJmQX6sZiN3gg6qi2Jw3h1/gcyzoMiUhhlEk
2oaSiuLehnRFUPaqtRx/r1Xni/e8Fnn/3q82iBIRQdz9RTWqMJ9ZM07Fx1BatjQbWGvKQeykZR3Y
2n3fUnVfGJyyL2EeEG8OFSFGTWkT9n13GEw3M32Av4ldPqpyqnE9WMF4tl3WJq5sokrZijmRa2WF
3ETGEoFqJGwD2HqpM4miBhsb3ovwBYfJZSJdD4fErY0XqfwGkmnRcOBSYz9895ZMs9hDVmORcbtw
4uyPfBAdgAA5jN2wrRZgi7AFWmo9ykTWNFBnq18778HSbHyxz5iUmm4sdDJBfTJqHNhLOFZygnRk
jmX3nqPGbNuEFXA4PzWmZw2iui0tK4DuaooKOOqO7So3akTkrknjeKhBTqoD+P4mQcVycUTO2FIc
oqCm4x9BWhntpxCRPnuD9llt0AFB4+MjpK/YZLbeCLujTZTBPXepQI3byhwWW/tSTkX4PchM7c82
AvxPvkY1/YiqkRWHdqYFHiAcbcre1hBJzgKu+AXNOZzwhVZ3sQ7JfEAmtZoBb66UnRSSDhfc11NV
7DI0ZuRLzQq9bmUcZPDl1uFcBPeLD0b6S1UhOXBOeb5XAvf3FkGYXoxpPCKZCv5ZhIYPzbzMvkyz
1YcbOXZT9qwrXatXWo1j9+5nthyDwdVbPSGUoWwHEp9GqyH+QRnlfgx1W6Ev0yXz6uiKeIITi6nn
ONoqkO9iOPMpEtdHRL47nBpguGKiNXtElQsag4mOqmri9X4p+jD8RCER0cGORaSbT5VsbP4SUC/o
HRcIk4eUYwzBjYBipI7NTx2wzh2UjU5U8eZoQsymcMLGzdn7NEDapF+RAJ1HS6iOgnpg4XXs68An
AYAc+7NYsgxe+wipMSdU1pJ96x1urqe8KarwExQziD7CyA8LUM5FmAFMykVf7WcXdPgmquArRoKs
mAtYjAl/4r6yv+fa4jLMs/WgkVv2J4q8gd/8NNZj+8wQHTncR62BDypbglw8wTPRxa8w0oFosx3m
yiI9CkngSBUu2bLskOzgm4+YUsBgGKUR9Z0P0TC9iiGu1GsGzm72K8d3Pcssomg1P7I+giw9navV
yKe1ivMGIQxl2RP8MrB9EkNKKJmY5wv2L9xzZoowW2KXpCEcFqPKuXWXz00HCD8bwSwPizHyOCvm
In/KkNMQoKIEea+TMDaxceV6uwXSGbrPQpJupCmxlQteh6az7bSlMQqg9lCWebmPI4Wruo8yFZvU
xXXAUJzBq/t3Vk+KdanEPJU8yhGBZccQ8HCD0A8YuKwVz1+jvNItSv0ItsS7Jm+4haKNgDgEyz9X
t8hwyBWEW2FWlGD0D3IZJO7nwKHPTmSA1K2HylMzNGneLkuCfx6MLC2FQT+KCwLHXwdOrpsT7aH3
Ygs8XX6LbAle5MqznatIBLEnyvR+xYkWuhXgFYeHJlYtBSMsb+V09ApFdELGaiFIH+qUqJMsFrG+
l+AXc5QMY6OGLf7FJfIbsYk/m6iNJ/ggx7TtnqcmW6INjCZL8oJCAemo61Isvd4FFWj+nwaYvchd
7eSgXlzcmmnvhyi756r3d1CI6z1KLl0AaCZFXO2dRVnytKIMrLZtiHXVbB0RhQd5XjSi7VBRnwEt
Q8cAdMK8G//4Ke+jnxPNw7dJhuoDzSkOs128VBgCjGE2Dwg8cuL3gpClFLpmves9CZFe51SmeZ3i
8GHjss2nxhbdng/AB7qjrtoGdvCmiwu14QMUfZ8NaGhTv+kwfOr0JuCrYnbHBxcOzyL2gOi4NMF3
200qA6yKzkClDJrGQr2hM1Y9VPgt8hXSZeJLFKV54CRm1RXQRi42htc9RN593D+YmZF3z0D8adM5
D/Iw24RjG9AoqXLh+LeO8mDagBJeI56tWKcMqMs85TBD6DNUsgM4a3AW3vpZZ+0PZVs1bQvsCPFJ
4UdgLAlKhShTqGr6Td61y5BwcOrPVj8S+Qxt3RsoQkuEUY7vDROU7hd1DpxJozlwwRsO2Uo69K5B
sWxXg/xH8E1cOHMBQzGnh70sjDAPy+wYO0xQcg0fI2JTMbfudVWynV8z+MK/epEX7r6qOQ3jY4j6
/rvPCEsiV4CA0AMjOElYNqTogFq6VdMgNjXTDBPqgszf7aSCfYQ581M9LEGwCWb8d6CN7KOrQDve
9XmXP2CtyDuuiphuaL8EaT+27FixZfwMo4/mdYhEMYPAcBbw1mHB+4TyGs5HhNGoiT9LzudTJ+v2
g+WeQaxbTkXSIfc1mWGd/KJGtFgoSdqUUrSFe4uTNttUK/JX/FQ8e+Zwws/Zyk62qdwddpeH7BJB
ISBvxeuxUKRKkYHRo/qexoMgPQqU2YkE8UFVmgXa7fN21BsqVn/wTGT7SGfTKbc4oNSZqN1WjXig
FIANNW2Ogg0CEoVQbySrr2QLpzEQNMq8SFXIphQu/M1+HHn73Y8eh1ZThhu49tKtzHDsBtVZ9K6m
r66PC7RlHIVTj5Z7LT3ZmhxnxhBGa1r0GHuohsfAvAF49Ll8YwaWtX0G6QUOimwbAD8J8QyCbNcX
xKFjavoj0tt+IQpDomrUaNiqCN/HNsWc0tlneP46pD6tir67UygR0AXw4U/XSfqlLXF8QHc9fi8b
P6Udd/JZwj7uS87yDANTBzssmNjiPOl8wgIECFY51dsFod8oRGWlt3U+o2wycRccJtsPm6XLUdJJ
Wfc/hiVXSJqL87s8p9FnMFCA1kumdyoLwdFvUQQmsF5feSqCKrtDV43arszUvht7eRciJ6+FdNZ0
e92MEt5YjPUQ2GQcKQr1IOafvHMogNHc8ueuaCza/2huPwrRkYPnwfKJG0wwGx2NRSrrFQ9NW7GB
fpZsS9a1v+pxUncD4h5foVMOsfJDMGRQf4nEYDHsOgFVGtpjwPa5rrZrzLDQXVUfSusWkFog+N1V
QVcYzFBhJwr5k33KIZn51kyFTMIxqKotM7R5K+tsXnZFlXt5sqQpdrbq5bChvKxfhdbtS8tL8Z7R
1v5BYECAKB2JwixW6ssKVjp7QECyeRpdnR0x1o1hft/k06bksBgHzXOAtx8mIu89zsHuIFfAXBt4
zmb7XCAD7sxfJ+DO2Gw5ZDHVZtuQAIPUiBQ5hasziJyJ8uPiAB3lZ48IXF/QSmYL/e6rGfcyTFQW
ckc5hrJvoeiRMQzjjcBu4UgNhha6dc4Tv8bmka2RfmBUwhhzApAHEKlafhGyVN/l3JkHCWvGFe8O
LSLayhF4Au7JYNtHyr32cIhkiRuQ//0ns3nRpgQ11KPOw1lutO05VFzF6p81RYnZrzncTYcQRidI
OuggFxRNWzyuKH/1tui5fuIwso43q+7O7UiJ+iJVuOrfpZyjoxam2YUycH+ynrgVmOeUnVrFTJRA
3B2LFKsDg6QSc8U8DUPLn1g0YRsh+oC0m4iKsk5KF0wCZDURucQh802lg4/aatOxnHVHeM7E47aq
WHdnZNgi6VZV4sWEnZcg0vTqN4lsbVKJAF/0ePlcfSctj7CKI5WRbbiWKFMivNVmW6ql/4Eaz3/N
1jj7aDrHREJVoMNUTrD9TMxQj+FpmNFlQoeOHEVsFk++2WYaHnEo0HeHOdCHwxzqeVLDEoO/A8bd
NphWODpPsTxNRptfsuzFT5RsEYwIqwg9ma7H4G6ZTPPHZKjfQITiS77RqJMexxWpmCmfWXxHtQ9x
mPc+/FTARB8G+lj/Btbapb4LUYGYtMvr0O8ga1prhJrxsTlK2lSnjp4hkAgfhiFH2MMFpSkrgBpl
Z8qUweo8+mqV5uVGi6FHzpbwBfSRUzc2j70gBTy8o5YU67OfI5xsiuP8e17XIQu+zajqTsLN/bYY
jJfw85uBuKq4h0a9YVP/Grb5jJAxPitxDr7U8cuK8SPE5Tl6MxyKJAMwpMrmvusJgdi8XoJDlHU4
L0zTyfCr0W38tIZz87mhFh34GsE9IuWRAfbRIxsO7vJdOfvutQTr7Vff58NhJsrzbbBU9ScGGeKP
oKmifeNUD+vpjqH8A/Os8IdlsvYN5Fc2bgj62Zep0/ojX5H+e+A5XYfUzYD2drKqztynsKy+lyB/
P8V+rB9biJvUNhONcVtgFnJMa/Qg+qSByg8H/EV8Cs2Cvgl6fZlvuHQN3hOxnU5nRVy7lTIsod8g
CEu+j0wZwUvJcfZytvsxCf7dpksiU69PpKKRR+paMGY7GE3hymp4o+q7SefTuxXeu6RbSswzZMfV
nnDXA0BZFhTh3E+cvkFrP0UAZ7XZGKT1rFvLZt2c7FpipxYYN4dHPDctt4L1+dHGeXiaaqjsjiEe
3XswTIDeSxQm0CUS1J0Zaf1yjIoCudJ1zKNvbmjG4jmSNkQcSbHW2BC42WR3BHhgiq2LAJAd1mAe
ERc4QKKdmXkBowwJ8IC15TjSJ9ReS48uYexNqsaZWLRw+YjpXMfO92+YNXF80CAifuWWmPYl7qkJ
XqKFhiAktJBm7wPfamQZLBF9HsY6fy+gC8+3wi6AM2uUSZitUE5/lSZCBcIU2J1b2rddnRLn2ABK
Lhc9etqRwGSis9FTmwfjT9cPlh1E0cRbdHgAVsg0tmWCF1a+izFnG+Qa5KBYqgXD11qiMnBozJqd
iiezdzWHGUxhRfBrHeEEDERCyT24fcsRM5Aq/8VaRz6NTlfohWDwfd8S0Mif4YdCjoAgn005sSeK
oMkTRdtdJ83SYEgHC6YIYGNdIWui9jMpktoO+nsbl8jCI5SNR9BLc56Gdtb7NZwMWub/4+g8diPH
tTD8RAKoQIWtSpXscnY7bQSPg3KgIqmnv5/vroEeTNtVEnnOH7dG7unLGhjwu/XSe6XHlr7qViVS
y0wcrcDuXxUxdVHC1Dt0+9btZgyIZqm4kmcWMzSzTrjvACoJ3ejsMnhcvLy/ceywnOKRyRLVvttM
j3lLlyinCxalzq6377+enG1X59Hq3fbOMkz7KFpaxA2Kox+UN2S6kAV+N+Yni2FNOHRTk8MqCy9P
yKvrlr3jRVF5qnwR+jvQUSwolZc3a9IKH2XVmgmZ+OPqw3kYn3BgvwCxQb9Ncn7sEqNPspGld5YX
Fl/araqFHYOcpkOJ6inYc2Yx8wiTHXynjeiEjlwXpLnvMxFneddM563tjcKIbvKQ6gc6ipNGhZO9
/2udOiPd8u/ArWVS4n+8RQDEc+IUAfVvDnhVyJobR6JIm5fMmkYZVzqqGfXKyB52uvPKKpHQjX+/
iqjzGHdmpmLClyZia4g4iBuUMnstZfOezvl0cNaZpT/H2EgzRDQ8zkNnPqSYpUyCBgJhtw6M3Pu5
KDgJnJA2uPs80/5zjZN/jEfyEh6tasH6qcKatm+iBzI36aAmzF6mlgYdbWTbHzuqmdwdL17QxmOf
FlYMlWYeu0yZOQHT5x5wZvC/eOpFP51FVgefWZRX7e/m9vRqs16CFgjSJfY1auvsGj1z6eyQwrUL
Zdu5td0rP0ur49BZi2JCnqKLxYJ7n85Zmu/9tqA/rEBshZgqiKqN7HtF6QIBhQsi9SB9hlkbfno7
MOGeWao8ydouj9zz3EyZaq4acDF9cNka/5iFJb8r1r++8yEztbzO1ZqPV6YICANqS3CG05xFjd7X
pak/FWD3PuvS4m31/OXdbWzzbVhsrgDgeepco591bTsuo2qIvKJKlXc3s9oQuzqgJCBFSNU75Jyu
x3ZTB+5VnbvW+Gx33uQf/aar+3OaRwWhVF263rZe6TfXEFht9GH0ZsPGDUzfHBhD89P3g/kattzJ
DqtY7Ocygx3LCmWf0Vf41/Nqp98sPJIMwC0tmNAhY34mf+ApyEJtd/vG7QOIYV+x96aduUgf4G9J
x+I5XNc7J6VBr5FetZwYELq4dEzOTKGm76jT43JDujeRg1QxbteV5zvnULnDZVobecxFiAwRWC6X
YL4BC5FKG33u+KIBSDubFTQYueCY5ooxbrRHtMMKXLqrC49OuKDRzneuIFXixYKcmYpy+UU0b5Me
oJYqplshfTG10gg3+zHokswaFg6eVU03RJoXv40XMQTLUgRUkQoPliXIipVExlZ1p24Kqydt5ZCc
rhf+01xtXMbjXw5Qq4kimFXYXqVNZD/S69d9t7kl9pglu70t4MpKzhgOOvLR3ukhCPauIzIyQucW
sSX/vC3IEx2LDswvqrhkGkgeMqaI/wIWxlexBkuhkhlk7bGqIjaxbCug3geR3vRFx8i7VHr6XMpK
JekgJbeKRcFTHzrbIS3G8RrOKkt33RI5pzVol5dAzzMegIEzxDZpcLM2QX8iWQFJ6TAU/h0bGHw3
pBmuZjkAAqSZ+z4SrHOYmix7QDkQJpMfrInu5fo6W6NJHCjnRxVY9V0j6dAF5uxOeZBaL7ztqMtF
2IoYNMw+zukg9usIgMBdmB1rl6CSeChS1pIwC7AUNMh5BoTTjHAmuKUHNf/E7NZeg393rG7FfDs0
ITxEyty7s6G2Ts4IBkDCQXFD+wOFEI2jWTknZK168AZaIHSReJHnJqZRj4swMiGIFj0q8d30aaf6
5NmQsW1rzIVlg3pT3oj7RVrFiX4USf7lX6is1WxHP2vrC66PaE/X4lfr5n/J593EmDCkWCu7Cr+E
ofMm6SId3VelFC9r0TkJxKS4A9Stb5Ev21887G5C0VtHwNWSponuBCwHAQ1x5+YCey0l9Wm1lJ9u
BmboNiI7jURUJUG2jZzilvWJFonylr74tI3fHP2VBK4l1BgMtsL7DkRqz/l+c4EHk9IP6oc8KCZS
2yW0KL6xxB2CmfRUE1hxkS7/zYsFNEOT+ll13jcD94/KVv9RSd8ks4+jQZdwVis4/bPIRHCE9nWS
gmixcxgN1u24qk+/7/p9pXLYlSyNDt4ItccKUnJbloFH45A7HgGtqivMcvkBlZ3iIjflj+NN3Qkc
0n+oh+l5DGoi6ITv1buZGeBINk4ab2lVXU/FFD4SoxYkhIOgjLD8iIx5tFdO3HUGQ/REPVPa2l8B
qhw+z0UmGzo09Cu58YN9uw3VsEPJ0sbRKhcyvVBP5Fz2Vu8nqhqKRGmMN9oq3p2yGezPfG1dTbVx
IFrf22cBpa5zvlHMeFynmYuw8i34mHtlSpFdmnl0XOtg/HKtQKWmKdskL0Ajl9dli+iPYGwz+gko
tewgq8zgRf/ycfG+ZGW6/E4QI6/2nR2a4bcw7jZVVMVVsk/yMVfOzRZt4fRJL5DoyLmj/OhLOigJ
oLmHPr9zVOW7l21oqsTLlsZ5Na69EXRZ2Q10ozutuXqMpIVChtPQ5pYUtbLXf9E85OontFZfmbjt
C3t4D2f+gmlDtH8xGKhz8t1M9CqYrrGjj3mibok2rzC7hf6s7P2wtCkP/oIKzwmm6Tlf56KJkZfR
T5AuqjQ7QN2A0RKT5Mom2U4N/1+CoZz806jKg/NKqYyrb4ssVbgZx54Zqea4oR+v3syL0JYYHqIi
XPODy9UodlGtKN2spYOcoUqr/nex0ql97ktp2kebCOJhFxVc/Jq+NNTDccHLWl66sVfoEW1vK9g7
obG8mGu5be/wCG980jhdmborA2C9q1d7gGpwPSQzV1Hkeoaw5C7N3iarM+Ed05YoXgw+5j7eZq9f
X4pW8TA5DtSTvacPwXmHeA3t+wqQJfvNcZ3+zoHyt73bIbYtkkUSynElOxCGM1WwtkuBaL5Z94w+
U7Yfw9x6jug2Q+E/eFWuBMKEIqjSOFNSKiIt54Keakyn4MaTXLTXUAYSzvppyiFnkoKSBGnFQYey
leLlbtINtK9Ixfxrr33liT18XufJi67zbI5HSivQw+AzI7I6xfr1VkmrXX8iICUCGWhe1ZTpOXMe
5XqnuNbBlLmeCsg/3FXZq1taMOK7KXND69z0+Rg2SdkjN7uqHSRHFWR8NKU3kZGNfULvM5jzSHRm
0yXB2IT17agHTet7Xoa9Oq+BnTEWZZhFP7xlbrLdKtymQ4RGdhqDMbmA678caMt90LMwvUr0GMx+
SnERDdMy9u1N3loFcy6ktYNCQ3h8Qgtt5QgGeuKRMn0ZbZdwwWt2UrZd4qlbk31LI6UcD+7iFxvy
n7wDsrhO3SDrhoMuFjCwWWQEAiv4sPoLAqvdXkcOLPlb2pOAmPSLei2o6Qst6f2lNwdo5eC2Kn53
gqCaIrT3m+23LbtTPlkT6tTNtkAbjg1fZlafOU9Y4E6YB53tDR9NQEvBSKJE9QhZYNbuNhRO0Igk
3Agd/M+3M19/1sGMztnVxq//0yACszoUrpvlhz4siL3YjY7c1E22QWBTYe4vItHAA81xy6hsf+w3
l9EUvdOkdvChyJjFxq8QTyGRCHBrSMp+wfurYM/bR8I15mlDX5QGJruxJatZd+AuDYgRSGfJfmJc
zgk+6abu/+NlLr0bMTl42dTqrmRfllPO218pN9/R1BXGGjfEb5aL4nNh/tETPFcuSYoljDRqsmPv
ZVv9mPoj1/UmmuGew8Qvz5BbjXyqyDBM71ZRL9ON1YvFXJVlPx1sUlKaBJG23Jc8bswmiwq/86is
oli7JaVCTsZYwcioJuul4czu9vz+9bwvmtauE2RJLt0bYptv8Vl41qfMNr//QPHlfCuX8GCgBQhU
YO019C4SkpqdA2rDPab+gODK7qL6MeyLyGpi7QuftNJaOMMNUGP9liOyme8i1guzgxgN1E3eFWFx
MC7v776PIIFjyqa33tmp3Anky9pNq7uPbKFHZLOaxqSuW7cuXmhd33ZlCf56b6F6kQcoZkyFpWuk
YSDR6lo5atZ/Fp80P3UbEBap5bTyxbw81pXXOfpRZdbqvYrVF/pTtCHafDOzkAOOLuZFO/ZCoXMv
h/Z9saPuSH8HNFzmB+fInYD9JNrSnVPVcopDR/AqAWSUvOhFAIIdOb7cRdxjW9J1qABiueXBdGp5
AJzntJKgRH1t4XlJy/p+9ELl341MuwwtZH5r2MKyuaqqItjOlKoP57Hb/C8Zadr8EGyIN8cPlqeM
b5ZQ+VWZCyi3jxo0EMPjgEYg+PbB5v9LU96WE2X3a5s40gMZDASjIKksfupdIUpYHrzCM4D8TUsW
1CzFcrtWVlldl1VOrfnmNvOn10euxjUU9R9wefqbQr6m2kV9mqPynj0PVi+rEpaBVuzWKF3CXbmU
ecPFIYMTMCN/nJmEoZr4siiY3az6pq9Df99mzUI2a6DLRBUrMIT4e5E7J4INMf3wka/TtuxG6HTu
iqXHYhZ6TvXijEv3U0MUfhOy2G1P5I+oD2OhSX8oyWanaHWorOFaGGuJDikMOeEtikkoidqxYTBZ
sfXc0tW+8tgWgCg0bwlyT3z0HS2JwtXwH5Tcn874D64fY627GUSfaHUouyoTQwoTk5WENxcEipAi
6FKrGtqhi3XXkiK9A8CdLTa9QVXjrz1RBo9PGNU1AEU0E9jUStPYR6sfLOdNdGmnXnir8KbbjQHg
WpWo6rsIGHuI+eKa4GeM+uq/wu6UzTO0zfnhr0DFv0ZDxlVdjHhX/KhSwW6zbOeEQKkc4zkHWJjG
rn9YfEcBbg5IFYr7zOm87BGgyn8Egq2yb39kpxBzubx17WQ9bFOPStz2OR8Ik5tHzn6LysfHjLPr
wUt1FtCztchw7+u8QnYaKIt+wbXu3fq18npcSWuWW/K0soAFpygEMjoEPvDIAYVXMSeZWJGo4JLG
wyIzhcYnqEthnhR/q4d4NZ3HuRR4bWjGPeUnckjcLFPOc6MBd/WxdprNTaqNKrRs6kS091Al8Vxt
BPXschMZ4NnViRCuxHKhBeMOHyshfbWsS3kBEFrScOf3+AjxGGcbEQfKD+RNmDEa3zV4rM4N/S0e
JPRA71M+l9F4NYVmfe7HjcgkSzojvZeqgXXooDiPjZmzc9Bw0p8WM49rDGxKAgD+3YUOdDNuzjXy
UVE9ddxKiNpbrA0IyXuAyjdJgoW3X6Pe48dY1mVI1q3gt/CLJqKbKW2fcCcEzyLyo1dH8STvJnsV
1q/RPU0lk2zTH4fiwo9QLEF30DBYhPakvc729QZ0vLMYy/wvh7OPnos5ymfrMVx9ue2XJh/Vi7fB
/B+IuJjS75YxI3jderk8EItXX1NOqR/HPlRoUKqB76tOpYFjmGeCJCyvJKE+DMzIUz/XBHbeewoL
8d1io0O91OlkXfoGRQs3Z2tuqZ5KHdTZZVXdqimHU0H5icOoyet6LwMrr+KgnjYJW25n7nOLbu7c
2ZOf3bfNkO9WtoS4Z5le4lX60Wlo0XcuraXeXFGPUVxnTn7X27Ul7ok9F3mylVP3zmZCUWSgPKau
DhCHZNamHup9262mRrdUYbUXoac5xGiETWM0jw5nVJhv776xyThtJd3fyOUJ5xpHkT3QLjR0T2HQ
5SXNwwQgMPvzqsQbMejrrVlc+aj9qUB77SDwO+ZM/81EQJLZ0L6AVT6xkUTdXg3Ocov7Rd5kfarO
EfMCQovIctxHFC3aS1i2xvFlqx3klcHqN/Vz0aei3RcEknc71LO6fPXb3JBI0PaLLC7I9Uqg4EVN
6S/kQTm9s/b4hH2kQK3egWl/s3acM82b1Tbh2MRRNy3r2ZFhyY1Ucy9zODtu5CN7hMsiowLtEzVu
Iz1nEI7WzFNL9to0Ud1UWPZ6ilg4PtuW/hbAcAex4RD26Il2xSYjZ2843iitYHt071Y3tDEGB+vi
3+vGr+qTGlLXfdNVka0vkFSTAvvkE2yqOJdBtNH3AIwLqetJcFmztHZ66shGhQ4Pq6l45Qapi0Ox
omA9tn84yFWVl1kIvJpZPLXsAf6WNCiB7S+1IhU8BV7Z/q5orblJbG3rs93mOciCRDh0yWflu9eu
v47Mwym9AfqLl98z+NLRVe57u2GH9erGWQ5NWrb+ixe1QzrGDAKrv2v93D3xNq0gRmXaNzidfTY9
Il+D/jZCSBrx2TvFxkudDe5/2AnACEJnWqqTDvOoucbBlYOx2JXw9rL3tPOvHLBxe8cVS4rzNgxl
sV6X7DTzdaqcpnnerBKNFGVa/noNwYZ+vBJyqL7raQ6r4zJy5b45Yw/Ib1Apeq9+jR4BiNT1lr2p
asaAGOErU2oxBXI7gJSn05WqJvM9Fk2OAZczgPc7QF2MQIBwivyMKKW2nmH3EUMagLb1IQh7qzt5
lSzdg5MF/IS2twJxoUVbKfxBtHXmAxvX/3A78Y61gK9Q0T1X+7+uyunJ4qkc3TulB8Mv4KBB6edd
VvvVpx3yO+2ybhb6hQWdDNCpFWsGhxFsVuJR6qN0ks8DY7M1p9m/Bvc2iQ32ELhZAo4dFeRad32A
Sl7N6fQEiDM3YJxdX+O+yaS5q+yheTWWXT8K9ALnPrPk0V275npYMDHEXVW61+0gnENR0CO2yxDZ
PvKU6Zs2ENZ9Cg67nNMyLUtmzkJ5cZtHkdrRqRHuS4RIjPNdkOmEP9e3plz61xFjHG6Lym4DdBYU
Jfdp5ZsTp8+yEdEc2P8KtchLVSj3iyXOLR42XmYyU+rFiCkZZjYZYmB9PCLMZhddRm3xy0LpldyA
Kv+aa1VZiO68KZI/TeP56l/gmMW51Hm9QfMTsZ3+4AAFWV5ku32DS2j3NPhhxK8wSraZxPO77osz
QIi7FJoMnWHrBChdiEuOKBvz3bX+aidaL/+gCnfw99BsofF3POzND82B7nJicm1ITkQVP3nnko9O
vYx6iSp0hC29drECm6icvedYeLHcukEa6IgwlVRkiigV72TaoxNi0plDYlYmTrssBoJH9rKrGy3a
3Uj2B/AvXyr6OfoDkDdeolkN2Pxr4EPrH//t4p21x3jEpxhemqGjFMYe3Drdr63OXty5zT8x5AAw
ejlOclLsjAQwizwvnF/gv7z2WkVW/p1Vuf9vY6njwbIzWXI/CqTB7QbONvdMhPW2bAFi5DA6hWsh
fyj1k+zq4/jPwTPRH5oxKMQRU+ryk+V9dMj9bexPpog8FFIEM5EqOM+3qpvm5rAtJhwe222uLNQG
BGTQNJH3Q75forb6smBPx9s2z8Jx73mROfqBtVKm19W5FZd/8m4GlSY7mLQoUO0Lq9352g+/Efh4
jyrti0ve0c2Dq8thpeCHheXftskchtlB64E9QfTPEGaMe1YW/JVHNa1Txlm9uOlp7vomvXUteoKx
2U2ti5JXdJZ1422rad+7dSzIW6BzKJ6NL59lv1ouy5EIy4sjsavdrCOo8E9WBRhstjYPnoY//QzM
COTdlQeU2BycUm7wAJbebiw0DIwwhGCdxlGSIbehaXtq2JTuPW9ZIW8xNCWpHDX1lWVRBQc68KoP
7r7J3jmtzg0pwTLaXsUk6YsjtwrJKw0lCxjrXPyZSjfJ89Op9zFSLS9WOvz4mTAqjiLgcmtZ89ec
hJ5nyBIYI5k6pxl67UsVcnvSWvoXh+a0/0xR1oe5b8tLIAL/008hk4F9UXYVQ/nVKL9vd7UjzdWS
SX2xUESNu3ng2IJUG94alOTsBP0c3DZY8i5kHQWxza2MJawCmwycqX+PCt+Cx6i3F9Rj+m6D9jnX
VoBpq0mjguorI68t3RW3dr2wkmzpX3phoEovYAZ2AqS92XxQtoMTOremDwQ91t2aF1CbSOCucfSp
aI+TqP1GkyJ2WBWAScfVeg7zdXjsTK8/fbT1FxuXwL0O9FXFg3ScyA59EgsVfbDxw3xE9Ztdhcsw
nDvLQdZqVUwHRdmJvS2XLxZCbBBjXl6Q42C/cbR9ydpIvqPY7EM6OWi9AYlDDZGmU3feMilOztqa
m2CW5adcmu61y1AzWnwjX/lSdL9t7eMi0JP1rJFrPEZ5StHqoonyh32/uG45fFfGtc6gLEw2K69Z
XE1hfhP6VXTJlj8p1ZjaNRIuG3/dwERTL/2QBHIMQXzsNoOFEGYPWcVljhKWk7PQiB0Inq53mKwl
BPXs948NO8qC9iYkKY2Zv3lwHJRlcrXavTMV61uzNGBdoAp5lFD0np/GXE/sIwNs6lAybS905iV9
0FDBOgvUfrF2RsHsA7TIJRjBS0/9MCO+CshuGS0FBzykpGKIyv4cq8A6Z0GZXqWhDt615bmgIaG8
AXye/jMleecYfsqX1Q6Au+fVuYBsr2fax+drHAhtQpNiuM+cqLzqZ6tIrDLTL/BR7aUMhY4nBqo/
25d9dNkaws3VB5wpnwHCxtNEn+GJLcL9DFVPpsQmuwfQGmAvd0RmqUnUt/pgqcG5hXea3MI6Ikqs
0ISL6KBxvxWxn25fm43Fp8SF++pP7fBftjj2A5wkTtMVhqi36uXYWN3k7xSPEbLPYU4YTqmcNm2w
vfD8ohZQXfgvhVioEmcR2a+pWmsPAsuyAFl4a/POwZrNqaB1KhLtzWgqae+k69nYzaXScKKiuTLo
w9lgSu3cMI6Iqx6miTtHW5BtnEdJ2yIkhdAtJDFIw7Sr1JwVMR1+eFPDFaDD2cakcmbUF6yz5mmy
5j48eJWpX0PfA/4C+9hHwYhIKWAuu0eMwzrNhmadTR81J5LKhh3NRjg2OKNpgMx8kmarav4igbR4
Qxg/gjYH61mGXnXTZ3nzGI3G7x4aD/l2nvfN29iSsRVHhsyImOL68NbUGFKxMtVIOZypuu0rF+0M
ip5jLcvyam5SBqfUnTTkizZXRe+Ja6yxw9EC9G72DazSs15colUM9iJU8FYNtbOGsXR695Vd4KMN
fYXhc6LQAFcBPnxH0rBqB77rEJeGqvVUGrKs4AAdqD/sssnK5Zn4LHPoNubm6JVGfjqooW5HRPyk
U7fw2nytPrfIOtQJZS/LDrMwiRX9pF8E6p45hpPA+OSTnHqWQqPiVSOrUW61xWGFhsZQDNAbXGFE
cx/IvRsesm0zJ2U3pDy5Qz4jJ1H2b1VuDbkBkUBI3VgIviKP4R81jIp+FJBWFps/z9XOdovp2qEq
4iZr5BRcw6qVEk80wPUJbbBBVoKoo4wxtrVpvDJnn9xlDm9UPqR7UDh4/KF3d00/NP9hKILBQ4Iz
7cWopn8p5jf7FQ959KBtA0OeqWKuy5gZ6y/xbFLzIWgm+0yLoCbxNpoPZskw2+Sq+csJElNwpeqM
Xp4u6lp9ZWMKN8xLdnukXtQegFb67V76NDNWEa7cJPDr7ZWxNN01+eBExyrU1kfW+eMPQ4U8Gd/r
DpusxR7fQvfsbKH9vLmL/dN32AbkHKbcSxtcy+rW2Uc+LE6OrsLxLqwK0952S/SdLNKyil0sUyAf
aw1twop4BdW9AgBN1scU4YIC2Quqf2ptvHMzFdZntWFPOBmsp9e4erpraOvivAo13MjMalHXRZ26
VNbCs2Ey+zY3/G6R1OOFNwosgPKaHPMI5V8xsIP+9fxi3LOFSH4mIZ/XOsO7ANcIIYJs8qnBdXMj
UA3c4qFoj+w4PUYQZQ6TE2VebGVLn+9XarSelk6la0yjFm9U6Xa3pmi7/1rCKu+tyLdOMlDbs0J2
g/EOFGDbTdHcl5gMSiAi348OzlzVD9u2ugd73eS9REb342MMwTm+iT8VbFWdJvJS9jOA/707hMWl
Ss368qdFuGWX6v4Fgbe81TnTB0aW7XuwR1S609IRVGhtbX0FdmF2LiEuVxbC64c/dxd+A4uHgtwk
sdzoscHFMDnbVy5c9zFA43om7725L6lQ+88lYdZFNe+TjDZh+saS7QBvuWtbgb4u0oxx4NochF4w
pwdPp8stEiqn3AVO2pY7byxBEWGlfSQpWdj9CxfMintuGnOXTaQt7se+tZ98wTVRYSz8T88emg4d
wQDeCkww5WeR0qzd2wZ5bqQ661cg8dp7w1xvP9QF2odx8ubwLlxsBB2TVc8X8km74moWlngZx3Sb
9rkUVJuvUx+U5zyD3O9A47KpStKRknVmkLzmREMp1zzpto3s/Wjy7gaJpvXP6UH/DlHrqfzAnmbN
uwqhWXbAxSG/+zz1u6OhWHyK85D7Oy4GpxEvle379nFYGiAsU/MlkGRA3T17UN222GH1bKVXJGhr
FsGea6DEkCPtlAhOLMTqgrzJtOA7Az4WsibLRWK2yGcD/YQ7FbcPIVgbd+Ofk2uYJnm2AqOcjwYm
dDfVqb08cgkG0/O6hmzjW+es3kOg9EaAs7J4c1sRuteB+b+ud0zNHZqbsL40Kf0SrE00pIy3clS0
oMVEGG4HIhLQ4uqh8MLE6tVidQdX+ipB/esQaz4Eou/5T7POzCIxeSDWd1TRfzxNQSw4y3zfheRJ
kM5xqUe1uC8tQH70DClWdZyMdWVeyeHK1+Km90cXMrlVq70XjVVpcxw3w84MH1bJG2IqKDMbNvTO
jOCooZdHPVWsQRVpnfdNKrxe70rpjcMN/EUYIvNvJLlWfRgge4pl1g7bdT9Hbvu4DUie7oQvUN3u
8Hltw70btn8ceSBl9CxaMUyxXrxZX5TVm0/ZRbDwMQaF+dDlEExRPKToiBioA+kv8Yw+A4DDt9fE
GS2QoWYb7acIu/KNr0OE8X+IgLvziWn4N0V++GqazT/C0qgr4AfzMGgXHbwuyaoy1d08/EEegfT+
U7COHxnWgatZed7eeAGQQ4+cBY7T2O/MeRZ3x18aIZ63e7sBUSPyuoplOKADWCefulNKfELCUtIZ
/UZU35i8D5+5IqIjCBe3VFFxETuU3RVotN8yU3F6KMnYQ+gvSFBACsKV52j9C6ds78phRp9AcJgD
7+jX9y0BufdbbwXXS9W1B79GWDyOZS3jkg4YL0EP4twTXGtugNIqtJF/Rq+4WMvxfUgBjYjUk/mn
O/b4cFtifDc9mSRr/P5FK4Hw2lv0K9KE4Z/vWIDotWztj0i5AIruihCCwWd+djCjYk4uBr0Dx9Y8
G9263jqh6d46F0vXjoUyOrhVaK4LNdcvXt2vHxU5McMu561wITf5p6iNFJctGNB+2U3zMvHGJTL3
6x5lyxw8YA+0v6xCA82V2nvenKK5qURAqW7T6/m1MQhucUl0R8mWfQnZW0+jQqVKyYCv33q6nR/V
akgfx/YYHDyOA7Y6nLlxJfP8WVhd9tHmq83UPs5eUtk6T+rItZ96MS4WSOZSH4bMwvnQuuquKioO
G4Ot/N3TJaYHIMzsSYWjutL+tiVLq/1vxxIAJAiSSdJ18UFtanSvVhiNm9F2nDfXq/V9GyANFfg1
LoMjgX+xRqSoBRDGP2QDzkCMaOV+9oeSvAsnu4/4EW/HYBt/Mb1hdXMJIBgMTkL8fiEE8pRl134f
gk67uaXfgBqG26nu2lPOapgQNFC+TCjV/5Fz6SfzglCPHsQGZy8SRxEPIKxkNFqO3yR48MbbguAR
/xYheEkKpmXTr/HorJPzUa6C8m/1P87OrMdtLcvSf6Vw31nNw5mFynzQLFExz34hwuEw53nmr++P
ruxumxmSGhdIIHEddkicNs/Ze61v+eg1VniWS3lDGPO4FFEvHgmfIzSW+6TfyKaat2+MrgyxU1CC
5Btc/fVrZg2vOJ4Q26n4vYqFwavsGhetb62iNDPatczWMLyW6xyKuz9tUZYurNcVaVwpxFk3pxOU
+km+SVWkvdtmLLvtSBVnfRs3YppO2/Y3w/IkfyPZHWr5jO7aNHDTsnEnZOKXFgPYiescMNpOg3G+
yWQ0YgdXqvGcom+5h3+Cd2JQcxYAthm046HOUnVjV2zy4OaXzCVodbHBqOEMqw3rKppgxDjVSbQr
u0nANnEPNmUSGzTAbC1qltS1ZtXiP9vlVdd+DwaE/r1eI1BhFAKotptCmY0CpkHfoaFeFFJWIPRT
w+47UgJ4QQr9IBYUyDzYjGvEDQrWZqh7zWjAQej6JayJMhQLRhfIzhLWRFJbutEthJZxV+QtMk62
Sge+FwK8dpjU7TLeUcIF8rVLJMTeQMd5gFnTOaqPIbH3kblVcs/7QGGDwB0GoVVeI8BAXOoCRvtA
idVVmP/q4qlVoupHzOvou68G9jpR1OSmpKX4UrL9XfdDNywbUabbVAZWi4chl9LVEHvSQ6jb+eeQ
KMnaq21GP61UZkvFLNWlOVpoG9EoliBnQ+LgiXxIfyQAKZ5G12QMqddGwbJkRHHq6mh4I5+MNN9q
Udm4CqzW0XitWjdjCmaJ60JEETrgUN9WtP03vI/c28ochic709K1q4ThE4Nb67FJsPQwsw+SZNNW
nD8m8/5I773K7nOgVjzp2GU+OzYvG6nSkE5hkfwYSf5CGmQRSmmiVGNnKPoVEsaWIGXywEJwoa10
kJn4rcpOZgnMEFw4HtgT+HfQPJkwIHbcghPLlH3nJrgOlF6VgmXNH0wDUnzvq9ZEQ7Rv6YbvoDjG
d2pA9wioUrhkJ4AhwM7RfPWSx+q2gR703owKshWCD66C1FQBBipAQUZGEDe8nIeXYNDLe6nAO4/R
i81bKnL8PLYaQs+E9C42bItGyKOwOXzu7FJc0ZidxvJMOI46771noAE1GdtN5dc7OzOSV5kYvGmt
OWpTNS+V7A6lgXWkY12Hz15eg2ms1ZBxWEY7W9Vy803LKmJgOHF4N4Mgy3ejgV2YbShW8k5XKc5j
1vT3ISpSc+UnsgISdZTLaqen6NGQQwnLQHch19qKlVX1GEPkTtC4Kgxk6mIEUgY+zPS2hpy2I3sQ
I06epEJtw2UVeOWkMALN+BF3Ltw9lj0lGlgTBJH70A4MomRimXJA5UJNE/bQg90nGkgcWq4fbRAW
yc86MdEoeAZYqP0w/fZDYQ2ytKN9ISUr9Ok9nVHLKvGk1NA4yiM5sUL5hvfaNHn0zFTP7+1U9kl9
1OhDtIdY64ih9CzaDUtmJwEjTV6zxtKvhYlgP+jMcgc8Ib0HL2Tfl7loH+su75V1aQ5Ih1jkEqkr
1UnTOTQiw7vU7sqXsTWmcF8LgddGNZLO3cQM23ZZruVOkEaYTOileczGAMkceh7NpR8V1nNQl/hn
NHaBH4HiDu5BzViyv4XgjQx8HooOKcQbhvcBUWux1Muueke6DhCubdi3OQzrXHMrB5HurguEt1de
JIL3HmvVgyoN2kvNhoJxP+IdJOG6H2iHBkTEsCjzBogSoLjSeohlryseQjdbIm2hh5tQjHLLdlxI
CWsrbPDqWZhM+jXEOLwJiGXq+6yXxUapR/l6ALFwVdUZwaEhmo16ixWM6UhM//IJOUbIayCC5q9G
fvczB0G9peehB8uk0Zt96Aq9WXQdhDKs8sGPxqDfuRhbq3tvND18wB/f3di0/aNVodN942C1fDUo
mb5zBSGtC2am+TO4eLFtTd9wEhcQRmyp+s8mxwS49UTXUaYlOdsk/L5ru7ZMZRuPdXUtkCn3695A
8xPaShWufZct2lJTQhy5NgL21E7UjYWIVz+greHvUo0yeZWblpkz4GfqvrCYOiI3okG9VetUXzUF
inToOixeebRVWCZ5Qomyix6XQS0y67s/4vxZ4AvvtyWwsqOujcO+jxA7MCvw6F6ydScPwWvfCzMn
9SKParvbN/Zgbkq2bxu9DNMbhFwQhNDnkEsV9umxKOPuGvB+cTBc179OM/IWLa1Wn8xEEuQSMlXa
tk0uS9dWXdhbNSRDj4bfI9ESw15zNf3KLQjxPUSsTGDgDN3ODPvKuE0L166u4PyxkAHQEJoKoSJD
DxSLaZC5RDaIU4TcrFssTuPVUPFgMm3NNhXjcRhnKC5gyCQHDLca+zvyr2MfPM5VwHg9X/JeEd8i
xMooewM/+XQRWaOJ6MtvnlbHS3tC8SzTIjbf2AeINWOgcQUCobqhmzQg/RGu7C2FVDdi7akhLU1V
9aNjhwZymylw8GRiE157rPnyPuRlylqyyVdNLvSd1jVlji4+rq1VZkYSGJnYWOM7eYl1bLSGKF4S
JRfXAmQV0JWx26b2qD82gVx9JL1V3pYGgBqejexBG0f1wfdhmvHalGnVxYMgqrCgWQo1IQr5njHC
zLXfWKWO8jf5AMYwOGrVd2tdsNVZ8DAJquqgKvTXZBfW2QBe5BoZYmsuUb9ah6QteqYYQB1Z+ll9
SQpin2xYDtFqyKOu+p4BVToOpG+vrbobHkiDiI0l4HqSXM263VbRmO+rXrMfRik1bsB16A9s6KVj
mdeaQ5ZLQyOdC50e5Jr2bkEjKNrCejBl0IpRzNDXZMPdp6YZHLU4zt+LshQ7DcUOW06vZ4oESGmL
Y5A3/1BiuVVVTLBjUHc7nzAdx0rdbmVR9D6IkOsfLSPtaYmkcBdUt2bqj7t76Sctb+RuwDcahvZO
CVHoyLkbY1Xxw+yt0gu8BYxKUQmieN4yZODpc2UzHxi5yq23s7KoeDRLJXqSsZAvsNtJkPpyzIYV
LvkVhktC69qqDfZZhZ95TOXqHpijfrREAcLR65QCg7FEpYyThsyypJbT6xDyN9I4nZaZOyJ298MW
GlASY4iDtl47fQiGMM1V+xADjXkq6bIzvfVU/8bLDXHsG7N7rQr5xzCqwaswhH9v1n50Yxh+sfIU
9n5y1MQ7S8EWrnZltbGszIBubLn5LmcgsmWExroVUtxUt5hrItH0vrk+uLJ1zb4armaI/QP9H3ai
6aFUo/ZNFoP+0lWNtJF6LbyivYCdWzTx2lQRiHqZ1YKTg+P0gxev+UEUvbkeuFNvaGoIjCh60137
Ujm8N1LvOc1Yh2twFgKHTkZTo9g1kEVZZSZBj0ByHyuAsoaNnSkuoaug3bLgexhmSn4MeVn5eKY6
vaiujQ4jQLwAbZZ0yqKUTN29lv0oo38Q17bZ3CMFDbSQBNwcLj3SG5lyyONsW3C6fZhmPF3olpJb
dlEjY2ebKHnsfeyex+qaGVEUUwkUdgU3vF/xYC8yI0YJekV6uBtKmxEQisfqd/SijTWiybuXEMJl
n+chsl9ny2j6LNljyICkD7qqHmhToWEss5EmUGcpT+d//QlQPbPsP0nCJUpbghAL7eD3VN9AMfZ2
dT1lhdjNO09MveKm8+lCiDsplH8Ku3F0L6N37P/wa/tCjMKJY5yHMrGlE2Ycp+JgdyEoUDzgmyqu
3fWFQ5yY5V+QcbWJz/sbLFmVPDLmY6zeYWo/sfu5Qiu5SsLhAHzg3i1GJzGaD7aGd/HQrzxyZZZo
Iy4lQn0dvqFp05//9uEEihkBqFLlIElkXkt+fRB4KRZWf8//zh/gCTy2Nv35bx8BNSQxuyFXDtzk
b7lR3xtyu0a4sjj/609dnRlY2MxhJtKN6w9ZYqk3CBiKPWCSZnX+t0/32VcXZ3Z/o0HC5YqE5BDR
L7jRtLt6NI/slzddAiakHz5p18Qrq0m77fkPPHG25rkvlgrHrBZVe3CrqFijXtHXLC++yajeLsCY
T1zyeawLdjIReYEvDojGf1RopCAiD4BA2ugdDfz5ozhxUeaZLlLxi7tcKgetMb4F5EFnWfz3uPzq
7I4d3LBRULkqUPXQ3IQBrhwuzSLLL2SQnboAs9vV6OQkVBScR1nifm9c9wHy7s6kNl84NSew2/NM
FkkkdRZFpX6oKdVaxbg10n4MTfI8BvIrlMX2wuecugQzrLgnuQwVykg5eFVzQ1/shTXxBWT510El
mqr8+USXIkMUFpr5IR1kq1llfUMkbaSYT2ljthtDtRS6TPb4s+rTS5Hcp67K7CnXACzrWlbmB0NE
P1vdx9cg61tZCS5A/E9dldlz3hdNyYQ7GBijlvD8EOMiBYLvwdB7DRp8ff6xOBHIA4fnzzM36djC
SqT5QQ97x0rqlRFWSxEggqFzYNWkeCjhNndZVabBvomjDT4f3P+VeD//BU6cxl+hI7/VYlXFDq8w
9D6gt4JALmiT0POQUKFcKC4n6qUye5nhXLJCXZ4oNHJ0Awp7H+Qe2ZzhussyGn3+TmBYVjT99vzx
nLgTlVkxSIocTk6g5/zqjIXeHadyRStm36XVLmrEQ5FoF8rOifBdTZnVBbQfWmmrZnOow/bWCh+Q
Ay7VTOzV7iq3pa2kbmjIMIz5e4/vryi1365UodZjwXu+PaSsdxW/f6vM+vr8STt1E8wqg9LheCSW
qXTInd1IWn3odeuWmf3b3/v1s+oAEcDGv+41TuJl5k2HezCuzPQO1cz533/i/aXMSoEd2RF216B1
QrU/5Lm/R+3CFsFGX304/wmnAjSUWTXAiZOQJz40joERdOlmIloHrKnXNsNRF56pnlgbw2LeXlku
yTxudx/b0ovh55fqxIlj/JXf+dvVR26C/E7xWweGrnFkAjKlRKIud/e9Vbubjs3VBpJAthqANi7Q
QiMuCfH5R3V3xCRz5xlwt/BV3mELfblwUqaD/2Ip9Ct2/vfvxEBNkeu+dWps5ete7T5aVeGON4jA
Du+EoLVFfMwiEDl4BDP8u6diVlGyEJEnBqnW8bKPEN7RY1H0DQsjc4dyiwSu4VHu9n2hPMOsj1co
hlgPxPssqj1CCNxoamL+qNjPXlgQnirhYlZyeiDLrWSLxkH0KjZRqnt3xA+tmb9WS7K+4QLQpNx3
Y4sVqQ1eG+8hr/Z5ZTxCjJQuPAInnuBfoYG/XQq44lUviQw430ADD+F4dUB+IzaWiVv1/OU+9RHT
suK3jyCSJTea3kXEPyb6IS4rf1UxdYHHWeoXTuWpj5jVIbuUmZkZUuforWzzRhranaKnoSMq99Ja
91TV/vWE/34YRFIgzUK8n5vZN9xe6dq2BlCGqkwPzgq+Iwuja7W2Rn9BmNv5U3fq4Z0VKLXQ6fdr
nDpcdNmqMhk2i6ApHWJNEGjJdfv31iy/jvm3YzN5LpBf6R13AcStGB3ccxQkn6YE6FEGW7xRh6a8
cDuceK/Ls4WLsLVcsw3OoxFvk7ZcGqD6TIv1inwfYD4mmYwwo/On79QTJk8v+9+Oq+rMQMO4ODi+
uW9EhWNufJCr6Jqp1o9iGhRFSrmWGsWpC/PFV6tdELNoKwPvwtP1azX2RaWTZyUH/p/cF/RmnTYp
f4xGiPmTYZTY5mHjYN/Z1UBc9WJXudKnW/6cmCgyaY54c4C4JfVjHPdvciLuaSjuEWVfeWW4otdc
L5KB6SOxW8tJnynxQNEoDHtMaP01jZRLmcMn6rQ8K1C2zcoY1GTnjAr+ZOT8qWQ4niwjKLYRspmv
cp7dhEoAZavRPi9cs+nl/tUpm57x365ZLLVSVUCscULJ/8nqwl/G2XjTdsVmGOnK7VsVWx8iDNVS
p4ABbQWZ/VJS26/S+9WHz2pVq2h+yaBSwCK4k/uPlIQoVbtnPko0QLZBTFWaTN8H1ElAmORnc9A3
VXbVRO5dou4vnIDp4f7qO8yKWQhYrdDQSDo0z48Wio/6MbDVF7JOdp5cgcF1V66lvIcNDnNmupcu
9qnncroev513IMl5baFeczDuFI6dRBDaXOSOhgf5NIDcj1f+LaBvuYxMo1oqQ3Tbw+KOQ+aSo+U6
slGuxUiwgGum3oHp5jfYpsmV71cXVugniqE8K4bVIHdRClYBti3kiRoczgJ20972QDeUN+dP/old
gDxbrqXCCw3QLsR0ZQBg80ReYhfd2p36rHgdYpLg4NbG3fnPOrE2VO1ZJaQPCfEC/rSTeaq26uzk
ZgCfP0qSo/bo7MFIi5dpSHNr4do/TORdyw0XdU5K0oVvMN3W/36rqfasPrLsgIjW8YBnHdIszLLM
osSzluDqjxXMW+27KZXv0qAufJ+gshqDnLfMM1p7FKXz3+Hr2061ZxUS6TlNa1npHJINVnh/nrMx
W2emvCtckppk4XAGDrqr/zz/cV/fRBhO/7zLsYpocSaPtZMJwmNL4LpDYt2DpX/uq7fzH/H1YgTa
058f4bu2jdNIrxyYpJ9qFx2YNjyJQrmw1hHTmfnqos1qlI3OAcuFKRwlvU5EtGM/vCwNjLyiXSGc
XXqJsoavFLndtqS7P7jfK0tddGiejQEGaf3SXNpZnjrSWaUiNwbEECo8hziBZZNV3wdZ/lH7F573
k8/HrCKppO+qqI87x/bjbaNtxsx0+D+QiAspHQ9Kvxn4E0RXTbYH7XD+6p16JGZVpk6A59SM3B1J
G7JrJU/bXVTDlzj/209du1l9yTM9NsHltE5ALF5qhfeKq+zbptjlBsI1/8IxnHimrFlhaTA+AEyn
LzSObrU2xvIKaSrygaSQDh6Y2V2hoSZATZouR8m6cGji6/eWas2KCYHXilTYXC4L3hdaFjLuo+yz
TbQrTRrvrSLZ5IjPFkqZGuxx3Icy0C/UsRP3oTWrIcOULxOVGst/vb2XQul9SFRi8S4lbZ88slnR
kOsSc1ymCydqmFPC0Lr2rKBc+d00ScpNBwbnk1xbN72sI+902/AwKuxlz98yJxaxcGz/rCdl303T
96xxIHuJG1fRgMNP4T9RHf2USeZYKcK8NeouWAYgRBYKEB8mgIiEB2Ri13CYgm8Xvsl0Jb+oPNas
8pjMNmFIdZ1DTtvwkAtcgIuwgKKal0ug3JRu7zUmNWqlwBRngocgytZcBqrELOc99sAoU3/CB0Be
hHPsacA4fBhl9GYXvt/XS0cWgLMzRfvOLuuudySrTI5eL+MwDmWcZ96TQnbzrlVtAJbMtWG81eYq
Um/MetMWw6UB3ImXizUrWELDgOQ2Fn0NTBUY3f3vHSLCMqju/uZMAbTBn4fIclzu+6Fonb4zbv1S
I6XKk9q1kZfFhbN46iLPSlTXqJCp26hjCbzRpQZhYB/t/UgSi3iSfGKlFnmzP3/FTjy45qxQ6Rrg
fQ89Fg042C1hUhtrv5deA/Qji/OfcKIUmrOilPEw1nXdsJiW4+uwDr65UYAZI3iuJfW6hxW8UE3X
+ZvrR9WcVSJeHQ0+FxZUHaDVBeEFT4TK3YLQ+9Gj+Wu1aIcDtr5Q5k+9IM15XcK+XMdm3js9iEFa
yJV8K3TzpsJrAVvYTN5QWqN7NvQBqZSPt0IJSm3pKdaFunvibWbOKhOCEYsnLW8BIaUveDZAPF0n
I3IWQHuvkv3j/CU8VX7NWdmh/0UBNuXeAXqDuwmNIw5NSHnEdi6md81AKHVv6fYmwrazN3r8S8ht
rQv36KmDnBWVCDexF1iqfGi1cAOb78Zz4YL6wRai0pXVFhdWO6du1FntSDIfAH2nyAeF6uTLq6YK
n5g+H5rYfpdl8RBX+q51zb9768zqSAz1vIvQ9LDRaQE8p+pj4Y+Hyn2pkQ8bko9aqTsCNdgMsvna
ZcWPTqSXdponyqQ5qzC1htk5gHXiaLIgq0O74wLfmsjS5SRnyjPcA8GBNg8qJK62pQpWYZGUgHSx
xKwriR0Q98IiN8keOn+DnahCxqwKWTD+CB8bI4cQYF5mkLkWk9Ys7/oLt9CJAzZmRYg5WQIAVgqd
LscJN/JIxuYWbtIS1/v5Qzhx9xizuoNMjr26IBymJXWUvNZnREZLehWlcJFjBc9VWm3HS13JE0+E
MSs7Y5G1Smgm4yFRc3ap6kNmlDsg4g+2/yDF93/viGa1pbASuaSlmzqAmxdDUN0mSX1IaonHfaiv
EDle4dd/xth1/uNOHdOsxnSI2wxFb8WhrfuFa0bfRvfY6fWOVm5dFReu0qmlnDGrJbplJK5VNONh
1JLnqg/3fVLbRFiqGPOLHdHLCOL9tU7gVltaaGeIeE316D4f5Ifzh3nqlWHMyoyugO6SCkGDI6xX
PriAZRbGO8ZqS2UyWIfJa5sOS6T/eFTHbC/1wzNhOpeWstPZ/GIB+SvS+7ceExlfnWGqBMpWWXyl
63DBM/do1LFjqxADAaKSm4OL3yyfvK7aKVx5JbePRFEFYBgvPIynnvZZ9ZFqaXB1ZOXOSJhGA8Fr
oeEzcyfv/PlzfOJW0mflpGUBCOOtaBxTEy7bgWrPux+QkIxXywAHGlXjhWfk1CfN6krSkPYiE/js
4FMBHwVNZVHl05KmEvFeZESGxLZ94V1/4rTp03f47dI18LG6FvK6A4PlGvrLzzwadgTTvpw/aade
8vqsqCQ6wuQunVR3TVEsa6JedTtb1ibTRxxBaEalYWkaxlsufUA2Q7QdGheu14kFrz6rNFMDg1Sx
sHX0JDtAZUzopogtMK6d4YofjWa//d3mgj6rMkTzEuAuq7UTBD1AKrlMl0V64QKdGFCp+qy49KYn
18zvxIFITT/RftrqCJGVAB7kq5bR8GYjCEzyxU7qL+24Trx29Fk1MYxEwsY5lo5hYA1N0yZc4/i6
jtCgupSPQ4xXe+OrSbxUyKKPlhfulVP34mzxImVS2oyWB6DMGncNKDQku5BCSTrE0pBKV53ShHg0
VBz7Zv5MKnK4NJIepnL6YSZevM3zQnlzuZkv3EGnnsNZSdEgvHRJIldOO6Es5MJ4Af68avyODLAq
IBDxwqrtxOf8m4S1bRVs2bykFPNaV0GbiG8kLqKpxm9dg186f3pPfcqsqkQGir4cdK1Tk0C+aO1K
WyQtAAZ0U++wA8jCbbMLS8ETj96/CVYHu80ExBOnMpXyps7zfk1g5nXnshYcofZpMXgN9IXnD+zU
63cuUXVTAxKR5leOJfZykm5yZnMgdq49XgJmpG9KuttelWzjKsCa72lO3vrW0hLKhS9w4r6d61fN
JktzQxOwP8IaR1nLgD+7GUz/7vzxTaXyi7erNqsuBfrYigC/3nEDcuhVPcRVWFvWmlyqbJVWhDif
/5xTN8is0AhAfhhTisEBOvZA2g5YzR2h492iSoqPJng8/ymnTtastmBACxUcGT2i5S50WJ2VO5Uu
GPiJTrtQSE6dsFkdqTWzjslmUx2SuK+brj1gTVtlbnFlX7okp27wWWUIseCVXUnIuoKUcSEPHURb
eQNoGRuTYW2BFe7hYJ0/YSeOZq73jchtKnS1ag7VFBEjM6odcoPeg7W0L/VrTtT7ueBX8iorar2y
OCS243fdj9RKWKLBQ19gTHjpseE2piQgvX2cP6RTnzfdgb8tOgJXHRU9avKDK4SxIKynK+Dt5/Jd
3YzPMHxg55pvKeS/C3f2L1nWF4/QXBKcEq0XorDIDwQKL7Lh3RdHtX2TvOw4xiAQ3Y2Xfx90/Sqr
NtkwYiMAhlvdR3ALsY9gl3iqvHxX4Pgw8pfzp+DEw6bOVicNtShpWuSqtWut9UZZS2qzaV1xj8Py
g03K+U9RpqfqqwOf1Y5SSnJMMmN9YPDtVfdlupkOFmFirJLxfMvkG9ImcX/KCmLnwvfU5ZhARI02
MFJA98GpAXPM1yno+fq4kZjVXnjpTd/gq282qzaWXfkRgfPJYbRMOMvesdSy9/NHfWrROZcfa16v
uy2kmkPsVUuwpbTQPY8IHg2WGCFDR9NTDrU6sBrU6zsTbgDJ5n+v9qiz2mMJeG+jiZQ1U7VbmFU3
UQ8JpyHYKJSSS71cXZ0KzVdnb1aALEWW1SHUs4NHHsejIoXbTGueAecAX81lmSxgKTs2nmbuc3M8
9BkYgSodj7plJ+OG7CrvmfCEaB/qwC9Mt7JxLE2Od+xKkImqH3pPKwZqYRPhkSvRAYg7t+z8JXlQ
ANTYrCvl4K2MBr6mPij6gV77Ku/aD7PHEUhSAluV3rpl3R/dxHJMbI4+9teQn4ODSXAlU2dpHzfa
Q1DaN6j37qjRL/3gYzcdI1CSGLbGlI/NzVTqHq00jTa1IXtrSHI0A0t7MnfndxEo63XsNeJqlPx2
L2BiQhwF3hQMTs+qmbmi3lRPQI93alx22QIAsPSjUwJzwU9aoF/qwWoJYINbp25zsFJHUi+yaQtC
aL0f3NiF696Qvb2Wvap9CweFNIXaWA2ML9d6VTvCKl9HCEV7rYlvpLStNpjuJVx2Wf/e21i0DdlJ
8AoWspubOyEFjUd+Ay5PK9AJr2WuS4hU34IelaoedGAKc41ckBQYOEsz3z0GXgOqNHNEHu8bWaS8
lF13q0uV2Bh60V4TkwpGf4Bq2ZI+rCm3ra7etpbebbByJQRUmD3k+NpG4ANUYo0ppVkaoR2/hMin
VkEtbQVUtNuIME3yXq9zm8j2JAufxjixlujp02ED0mVHNtpjLg0dHkfiGhBTr3j5RMNqtKRbDeL3
EhwqwYplP+zIKFK2VuRbRxKgO8Baw1Ei1wHOvg7q1nWXFle/kFTdhKZi9FuXtf3OUMXWxD+5kWOG
TRiDIXC1cE2UMW0EfHTc6iimAHciC4dEQ4gar9oOPMiSDp/ZLVhCOJZamT08Gq04kByRLGq10vd5
MdRH166vM25GpR/1tWUzmdhaaIEGMvs6fZm0ww6n6LHz0qeuHrYiwqmzziAmGKjZ4vsKONVx0OWr
kNTrdWXo2ApMALiSQOHVkmnvQFKvl3UhPwkgaBs5BAAmxSHGed1K0AiM8IdM3cP3TqqI5m0LfaRj
V00oI4sTmjc/bYA0q8Qk+8XESbpvUB6uClglC8/49RoeDXnZyJ+jNt7VtRWXt7ZnVuyjq5IcQ9Ef
obYMW5u9cxIwa1YAxy3E0F8NKc7GiVI6ksVAIwFkSN2qB6+P9VetaUhcKC35gQgs46h3GdSScYiS
l45kOU6C1i1hmNjDA0F5VzqLAOXJzZo3U8v2kWrIx4D4eKyblbxpFPu2kEKQCV14JD50RWTi3mBF
t7T7dlNNeCX2FWJd6OWi0aKQSzAMWyvwyOKT6f/0Hff0UgY2LhlefxeROrhJ0OPUkepglP9ueq11
jVyMpMi65Mkexnx8HSc93yoIAn0bYr9aZp1MNlXhHxJZNX6qSTUwBvc0UonIHiaLUjeDcVO0gXrU
FVA9zDFZrbWxf6UHtmKt2kaFxTi25hqQmCut0oGFwhB+830zXZGoFi91ED2fwk3pUuM1fA4COdqJ
KgX0QbbEsR1pzAbGxKIf2+RGw8C5UWg6gJ3i2bBBADeTGzXTAGVKgkDegtCBwNV2UWm+E8Ygnm0J
h4INzhKPQgRTSyIclYYZxFj+u5VvdEK11n03SAs5yyeen1lK0tqScqKv4jxbW1VprqyoJJfP9Equ
hQ/Ifwjk9FgN8Q0sOffKMrsbiRKep1h5VVWCgw82bkdwBnGmlAMxVsqbMPJdGpU7bjDpxivCcuOa
/iPBczj6e9CEWZkAxNILEjuVQuJxxn34I0/R0EWVGj3ALMTnQ6rFKy5TRV0YfQA+Pm2kKzljE7Ps
mhomTmxnzYcEAKpc5GpaPLpl8wmsUXLY0MAHHbiWUA6agyeRfztwSVdFbY73EdLpDTimfFyBvYVT
CNDio9XKCIqSIVaWlDgxg7O1O2jxNzHUwzpTWlY6cq6s7RGJrW+X6S7vy9u6g/of1YmBCLBm2SOX
PZdGywx7aUX2N9zB3k6ui+AlpqeTHVpJa4dlDXXyGHatbS5Vu34rK9inaqSNhzbpQEhGFST5Ag3L
O/2BdJna9QiKTNMfyT6BilaTdgAeJlmRpZYsSIP1rhPSWnlPYxKo8rzc2QCatmOUecc27vatLsoD
oSM+QS6FdhuZcrJSDUzgki3vK1/J16peNeZySLxb7MNYgEat6bqVEqr+xjD7n21mGygY5Dgovpl0
EpZRX3pbPTfJDrXLx9aPxYvMNWWSn/xEupssMy3X8yeCIsdmZbGDVVdWqJivcWsDwihk2bouknGX
S2LYaTq8u94Ium0R4vBfSVr0PsGvE5ojFVvUWP3pK0TMZSUiwjoOfqgYCAUkSZG9NkMqswG3vde2
rJN1QZjIKqYiE2qV+Wa4YFETL/2gqWmhBYRshbFob6QG8k/jJkRhmrWlQoRQHuldiL0HIfPn0Jv+
k1nkw40UJhBXUh0efaz1Ym0rOpcrqSFDkCx8Ax59vNVk9LU0pg9UtGmYG4OO2uRVbIaHtIBZBnpF
6Yslg+WSd1amYr2yBS38JE8rx/N7sjHHJGzuOhIWHjMs70d43ekTCQTNutZV7xkUa84Kocm7esMs
c9jBCOuzQySyiJQKFW6/Dz99GTZ+ShEK42zR5bhTpVGDXa75EuAgex24hQQmZVBXXaZddV6gA82h
FxR18ZNWud2GJLU7sAhsy6AWxluFVykLO4Lx1IZPgCbGvjQonlxWYkv4ient4IVcucSU/qfJ878+
+v/yPrPb/1ltVv/8b/77IwNGBUq8nv3nP7ef2fV78ln99/Sv/u/f+vPf/PMxS/jf/K/88S/4vf/6
3NV7/f7Hf6xTBAPDXfNZDvefVRPXv34733D6m/+/P/yPz1+/5XHIP//xFyzptJ5+mxdk6V//+tH+
xz/+AiD/20Zj+v3/+uF0jP/46+Fz+PA/4/iz+rd/9Ple1f/4Szf+U7ERSskErhqaoU2Cmu5z+onG
T2RVsWxZFTYmx2mflpL14v/jL0n9T1PIhi3LitCFZtmTVa3Kml8/EzL/TjOFrWtT6hH/+q//c/h/
XKD/d8H+I22S2yxI64rv88emwQJgicBSWMIwTUWTCTDh579tv4k8LxXXxhbUxGClh4xCzOpGXXH3
2Be2QX/u7v71Uf+bufNajhzJtuyvzA/gjkM54K8BhCKDmskULzCmggYcWnz9rMiuO12MrElaz7yM
tVl1mXV2AgHA3Y/YZy8QPR6+iPyiX1P7f7+UQwHVsUBD+dHZ8MtQ8EDwmnsnr//9Kp6Ni5sSPDXP
8y/nHJoa/nXaUHzBkaLE9RqcfGXE/v5vb/mvx/j3x/YPV3F9/nKlXJcBxEtVywB2YImKFlPVs6ES
lshm0PVduvvzVX5NSf07pTs/Mo+Gh+cLVzG0iu3s27fjCMud1gJ/XN9bvjfDqUHhSeSNxcMQZMzN
xqt3pals1ktxcocoHMDZYWnA3Ah8Mvyh1vre0uKGs+Ppz3f2tlRxvjE4A6AdhYMPJFNl5xrD395l
n3RMtQkLYnBJ+7npS7hEoMuUT0GcL2nBRhUo5J+veWHr8K+LWspjh0WfRKv2/FL+dtExqaYebEYM
RiHzj/gE1cdenF29ZyZKCLF1CHRz2vp5xqGpRhG0poR7QG4h7So5JhJr0tiN/e2f7+vX3Ojbt6Rc
D7c8Zdl43fFQ3t5XO1moOLoqDYrKWM6EWgxZWxONnFOu2FzlVomv4AysBD+09L7LbAQsVo3ti6px
8KDpJRx7OvlZ1JKmJTGYH4/F7XWxH2J42ab4PUXy87C6xrXvWOvjaI1zFRoRHl6ZkTrbqDMwsCGR
gTz055/2+2fOL/N8difKPrZ5qZWnk9tP0OqTYPFW7PnstNg3sTOFf77K22rmr/dK3mBZEpGLtNEw
vH1+K4xuTE3OOBbqJduilgjS8PsMdQ2SHGcg752N6Pc9T8EJs3zP9fmP+lUg+9t35Dgpis7ZZVUl
hRdgHUsoXS5k8wsuK3/+af/0ABEO2dJm62fDsN/+tLZYcqEbLFg9Cb8JMQy+sJlVvfcFvi2e/nqC
0vEUi8ITvKrLrpE56D6h6ZgEq6Oq23QS853n02vPU58YSHtiJ0xc44bBy4OioMgWZaa1W+WEjdTN
iOH4iEe8zqGd4vaEt195n5SUClJIvAeGzL/4tkrDGqvjHf3udWvhw0OyO4ttkdnjZowhY1pQ+KAW
R8U7e+Dbsvq/fpo8H03kknwglx0PQfMRYO6MRXhh50HqwbO01hyyJI7SwQAriYhzuMlzmnD/8avD
bFtJRhMAxziXdWKrtQErYXiE16EN3bnBW/1sy/zOt/8PGylHr2u5kkDZtC+9L6bZK9qKgC0YfZKk
zF/mPfazUViNJKv+tCS7iE3tnYv+0zP1CDwoDLqmKX6NHfxtAWi3h8FRGAlROMH+Omf5yVBA2Aua
j4c2NdOPg70UDIjiK/AfP1TOZsIMzzNZDu75zv525Zw1sk5LmgJ4WobAqAwKNR62/H++yj8scMXR
6P86KAikLk4nv3fwyfUEG7IrPPZfaz548BlCnRnxO5/nxRgZuxYBGJ+I8myHb8S/FGhihUYQ0mu0
2q35BZItZKk5lAZV2KmF0Szr7in2IHwa1KLul7Z6Tspi2njSt/awpmhUYyp2nK1CBbVfZf/h4/7X
zXm+49rKtNkd3j5uHAAb3za5uXVwk4dpXcubiKT6nZXyy17g7wfg5WUu3motJUbQvfgFslq25oIH
WjJqNzDWZf2aiyg5YiHenQCVMJCNyTyoT7cMU5LehxQOTdi30bdZMe6YMh56bJmX3hlL+ZmH7zM3
OsUPo8pgfHlZuWXYBnEvFu1bc1A//vzZ/HaQE1cTC1vnvZqljwvc28fFxrwUbbM6m3NLFQ4Ykl7c
sV5YuKkIU2/42kc0QYm8cgwkag+gw9SZi8COkFhLd0nxWfcGg4QOi5eanenFWzyTYBs1pI5PRdUZ
INUYMsA/TfXOHOTpRBnWdEamUWMYZE5okc/98jTEcHvNs3dOo4uu+PljxUXEEqT70mLPvlTzNmtU
gpgCPtEMJsXutJ4+87Ng+qSJuiLqqENyGWpUSrRbMqPpMUWlnSqmOSJcFMvOdd7ZiS6P/nMmYzH7
pRzJ1+mqi/Oxs5pY5c7iEfPU80vh2j+NxoUn0KzxVjrF8s7lLrpAvx6A5/DLHeH7tuRUfvuGyz53
OlgyHj6aczCP5imXcgiGGcf4YSjbfU5QuVm7SAaI8/JtnZfOxlbv6dIueo/n22BJsOkTw7L7ist1
uVCeO2cVyLgsegoTlNfnfpBA3/n0T9QC1nCm/3BjFV19bWDNBgsXiFmPxeFWw2aA+5mZr7gWnnUu
VJbTtuk3heGo55ECfti7zg/bUu/0DS83VVJRoWzHYolAbvptkNB0a1uvIDk3EtEm+APjW4Fl6AZ/
7PfagP94JdfxSW6FS+pzEQ/2TaPbsZkMzHSrn2VZNnvtVlPAqLLxzvdwefrymxAjCs/iuHC832xa
FqAEJq6w8ZnV7h6+HGclYT8z/hLOqfme9vi3b930PHz8+fzOkbS4HBrEFnpo1FQTyUBzhWs0Unoq
nH2tt37Rv5cs/f7LfPIy+HLk9tglWhcLS8E49KEhYWsh18je+GPN6C66B5R2bvuQ+8V6bSb5eyKx
C2EaHzYLmiVNTgzhg7j34iSYnVX0CHhz2hld6IvheSznm3p0IBiraziUV7nn7LNkOhHXvXPW/fbV
sJwsm0OOX8ynIy+ysGJxh0VN1PPsZLS3dqQjplv9nMgbWNSfD4rfHi6XkgSGrsMlKZ9cNHax68ZM
wCKKKeLKCsdWwSyYtbetdGeEeebOVPGad10pzlHLm1PW8rBMVDxgi+CGltPbvWu02tKNhp4gmKRs
D7UgCzNskq+aaYqRmVjBWqnAy2x9p+Pewek26u/MeFBH4Ccf/vwAft9Hz/diSX49NSMP55a39+Kn
Y7PCZOI99zOzYPB0IKo3g9jIYdJBEXn6bEwl7rTclRWBpqjod4jhHY/F388z7IkV25Fj2h6fuby4
DTE5DgMOpQ4Mout7thJ9Iy1dM8IPvxUr/+85tuD7hPk4quGzeScj3e37CfdOqgfut7m0978ezF+F
yDf1tf9d2rwsgN6k39q6q3/2l+XNN/XQO/2jeurbHz/6m1d9+Sf/fyyEOnyP//O/K42/FUI/VGn/
4/v/wJ07/l6Xb4qh5//jv4qh5n95UpFxK/Y/07TU2YrmX8VQw/8vmqhEJuSwpiI4Uaypv6qhUvyX
zw7m+TiDUot3zxLCv4qhjuJ/IpL3WQ0cTsQz/32Db17VP5dCf+2J/15grkPM7VDt8NhGpDjLJt5+
1GsJ4N3HZj/YZU/ljd7cBofrh+vwpwoP0zs7iPnrEHt7MarBHKncOY+CH3dxsZwpHHOgMkAZE1wQ
iULr+TvATN2IT66BSRioXXXdIsiqw7xNzBf0eOmOPh9esiLy0tt1iv2fUV6bP+euqq+MVMZH5qK8
3YwH/DPaWb2dEeG3T+u6znuvavS9wCj9Wi6W86mamnZfK+0g+uw1bdfaXcSXdGZ8TgKuSQP6EPKj
3YOeDH2nssQG3kszhk2Rt8SzqT/aexrvzhPsjkHd5Qon7TBPGAm+iu1Rj3g2lNLcYTHhf7IGIKNh
3Vtjux2KZR12uPUq8GCRnA49FTnMMSMohFu1CBOz7xy7QDQqnDZU8Lqp2lY4Zze7uClBpAIaGP1H
SyUdTsOpOc+4ctMxD1IgGvmV8KDNLfkQN+FU2sCdy8lXH+i9pV0oiyY+9EqSYreI9j4n9VrcTWuu
oW7WHX3aimGkYAUSg4DFN2DPlXoZb0oXS4YA+HJB7aQsZm9f2k4EoKFNwBLT7ztldcMMHqewVwTA
rqS1c0engwhOIfQ7tu9uhBBHLu5eY6jS3idTZPbHJRP9FDp0pdtNaizFUz0peWdZDNFuZ2KqG2sx
onnjJsWMeTxM2ZEesFN9Hm031Vdgp1EsLOsK66pb7K8mHUz/oVDgZHaUgrhht+v6LcexZe0yRsFQ
D+eJvvNoLA3Paz3XQ1AqXTXQBUvVHXvdi6/CHJY92RqteHfJ0H9VbYZGuM1a/3PixNSOKL5Oe7F2
S3ywOf0B3LZpQw247h/GCapvONQyfVa915pQSI3q26Td6fuYyOZTvUzixvGK9NC4MUP+Rl4aG8zb
PbAKasS9OBFyPapCG8+56uAUziPUSmoFXmiXSXPtDDFThymOhE+6KGlGN9aybnvSqWzTTXH+gttD
c0+rspCbSDFa4mejLzYdwoFsU61j9OrixPytbowOtSQwnv1Q17SXsecoxxCWKOiOIfMaCGjnkjbm
69Urg475QWaG/dKQbbr0JqP6Rws91gl05sF4Supypcw8ea9x4lprYJtR/ZC2rt5jD38Gmiaedwcy
04JJn4sVxUCqTOzrRUxqWFEIiClhRdmrb5jWsG8HPk2+bpDsOWRVbGPdZM42rZlWN36HmzfmUx3O
DsxTa/coMRq4MeZ8EbuKxfoV3HweYykECPud/N5hK/r3VuWBLmZvtSiFWbYgc7ycOsCAgtweC3qk
VnQWxEG28eFvZ8VfW/H/uZ3y1xWonpBeMBBMevZ2M+xwr22HnCs0WDOt3oGB8f/HK1xst0oPk13i
NL5BeIdo6EBJ5v/mCsRmpHPUP73L6RlzjTs+FRdyNB6ZrnNAMfHOFX5LGwnnyVuVaxL2nLPHiwMq
1iJp7AyOTtEjIEEZq8XT2pX+R4TsholmotEVvyzuqZr71U3lpNHWosd2Y7oxGEOEUZncYYhXfpwb
E1QLPOxl/dSao8Cpeq4wrYrcFLEymLysDM0i19Y7n9JlDkSpjG4nBU9FJ92nEPj2RTd1Pjey8cyN
Ws2T6L/7Kr9ywP3W7wq+zy/03x8tdWOuRFqHTNKh/sW/vL2S4ZhdIgpG2q1FP0d+y9yktz4AaVrf
ySH/+ULYzFDBZYDusqZCe06WaUWLHffiEOlkAAn+JVXTpz8vkd+fHIWScxsQ1SiR9+UipBAFpMrE
9V/IIrRH+KNF5X+eK3kwpvyda13mN5RnsR2gtcw/FFHXRfIIX6V3RFrZUHvmY5XtGrRIs8aKtcNl
bffn3/VbKsHF+FEUFIjh+e/LDjTTDHDfZ7AXROMB855ofDgfFHWYxn/1xscWQnR5stGSvHNh9at3
8PYbIdqjwyUdi2a7e/k1To5uY121sCwtd3j2zJGBs6VVNIVqf4jvqkkB6KO36n23CqO4ivtqfbSn
sd7CSW2c0GmTtD5wyKeIROn/B7nU9GqTOkqI59zB+KQnSjSjq0UJ0IJB14xODSPfFl+Li03/c7Sk
5udo7dSXyJdZuukgZeiN5TYRIixZDA0IhSGutqktpyV0YpgxEFiEfcr02h8pGPOnGzmNX8HXVXKH
lnn6ILU/e0HbmKAlmVp6dIdy6h7j3nMqJlCddUYZBwHvOtaT+Mo8Tnpf5FFHc8OOmiGYpLFeCe0x
EYSBY/poD/EPzod42cyiGtQmnhXowHjpkV755OJPUydT63rwtSWv1Bw3T806tZj1aLfdLdrovqf4
Dd67VVIfSyupDqUXF1unL80GOCpMzbDTZLYwV6R9YztTN55FSVogrfRrca5bGGAeaCeI3Vyb+muG
LA+z0mHVGRqFvJzv9Np0oY6sprwp22V8jXxksk0MqixpGvGA1sy/NyE/wS9x5Mlf6bUYI6EUJkpD
loU2BsR3FmxR6FojKeoTqkiwJNDdIFLLvKtn+Nkdg2ixhLoHPCHqZklloc+HfWclSDzL3PNo8Gb1
9KQrD4Rql/r5Z7Wqq4z97uDWc7RLUDU9EBSqJ6Dijb1HALsrSsAwYjA2fHa292JIMzoZKJr7AExv
fNJpXk1XvExr1zXeDIQ2Gq8gRaNnFG08Iw/SWfU8sWq2xllAu6ssto/ToHJYbZaVeO6pB6W7X31p
vGhrpVushqHbjjIbGAleZJvcEzwgAusweNnJTILp6iEk3AxIo5jCN7Ic7WybHi0dJfXj0C9C7+Zo
YYCz5FHCGvIb0GCKw6Oq4Kk953w79n7ir5PougEnE6sUjeur597BGWaw4vW6BQ8ezp2emDHrar7l
TWrV/i5eapVuiA4n2K3Cg1o1QTPZu804FedCNRWRuymPu+zbSLPVxEyfSuRhcVUxPTHxlb12taFq
TNUiKPfVWoHWxh9JoolT7rPMqzY99XaFiYQCluaGjWyzLw3EDo3f2dCpKBw51fcOmdgMi5hWY7nB
6944Vq2QeJYTW36scrhvO2zkp9DGtAoR2aKe6J/lOxwKgZ1IWCOvFkPmO8cYpgMi6fZ+phRP6Ozo
n5Y5OYcMzu4uzfBjytp2gIEuQNvEacfimgt/DE36VmctazPgjDtE46FbfONDF2ExD/ymRHuXxUPy
vQZI9hhFYP8C5mnXj/gnTIzn6GJ9VQkTVYEbCYY7ptG96iy9xixdU8KOi/pP0k7812VpKG5682Dv
Ddn39xgKcB+Gm65o+ZvyKpWtabx6XYIYu+pSYzvEhsrDyonmIkQQFxvU5kUyBQmb3LjP16I7wWb6
yOhb8gp0GvF8la3fslRG/h7Rj6q3JMDNEjhlIqY9TgZZErQ6Sj8saRvbqK+Ndu8Cm21DwSaebgXi
zZ9T30Bf1PakHkcqBXIvlC7cazFUs3WXeEBy4DRreO/UeHrGGZxUWOjJY9pbpQtG92CkLfQZmLjz
A9nl1Ny0JkzmF2BaU1ShrACXkIZ9qp0Q8TFckIEtehdliaDxPVvzM/ddhQiWpleRzaP+3JMpgTHE
ASWo6JzLXT9mC0Z+mVc5hwRyO7jKMhv3VWNOaPCQT+89L6u/y5pGxsbLrPaqbFpjCgBlrluvUKmz
GUVnPCaCkdWdUFUKR7B0McYHhwxZEhmwNpM4RJsYh43fLy++tuV6YjpP3BjLOg/PuH5T+EvTqrrv
jSzZD3SYv06DibvzoOAe7CREI3sr6sS3PxR+nwYYfuhrlEutd6jBvZvHJjInlALMOim5SddFT0/k
fdl6VQhob3AJV8u593qnKz+Bt8Kj08HYLH2gW1/i5jGIK7BltfmlGAB6wi5ykahOxI+nxizGB7Kv
1TnAhbSigzXFSRijNL41nUo+one3nGCVemFgwIxGfA8ZQ+CwA5sl41fZ8l5vPQeNKNq0ZfZ32bCa
8WGemsV66fNak2RhF3LttTCN6k6r+GYZTTs+p+DtcbGM+qlEW6pZOX1aXMfu4I6UpGt1X4AwUtvZ
Wkp9tcwlRBy0FQss9j4eymCAK4YoPzJUlgYxg2/I6wv0VJSM8A8x3BWyPeDJ6HFUrJbDmCP8O3A2
tAeXckt526oacK6I3Y9lbCUlRNdlnnYgmPsD8u7yY2xMqNbZALxdjAPKrjP8JQvZbZkVLSSwUIfJ
grNtbWLuGR8f7vs1Hb1TqRPAiKiPY3yku7ltEH0p+9Hp14onO0973bH6cFpq4RwtUfpk550gJWBA
RWL7vV0Hn2muhahi78GLSTcwFglHNq0rSfcTlx3MW816n6xrOuM769GIFaNJh0zJqe82NA+qR6d2
oJ7nwyieyoShkH2neO+bTrTqPK68xI/AHtl7Jr06H9YkeWSbNrMwESP+d000D9mnPI/VdFsyFxF4
XdXcNtoAyJjGHabbdVu0WGVaZFE7S2YUCPrK5q7hKy4cpsKXlGTwOIqWbL4aYRkF9UpoNed9UX4x
5qJg3cHDc7ALmvJiW9mpLjYgYJ2t3aD//Gpgi7Etp1XIMLa1QLtcDDmU6ylzD/j/GHlowitlPIiu
JAwsQzUL5RrThTMXRa9k8Uwbmc6UvUy9mXKMtYXyb6W5ZuU1NlOQspE3AMSaoyoG1yf4K9pxdT+t
SlCD8OMetJwprJy9ts3NQ4xkzD3G65BXV10OOt1vQMNuGVnI40dkNsMYUtfLG0ZbyjYsjSreKVei
NgTl9exj9zI+CZdZmjTNrvy4aZn/ZRBriu1DI9zkNsGDZx9NKtnFfdEEES6vu5jVX9L8pVVfrPN8
wJ/c3hYwdlfUPdI/5WYhup+NMXoba8RjamoYq+gK+nCctTlIc+bDyvEBmTvN0QjEqjoMLqiBBGTk
57KZdc5GMuitsY7LdYlRhQOnQjlFQA13XnaT7Jzi00TtJKElXlrdpqsX82T1HbIjCzjpSSx9bd3Q
EramzTyo4mvG4UpgYKj4yDQEHfE6n+T1PGKNlkVreT8vXu2/Toysxi9KVBrW9qoyjjTpMf4ftVgT
6LOmbJoIJgzxGTCD7wfUn7uH2baqnNnwTl5bpelTdPCzeqvUGRjYZIlv7fzIsJH/JOt81JiHwPmu
9VxdOasRfS2tnGCwxIvgM2nUsOKMpRfjyQPe61FvSkuk3LiUv/aQQpfvlldFzVezrc10N4AaxPq1
SNvyyYWfdBj7RtfB0KqEWIvibVjnvlmG1PnU1rJhqG+6EQHUbHX2M+6m5AmlFsvVQoHwaJhpXW58
JzL8EyfGGBSJirON5zTNz8rJiaCpam5Q+ByXPL+mx72plspGE6tk0oXL2hrHfGnynVcn8SFTWXQ3
44j/rLtdTyjfURmi/z+yAPBj7su71e2pT5u5ggFEHAlX2gaSTbqRr97DZGUNLqRr59/6TQbDFvnR
7SAWciinHH4yLYZe3S0YgtK5f90pbaGK6YyfZszKCtial+MkVDThBZs04nplyoSocanibxLXvT3w
VG18GOzcnjdZDUwUXxuzMs8xqtiZawrwClSFO75otKtkYSqjjjb3xbZlTA4E3tq1UFry/NQVaBu2
dAIqk2mt2tpDEYzWY7quS3xEFuWkgdmVYl9OVTMGsI+n7GgwWWEd26yJq5NfyNreuHy0n9LWO7ON
i1lPjCQy/H/Kh7PXbmLZy5FtMTmSVEVFUHS2SLdmNi3fOA2yKshXHOo2cyJA7jTnvAsPc65a9Yxs
QFk54MQ7BbXQsoNvFycThC3Hozgmrex+yYrma4OD341NXwEz5lyFzPUMjGnC/WPWE/vRT4IRr3bj
VfM0WGGFuIBtM+5nb4ugOGtONRV0j4FjnZXPfeVTmux5nx74Gp1/AmvY5gGxyPg4j4X9YMxR98Xv
TMEMITBxJh8Edudu4bzOpRVjbOSUorpZJ4QMLGMgrY94CFqSY9JJodMNxnJtjDGT8Y0j5tvc66sD
U9hnRrYv83kTN9LdpHpsv2HUMtwZ0Ky7I1XH/KsTOygbxghJQ6X0bl3MKL9xsTH7jK6NMSerb6E5
2alBSrh02UfQbrAhbY7dAnulJCk2zbgyi9Vz/vTMb1sqNCRwY1mjqYuZE9RnPNckjwzpMVjaucQM
aigAQTP2zHzSuEvzsd8tc1Y8apM5KiEab4vqEF/yqRL+Xo1gBjOqa8960SOLK/Jn5NBF+lC3nXhp
TVLWaoVu41KL2haz7MSGokH02Wq1R4HObK59K21vk5Wxu3DWKCm3Di48HxVMjp9FXaA6tGY17xlW
XG7luJCX97KlTGxyJoaw7vu7pXasfY5IqftQOy4kOJzrcEz3rXXHkmPesIDkFpST/CY7y7hBITIA
BIxF9UBIWn8eRtNhBpEfvynXjgDIsSNMP6sl1gtzgi6ZJq0g62jTDd/Lce5OoOaLE180iPAawzxu
vXmwrdp8npziKaoIE1yqG5vMTgV8P6cwu3AWzfqTjca8wvtcObsIX+HjQvxewVOuqo9dO+iEueXM
uc0TOwdp13rdhkzW/uYLL99ObVODyfDMKaDJPpnoCchFgG6rz7jOGod61tSojLkb6P93BkdGYUfr
vPWcRGsCu7oLG/aDF8B1ameRSX6SSc8Eo9UZDUXzRlZXqaV9plmjViFolfmDkfrzZ6ONy0fZmHHg
GvF8XdCoOU1tVPPRmZ55W/uyPIyLnT/SbPe2ovGxyPGK+o5ZAHWQuRpTJvzO06jke0wj9HL6Mpy1
b71ndfKQzbyvkI/AHXYYAubeVgsD6CwHirGZZm4AYUoVfWjkzDzYWVEu28ik57cQf6PLvU7Sbj0w
h5Qd21kN0YbJuj6sprG7Khdnfla0cR4SJG/lZnLnSG7TtNRML7nwYUfq8E8DZl37dQS9FcxyLLEq
Spf8AKKSikXtNEETDZ1ErWcyYzQZHDwebl4wW6NhzMMyKYbAacWChnpRGWl6l/F7q8KcHwyMvUiT
m/bkDGMf+pqmYZQs6d6d2Ndcc9G4+0O6tjadKsuXAjJNvs/ZP5aN6RbxztaLCiceBMPH0hpPFVNX
XTD2rfsj7vJ6y0lffRmYwO1TP3uMOtMebzQix/AcPH/wl9x7wjqrHAhbvSH/tvpKf1xahvd2xuqL
4p7HwfKZ9Yj0zJyBpAPjLfjnWhp35iolDb9zbZA4YPbF3rFqbzmkWS+WUxVjaFinjslmTF00bG0S
i12aGu20IX61tgLJtwqV2eCakIBr3zXJyHHUN0woRnIACyTvHTOLm6DTZFIb05jG0zCydDxDWMHI
mrrvKtf/IRcqU0tpTXbQW8n6SVWR8wn55vRIEYxcUmVude2zukzKlR3mT1WTk0Ing0UjbqVhs53S
NX2K1IqppZ16W2VWUbrTdKMzWLt8BNuWfhLiIC9pEGumpndyRxqogW+38QMyL/wwNP13ol++vA2J
2Dw+RSujmi/GiSZeVu6FqZlBrGnt73IQ0wMiz0KnW1Ua3/tliNZNSz7+IxqkYW6NqDRhuk/Jzo3a
9XpqvfrsaeTD+cK5HFS3w8Ce8GoQv0OdLoelN7k0o/kLK1uM7QOQWvNuLnhxKhfDNlflFIoynYiH
zD66deoUO4CmcSws/asO/ZxOu+daD68e46E3q28tjygz09O6OCu7rElr7crdJw85n99hifqiD1qH
eHzvte7AYDEY3yvRlzO7bd3UN9TkF8LDmqRptuLkiA7JAWLqNvKF3HC6mvxq2lr5NI+HmJm17/Cs
fQZkIbOGo+bT2JjAWkOf6lS4RsyMUz7Jx5eeOPgrMw+8h1aSOm4B0ieoiP1aEW4LcrKbyq8rdWih
3A+bRM/DuCHsbG6SyWf3JWRz7CBbl+qDKs3EDFPaJHdzMjJl2g42G0fj9HW8yRSU5FvbLuqdP/Ze
FyBhyRukBu701cI/MsUSiZFzKyk6tY+I9V/zIZP7REN6NGzH16GHN/VVBINE7EgelmmfNuqOZfmQ
J1QOEttRGzfFbeOo2sFxd6pLC9jexMlq5xEP3cDnttC5RlqFmY7bTzodnaDtOhrghSqjjy0pj8JF
zJ/OlBO/fWFep/HoFGWd/WjXNIpx+nWOsuT+d2IyyihsM5+wyR6tbgnTJJq6TV84FAbtSbY3Ubz4
3ylo/qit8iFKcsYmu9m37hY3hcWE111UbGMvKp7s3hn2aWulPwH4LZo4ISLwZIgYQbNX023Gj1KV
pyVD2sVSSJgUbTq3ok8h8Y+JNT6WAWnP/OLAxWiQsuZgiexqpKQ0FKZ9tFYthv2wGsOIpL9ry60D
pTVnBh41F7YVQOd3kFCWfNuaqB2DXhhj9DwXHTbCXhqv447mcrRsaAgyux0r70zF0DkUnaqwT0ba
W/ZGlfGiDnjCrfNtYkq1bOLWnRs6Ckv6zaQ4PgKsL9NT5lSNG0ZOvHgHe1kyfB9MS74ib0DLqYmc
ZKjiAkZ1Xa35Q2w2/rOWOBAGA1/2afAG7sPTsciPasoNJrpdiiw4oidaZvcMbxnMno/1QOmfR7Yh
SW2m1zLpJgsLzKZ5HSnTrd97Eq3ifiTuPVbsgfOhQizQY2xoWQ+M2co8jPLKfDbO0e4hdmyzO6ja
joK+r6qtYxjlXYsD+tNg5i5180aYP1bGh3ZzZc7GRrkVkItutvVwNmPMTgXPfTfbraQCbYodsUl6
44x9tO4LI24futgaACy42OX7rVrv+kik94R1ExaIHRpNz2QyeumEx5+Sc/SdkUnRBkbmgsClVxt3
m7ZC8rcX6Eada9utjDCRXfRS4XfN+G7V+ifEMvVCJkwV/nGwWNhBykf8Uq4VIWO8JgahgRmXLwgA
8mWbI+1LtuvIhD4CCeqn8NLj7AU3+o5cg2o+A81FFK7S6U5Aw9mYvbzBLIABHNK4+ZWL5dEWqU/z
ZKxG+wF9nEtnjRPrhwPR/L4oMz+s2Cv6/SgRuhc4+5EH+11SXuORq5/6ZT2bPtS5bZ1Sd1A/i57M
FSz9YK5hEnXdtLfFuqQ75cVOtklWje9Y3KviMFc5upeaGexjVeaOwaMZ630e583n0l3cm2gw9FGo
fnoSNtjyJivGYhP9YC7OeCiNrt1l6nvqbRbltmZIo5PKwUwAWgSyEjXK49wUPzoTMXQwzhnWoVUV
QZnKkzL5mEWJbrfpUJCaiZbvmZ6y+kBV8I759ufIdPM6tCWU5M0Ud5q3WKMe6eeBRENn1yVDT4eu
lh4SlQ6U31JRCDmJyFHxzlFL017pfur1cciqipYBr/rW6Ztq3FbDmP0v0s5rSW6rydYvNIiAN7cA
yrX33eQNghbeezz9fOg5Z1SNqiiE/lFQlBSkmNgud+7MlWtNtuWhjGBX8iT41yIAJRTesqmB+MQj
wceKh+TPeFIk92IGJqXIKAy54FkCj48MfBL0I1Ur0CRVsRepGT6V86XrN3NPvm4VceWYnO7vFPqk
CAVBuQptdqq6CSsJvXVuFPmlTqPsvjPoIKli8o5MFa+37UBuNN4hdce9kJUmz7M+rMboSpI640OK
5fBa6GHIuK/yppVsbVBK2ckg4/PptwjdFFJoGQ2JsPwZS3Tgb6tqSvr3oqBmYQNlhj6lKhQu2yo0
8k0neD2lOrI2j9D/TNeBFQ3xY0Z5jpGZjZ88SI1mPoah3GRXSTTmNLdnhvA61YV4L6JWXtoiFCzX
GtLn4iYTJ5FHHRBUAh1LH27TYjLeFXFOhftCo8sbBXLgG/aStyWOErfWCC/71dBI6k8iTmaITk2o
FKh1veZ1Cw2RlCiNYddpbUw7OTXNxo18P5JfSkIxCWpcSYIVCnAa9hB0dygc+TpVApQbbd0UcNeJ
3iFd4w3lPjK4Uu00TMafLJx0Gxp1FH+PGbYtp6EsPFMUTSiuQDkxkbgzlOe+gXqKF6dXuzGKdTOL
CMItc+2pO6BH4sf7yS+KaufX2vQSaWGXuEk/DK/NqIQuim3KzUi6+pEqevQ9a8pqTxt7WkGI0xTw
zVcZCLBBkzcgBslRpt5oVBs1qaPnTBoRb+gLGDxdEhPWcyoSDtwmjdAnT03uGb6TggXnbdyZEm2r
rV4kW/T7LBKJmZ+IRCOG/lcA9JIcmr5oKNak+EdoL5L6EKAHk/8sKOKMr4KeScFT7UGLy5b1lcQZ
R5WUvmZW/WvXRWnoekOYvdb9YBEj1yZZdKrrgmDDzVrn26mzhOARcv2C0lcY198U308PBfwMexX6
PsjCo2R6C2tFBe04xM+BVpBXQjfPg/Je0Vuyba0slnZUhkPlkI4pxJum96XwLtaEQHwKArqS7Ii9
NcvJFOYhTUcpvIqoMvMmDZh9ezTl9gcg0eZOgtsXMFdt6Y+hjB+mR5SWSBOunWeFZz8SCUJXfOpE
FY++Lw3tTS/L2TaBseObTiBUQ2WMiAIi86HCA6cef5SxCd1G69dh5/gVl4sjc2+jYjH54dwB5A/1
rIwcPih+okyHRPPK/L2cov4OMhmR17gfJ+/opEKILkp189JoevUy6gZkNapeCCT7w/zKnMoqcCeL
bmDYUlsEZseJN4STlrFMMqloU3iWxeSRbxckV4WlUv0VQwBw3WVa9SDpBCayWk5vcCUFt7kGGw6S
tQVsMEl3pZM2EVlOKge6rVXC6O9o2i2h6lZg7Mhs5EuM4SmKGiqfhljJj1HWyr9VsbACNwiVbhsn
ADq/hcSA5D5HcBE2pUdjX3NeDpUWtTfU3Izv6E6Y0IGrGmn1SixdKyu9eNdXYpjyEKSFFdon8bGD
zWUnhzMHIgxf6qtXJ3jYrsUhGU3ZBvuWNzFVy7SW9nKr8sgKIWGBvK73rY1GceIvV5bkNlNRIdGq
RcmPuq2qW2CFwUM+xCAK2VZZbuvk/6DVFEBB2hkw2faplEv5oQ7bcBum3XAHWl/+kKpGutEHSduU
BX9USfXec7KQDvlNWFJCTOS+2CJgMLJL1Cy1u17Uu43SCZF5RelneCdTlG2JnEWYSkdobyol8G8N
rTDexFaPKDPI7V3Rt9Y+9GPqnQk1aN4rkk8Cn8JYRkxK4f83Z8nbdEVtPURVS6YqQdmt9HVl66eS
eK+ELfDJImlMN8WdvLciwb3I1tyAZzQB53uBnP6FMDdhJeBhgk2OJt/A9RL88Z4gHfRrALHxIem9
9DmS6v67Qi9cZpMYrYnqfYj1H4IQfP0eHF92FTWqvh8s4lxbS4acHS0K6dMIvoFyZlRGf0TZm77J
tUZlRKTSVu1JV46v5SQ24m1ABZC5UCEsPPRKC9q2t0IFoS0IqTwROjFXaaKqsTMhTp583yTrAJBF
eurJYRJJkXWz6xgitG0gUPa0UNCQHT9UzNd08nJto3etUW7qKATk1qVp66aRMmUHz/KRWUxboxC2
RBQI3iTUCPdZ4k/JyxhOg90JaX8jE9dZ9hjj5bY5V9o1uL9W2iVTmj1oJkHO6EloDBgZ2jk8b0SP
uGVeuK1XE1Tfk+c0/e/dVMoclEqbi1tUEVw/7RC5ouE6c5Uxa7o3Gkf7neWP0MFB/6INh1aeVLLO
Jok0jnjJI1KYJNfATQpOXeuyHVDSnZIGpZix2OEv4gdvMOLwKvab+CloM8ryLAUCSsb0SrXdr+9C
UfIi8oeKv6f+6cPsFnKu+ja68yWdJDVAPR9ECXF6tIV/jycsj3rOBZw3Ct27RM/uMAnlAG1nUP2C
caqHKy1vuu8ast4t3x2kD3XeIGQaU9+iiy3K4KeiKpE9tVh9UscsvfZwY3c8YfT7thkqRLnHMLJl
MaNi0aX11vIE3itmE3fO1BbWHNMn6jbKa3RxAllL962JXh8EGaL4ROGMxG/Jn5VD9KB6B0hM5O6q
0fX2vi878I1JWSn+toIsIrZhZABLE3p6LIO8aPMHJVLl24F2FeUabF0+HBQ9JMVlVmL+IDRZTHGn
46hQ6Q95a5TIhFSqxtnos11EfHMtecH0w6vi/rlqAFLaMDb0NxWEX/UGkg7PcmCRKOVtAXeJaUPk
1x3IXMtvOpH3O3DzkQy9plB2UEvpR5t7iFtx7Lz8YSiGeKNqcWcSoo3qVR+HlfWeDGJ1k0GmSPMR
y6JsKzUtoYFohKK0jTai6iUm8X3UMUFbwgTJJLeU1To1U1PPHqlCBOMzSIKk+iDsqWqgZmWw16og
/luLoinsUkvpggee8ma3a4lnXFSV9NQRO9UybBg6zXQzl3FpJtVNeK06YDhPuIEY5JKYc3+MRbqr
YAF7NaR2oFrY5xtmXPwGtA8W+07j/pNdXjIE/NzcPY/YSSMdQc00wS2nXeRRH6qp6Vo55RplaASd
1DoBQEyi7yYKZfWGToEyclKAca8K4u5vKr1+bmzIwW9T5lP2lToUNQWIHAn2llx8OH/xEFyPZj28
WzB96tvQ0itxg8e1AGJxGfrvllmZv/1xkuND1uekkUAnVtmGAH6IHa3IpdsR+Q3gArTnf0CgHf0M
h0z5UZpdLQAGy8zvAcimxlHKIq2o5vvm74DyhYWLp/5CCrU3SkcAU43rEirKREGUQkc10gYhgcvo
bcsYi2lP54T1SAoTGIiMFtkz8rJicRd7Yt9zDCONgEXti+4+VVF1CaRu+CVyr/5R8jIYnS6W8Tu5
Jc/7PDKHD7mQ1OexFKSEKnsYevs5PDOoFpJa2pLP1ke7lzMpugGLlsm2l5oSLc+y1XxUvCavoyGI
q0Nez/I0UNWOox11FJNpspBnT+13ZA/SxrdEt1BLf2ZnVLR4gzYdue/YF+o3pR3Un0FGgO8oSeBx
mXC1Nleh1+T6gdr58NjEQpvv/qsZoHrMqg4XHsZK7gqd2v0121pp7IAM9FPcZuZO0tvoZhz8/gc0
2yU5WFH8dhkdeorqhfYEYKpFVxkdouoCqJz3UlcHLaqYcv00hvJtysG1jGmlZ/EM0JZapGhSCIWK
RFUXgG6xiDxhbCKq8WjgisJTaAW2ld9Ryy3Uh8sD+grin/HQhqVCvATGXqPh2lwMCHxWkdQpGd0p
4MUmei8xpGGXTZyZM8uAbQEuBMYjLluaNAXqsjbGhFI8FsZLBmOftQK2PkVBw6QFbQX4Mo2ur88W
rmP+iCAHCwMLHkXp3oU81A7jnQhMdgqUFXiweYIfN0W6Z7nNLQgctLlV7ZipIivhsfDCHCxJ4dkR
ab0+pHnf3OvDr9S8oid+xd5J66ykM2WybIERAUWuzw1wxwbzAl0KcLYqwkST05E8FKWrrNqF1m0U
3vr+pqPcq6+Ar09XbIY9g2GTIcvQxSV2XfYpalpg4+y8e5Lzdt9lzVZZY+P4hIt/hVlbIhlwneWi
D46a3NeRDYaQAyQhhoagyUGscte5g0t3ty3Z4SZ3CDJdyyHv6JRu5zSbweldqF1tAkObzk6X8sPG
cDW3XelFOD0RfJY0EzbJdLXQbv71swozacNK57Mk635o3xpzpWH+k1r6ZNzMrDzTZUm0PHw1ICQ+
WWqTtp1yM4+7cztXdmSHXJAN1+D/jpveNYcKqQM+xv2fUYO1dHzXc8ilOsXKCfpkU/ryVTPYnp4e
QxcRmvzspjzeZ1JfJJ6ZztSj4yGkKOG7VDyj2tGf66105+3hztTtlhV4Dezn32uTfsKxQVn0i/n5
3B2d4E6Muhz2IcIoVC1ALDyahpMdvt8jBGPTcmZmdnjwtsX+F1AWO7PpwhztvygVOau96nMXw9eJ
gI+JRhoFhj36mpbLU5N2N4ZK1221bp1SEp0uf480mB/GILRRCXeEQrCV7odcv9XkU0hJH8LIWGlh
PnEzNKfM3eT0UOumJC+ZICRkw+TAmsh5Ktp9HhRuKzZPY4S+Zy9ID3KJGHyTrmkznXjR2agp0pEo
zix2SzU0OE2A7AYStZXIuqvK96IniKzV/rGGKXzM5E3bQ5xGZZHqVgU8Vm0eBlNxoHW9gXh1X/v+
beEPT5dvj5Nmbunzq2jopvFkbnBZdJ1U9Uixk+4v9It/5oV6LRK6a5Fa2l0+i9s4PrJHqMK8WjIU
28ihZKnyk87wld6XswtCkz0S6FzLkIR93Z+GTJEXWVFoTlOQuprgWlZi96XvkiBDLR2Zmyz+dXnk
J1HAPPAjk4sjAX86uA9ome2Kja+RKBOh5aJG21b9Pg9WXP6J11sYWzpjzQcY32OsA1RFnEf92+AV
enlEJ/cKRjhZhibDdgGx28K1gqMdkflSDFsctQ21pl0Rg83mCXHZzOk+pud7Zt7Df1smjdRf18o3
hKYRGmXmCDYfxkz8C+kKKbW0fp3g3X+7bOxk4ky4NJD6pgXLmFk75a/GZK3qai2KLTvLvynqdaSv
DObcn0/kxPZn2vAIi+1fWEBL/RzM2jjlPxtSGlNvrAzhZL4YwrGJ+ROOfC+yyR14FkyIQKp4itpR
bzhG6zYAJS5P1ukGsGC2EU2iJ13VCTm/WipSpRQaDWpoIRR3Eg8SX+neOPIrQe3pYcWMRavxTPxB
Z9w84KMB5Y0vdygBeLYhvTXRNgWPkoHCoQOg/TAgoLo8qNNzSrAu0ag2t8XRIbcYVC90QWOVPilr
rKJe2R46r9vEQ/oYW9Omy6YVeyfLRcQuzcSw+Gn+uXRFYWiSTpfgZlXzn9Ba3yVD8wRDFVKe/oo4
04kl3gccIAZlMYmQ1HydR2GuBGeRbqB0YjzyO/O931VUudHsdYNGXNnps4v5cvESEcmKMQfxMDrQ
BvrVmlgNVQvaFX/XOrX6LGl/e3qtMpEKu7FJu4+s6zeXV+5kO84WVYMtYs2kLUt/1JZpGvsz7VOO
GqIWQkOg/fFQzP3XVnjCwSOh4PfoB12Mi1TuKMOVBZBjuBuKb1rlkfdaiRfOrBQ2TNZK5aUgqgsv
QbG4MGnF5+Ej3JgkytTqykjex/bt8lAW4pFsB54EKhEi1Upo7yG4+7pGHZIoJnT6vOVqAYEcyM/d
0iiHQzIo0fXYan89pW/AyZPPLbpsH4+0NFZUSDdy5A0ru/Pk3Jk8V3XqEbPXJVhfuK2+LhNrgOvI
jmS1B5wDpsVMVeVFUbvkMDVQqfpqm61E75yv021KB+Pcyg06nX26mGoYzutOKWkJdV332nVv3etb
/m07/9hu7e3hYNv843a73fJv9sHeNfZht7Ofdvz0///SaT/5aT/ZO375wD+f+H383s386/zkzD8c
/nLnnxzHdp3HR3fPj+s9ttz5J/52+DH/lvm3zv/h/r5+e3y7/n1duAX/dX3Nj9/X8//Cd16vnNbT
HafAvslrfuZtNiFh+boTVFj6MsqqIHwaC5LDX7I4bb34xtNfLm+501VWIFDk7JCpALa8bNj2R62c
qgbUcM6u6wo0HkLtGvkHGy3owvp72di5QXFIVRHaVBW7i0GlSteHkkXmMU6KBxrFD/RXAzLubzpZ
2F82dbqNFBWXKosMTCeCmMd9dEfFvhJ1k58ZdprEKI+91SXyAzVVObneZM0vEAiX7Z36OkUjzoGn
AbEUrqp56Ef2Agk5ayUKULbp1Opa9NLEBaKQXw1C2q241VNHjikosOEyI8YjhP1qKqx1H2HEmLbE
zowPEsUGO+zG1B1GPQ9sqp/6lW+M3TUwnDcDFM6Kv/2cuq8XCVi+OczAqSvzDfbVfqcFmTggUGOj
y2V//59XtXIPaMoeN3zKrtvSh+qmzp9+S3+BsvGe6Wrbodxut/Ybusb239+m428Nd7xaY5abfdLy
06B5U0h5zGdmSZA1gdCMjDpHfhaJykCGFUBZi7FOTaCNY35SQsDdfnJghm6MAYS1Bm9Ui4o0bcHl
iojhaU4KooljE4u9VEhma0hVx96FDm+fd8LoamPeHioAtg5E6/lGkbLfsdCVTp8l90orrslanTmo
s+PhtQohE+/jxRekiecFascXSJTkkOiRbnI9J8obPxJjjRb3nC0QW5A/kY/lKb54TtCRMVI24WmU
NIErCVeidZumRFv1v/eoND3/Y2fxkqgEBDAHCTsgDNxeukVH1Q5hpSmTlWDh3A6xJFlTIOzk+pyl
DI5dQeklsd9KoF7KXHosC/9XZKzt8zPehsZmwh1odmdK3/nXj7xNH8RgihNSCRXAX7tWOkeT4YIL
tDXVbmme/a8nioU5srTYCQMUAmaQM2utSodj+DCx8YI/jaCCGE8doSIn3P6owfnrwoqfOUPDP5uG
KRx2bRr0lvLBUQvfARBG3Ir0Evr3QC1UcV/WD728EwEyqOFN3l2Jww62u6Z6CqobgFWttUVQdVrV
sTs/4f98y2Ia1KgJob1iGviWMd/5KFqJ3z04YRTthoZvXduFw3PiXXtRByBlo8fbcVwJjc5sKyJD
XQbRq7O5lhGB1OkKcvBMR1GJEtW1gvsavNrla+zMYUQiggsT6jdSdMvEWAsgH+4J6mX0Gv6Vc21L
r8QfmpQ3pR78e1MzgZyCm5Fngs7FeSz9vlQLtKxsCvLvXTg+FrV2Dbb2lxcXa077dPl4IUA0R7GH
WwF58K/nRejlsoRDiV2sCLuyNH8psQyrg/Xt384eZngQz4S/MCN+hvdHx3LsAGUiVUa1selugiEF
7UP3Rz5uyD2sZBPP3cLzS5/yBZAgnqzzdjmyZSFZVyLSRnKOdIL5WFBhPfiyIvTvSVOU0VaJqFdv
qESa76rSDBHgionbSgjjHukDfwwPNMXrbwkkGMatVxX9H/jtrOmGNi96jwyAEEglpRqPnWaieLsF
uZD8HT3aSF19CrU3mab0B7FKrCu2zNDwHum7lwIm+3Y3KHpGfrfIkp2qRAMgwCCsXiGH9F/qsIm+
UThuDlE2tH88I2oO9IetCjmf7uO57PFPILA4r83U9T2NhCb9v0LipvEAf3Qu9vsJ+ohNnYvDy+WV
/yxMffWTVLllicCMPJVBlezrcuQZwO3WzCwb2KStK8VVEccoG/WwnoBogiYKXNULJBtPajSggEBv
Up5d57TmG3S9SHL0ePl7TsN6nYIjRAKomJA10RYb3qqmKAkN9OekTH1SVZ8u5Qo+gnofTcGHOUkr
0e+pb2LcNPlQ1OLdxpb8Ono/LnRBbkUBUELo3US18befmmlly58cYgpH80PFhA3bIPJdjKkcGmTQ
FfjweBK5KP9ODfsU5b7LM3eycxZWFm5phCJr6iKsdCO9RtQjWrhJkH2DuGnFAS7XaE43SjzzpTn5
w9NhcYI7ixa1VtcSBDjGh6JIZ23PrQHmoDZzR0cu8PLAltM3m5MluN7g+sRjGIvHV9AkCYxPkCUa
bbChT/IXXsHRBXHlmjprhrcr7zuNeGtZ8aYOJYnpYNIJGhXklOiok6oHK1hJTkjLHfc5mk/eUHYE
cfhixxmhnmoodSWOZ2aoSpZx9MR752OK/QjephZ6AVAbkf6OmEmBTKROX0oKRL0B7zx4pXWIa5r4
L0/wufXk5UH3L7lkaIoXPifVCimcAF85nUIlIYjosbzTYBePwTa/XDa13KSfmWrId4nMmVBio6/n
LYvCIqjjKHUAKEq3REqe42W0+Elj7PUOyjRNs7J7zs037oQ3u2bIEgiNrxYlmOgrOkIg6uiGzgbG
WO+aIq/Xnj7n5nB+VXIoeHewsF/NQHLpVfnYMLBgJ4tXUJcG1m0GCX658xOoGpJdJV7pdFPW6i9k
mwP1W1AdvPYBlMDlGT4p2M5TfPwliymOIz/0I0j7nPiNgtzkVj9Lt3Qm50+7o6oiHIIb7SHYmJt2
r9+NK7v73CzMiUDiTfLD6Gl8nYUOQZC6m3eSNYNirXyyswYSRQOuQMBqNKjM0395vGdN8qJHNmcu
HHy+A47CiWAwKIbRB+UMw9Zqrzyt4u/vI7KyRbRi6uR9+3l2j2zJX4enhjrcWyq2RlSl0mCfdZCJ
ho443TUwGyiPIzJ9lbC5PMCTEvjS6mJSdc8HvkjewunTOOloSjOiW1nKa8J4c7yFpEe5lzydDHU/
mAXsHS3cd4kuegdflLpHKILBfk7yTKAmDOLBkrqqc+qqNksauFopcxLBkn4FtT83gPoKXa19ZEHp
IivF3otD/zWAuioBPQPXQOh12vfLwzvnEdgxBJ/gSSBfXFyOZPEUSTPZrijBOrDqF7kbws0xrZiZ
d/1xmDNPIq8D7l+qZdxe8zY62iZWn5SjlAML11NpV8GRC4pyM8J2c3k0Z7eIrnNVqPLMML7EAfma
DvtFxZ1Ij3PSwR4TaH8po9EPMnrkurcWRF0ocJXNExx8qHB2maSg/RGnQeNe/hTl3JAJ7Wh4ho4V
7YqF55vGqNN4E9HwuBVUxztILpkQe9j8klx/I23bR3+jXKE2gp6rbNrRVXSIgJ7QoG4nh+F63GS7
1m43z/JN+Zw5aw+bZZpzXo+jjzMWuUBFynvodfi4CeRrSWu5deAjA3XXw3PQrSQ2VmZiucd6H4eF
DihuaWZjtXuhEv9IfWk+QX2RrDylTu4bUk+SxPuI5xJeUF9sNAmiqTD1czaAqLwbY/1YE7lcXtlz
JmRNIknDOwHpn4UJEY6OwYpH4q6i1cGNyo0D7ffaPXJiZbFCC2dXpJOhp/MK6Y8VWrLX8ga5Y6cN
7Xw7brM7Wgbdv5fHtbZMC0c3hkKcl2CyHcV/atRDAb9svDJ18ryvln7geN/Noz7yA6qW6xBCYMN4
/gg306Fz4++yE9zfSM7DtH/waE211Ztwq2xWpZ/WJnQe/pFpbaL5uZQx3f41XqaP7v4n0u07stFX
D+kOdZ81Mbnz04mvow5G3WJ5M8oFGQyt5TJOtL9D9iC31+FacHXWBNS5tLXNWNGlMlhr5Yh0VASz
ojbOfAy2RFtLXKxldU/Ki5/eAjDgJwwJvY7FzpDh3ZLbz50BQQxQ5J9+9ittkxu5xkWNye9KMhxJ
hcU8pTMOEi/6Jx4u780TuNHnJxwFyYvVixOxkWgGYHM2PWxAcfUuWkK/hWYbCtKExmhPU5/FCvYk
UQyvBy0UvhnQwKRSq2+kkdbny99z7tqkEMWUzDkvXkZfN5MIeUCszIF0pPxppE1PZxdQK2BP/zcz
Cyfg0XvT0/BKMJnfeRG8qbdo2tmjdn/ZzPkFJvmAJgdPZToCvg6n7ZM4rMs4dfzYiLbwH0BAALh8
HF+s9j3IktuKzopSDN+hhthmyXTQ5I+VTzh7Ix19wiIRIklR4Kcqn2D4bvBiIpYZ2CSONuXmXhbs
9971n6XRrg/WoQNfuHJDzeM7cUsoO8zc5oZJuvTr+DsfnjRVI7Js1N+m+cZms4d8V4W/6SC6PM6z
wzyytHCAitxDBjDHsFWjQYzxEQQttFfQDJX5PmyRdfT6lcU96/cMUJPIMs46eouxQbHZVcocvwJd
Geh4GEa3oklrZaeec0XA4sixACHSTsBd4hiqjShmzGDpRvHrUHMQ17i7z0Z3VIEpLSGXRAlj4QSg
gDXUUiC6E32np0Y6vrXmtppuTBEOCtJhhmt4T5fX66SaMDueY5uzJzi6NvyQHjTEj6GEjlHCg3MQ
V1PQtX+neNtSpq//PiidEU8kfNCOnfStnYtAtCD8P8BIuhIVnL0/VZVYHdIqEqzLg2pltQhuZo5v
82sfBg/1jzc8wgRMxq6Xn3XPppMeYk+9utfia/oxPJOdddW2m6L/lgDfjraXp+ecH0Ql29TRt4Yb
ZYkcs4acPErC80ET/0z1R6EjBVKYjkqJ6bIh9awl8E6qpFqKDgD+6zoYlucHlY6lekNTzF7dET5s
JTcBA2B3e237ATJ8a9yHtnUn2PWO8nUGavsbDI1O6pj2cC1t6BC6M2HBsvfNx0iQ0b1NO89+LFzv
Nti8Xf7ec+eBxg0EY5CNoVlg6VHjuh40tSd8483HzpnCB3NNyfG8DZSzZ7FICiGLKYG4Om9D2pac
bNT2hlbeGrm0F6R6xTnOD5Wlc+QQzIkVBebmJdQRbs7cTyxyK32dQfsMLap432V9dEVqOnWVqqHF
t5XpxB8bceZwDrL3y3N59twDM2GMNN+wyRbnnotWQE2LgQp777sAoc/PQXdhLBe2sGusoRTPzSo5
6bmqDCQWKNrXjSZFTWtAEMHTqN9ayndagEXY7S+P6NwtcGxj4ZPhQyqol8zHxneBUMfyXoa3Jsq3
ZeboyuGysc8vXi7gsbXFnWPoehZEPiMKK16YmKPj0O6+feQ7+Exs/XcO8zFBlENG+WZyrrTf4/7f
JvpnL0qxyjToZpozAIsVbCMvJ0fIJ1QTh6GV4Ztro5VtcnbhjmzMHuTYU6fCwCWODc+cqt3cVAVh
XPDTSOu1pNeJJXqGQRxQr6PQzLlbTCjKhqrehV0G6aKxC6Gbk43Ujetpe3nhTswwaaAB2PAUVEFg
LnxICiPupLccPKE8+N030duB/75s4txGPDaxiLrKQkFeSsNEycNL8G4m6o4TtM+iA5WaXeWby+bO
jugoTbvwWEoZw+9fzeY6GX5x6zaYubPD6emymbOjOjKzOMK0QOslzAIc4Zlq3jWqiubzd71+sYQD
wn+XjZ0Nno8zvovDLPshvd491sg0NMnH5APMTV+JnYPivTE36BbZ5h+xPMC5sLJ68wY4OdhHO36x
Qbw8NqDg5pJJXur8Tm/uh+lWjO7D58sjPDedx4d3sUlSsy9hfWGAXvzs17Q/5gCB4cCmKrojal4Z
1LnrhuqjosMoCHx/KZyodkMm+92Aq/hIc0qetvwtuvKeRp/GssvjOrcbDR7n1EOIK5Ck++owKq3R
G+gPCSe1azPaJTIseith8bmo5cjE58125JPkUanKvpxXqH+f+t9y7UqVk1a7ywM5F+IfW1kcKzmU
Y6VFWwIushxKttoeO/eyhXNT9QmvRUhzbrRZ7DQtLqgtaBKhhnKjDRnco67+/9QY0VE8r+h3buE/
y5oiyWhypotzZA042lrWifBGCgi7CaHIlNeRXMC4VOzo6HcRPrg8rLORxbHNhSfXsxiibQ2bAjRx
aoYGR2U3QCDTLWiH2r/rK/TCVjb4mVM73x/0cio0daHI+XXbCY0fVUFmzSIzOX34CWxwf6JxsKfq
p+LtLw/ws6K3cBEY403PFYJYl7bY4+GMKQsrj5qJozrdM2zrgORgHerfwuvmoGzTq8nJnmiaGmDf
fbAO1q7NbAv+yGij1s7aO/tc+fX4c/RF3lnP6curBMYOL/NOd7IXNLdvvb0t3AbXylX4LD5dHv+q
wcVk+/0IW3fE+CHCMQ/Qb7n+Y7M3MDW8eU5yKHa/VyzO2/TCjOvy1+Wd+tRTOvi8nB66U9pmUV29
irYPE9n+zIH6d+VknnsSfpnSxbEJ2r5Hhwh7jdvcKDcTguA2EBI7u1cd8Ud+59vveuXescSgjJEq
kFeilNUpXpyhLKhyvc4/P6C+reUte0zf/vKv3ilreDSVNeB3hZVK55l9TS8suSpDRIAUAPXssI4c
qwbzTWZ0ZUHTX8Haeq4Oqx2cjJ0Bqk/7bUYUQLWPgpSRhcaPigoD7CGx9VeJptuULGZb79XhxjKe
G/Ggm09+m21gTHGNepvWK3fA6XmfP5X+RB2/NiNVv36qGFoQRKAUBa34JuyfpPQb6YsOAQV9+HN5
780z/WXrAdpB2Aw4LCnh06xkbQmTXgc6FOd5zlsCVlkQ81Ox4jTnqT2xAoacyhY354n/Alle6FkI
UsOo0umqzutXeFumnZDpr/9+OAB2ZOS3QQ+Q8fg6cZ3SeLRqUTQUA/9HSkZ3kv2VtTkJbZgxwHA8
0cnTQxuwWJusEZSEvB+lqeLbqDw3E9Q0lAUg+cvCN03/D2aOpD/pEtBIsiEvnLGSFWM8aRWVo7B6
0yT/xgyqN8svVnKMJ0EHXZziXGoFtIgpZeFk0RsRphiyOWdADUVwM+8hrt3eWjmCa1YWntXUBjUY
kqwhZ7zXxr8NTFaZ61vTym25ZmbhTiFiy0ZJguy3oI3vINbhL6HLSvSdoj8SgJmVFVqztthyKYxb
Fr67IdT9q8MfHL7o9RUM1/92Y7NABJ6EAJ+dgvMJO3ZeRm0iNgHpTOIHykYtdN9Flm5tt50dy5GV
+dePrISDFXRFEkNfOkLQ05o7OUOrTJirNCvjOT1F83gIMeBlIGxfnqI8SUNF6rBEapI0syO0jpf+
aNga1r0Avf3l2VuzNv/60bgmepxoaGZHDFVzrXhdbZdFTeNRJzVbYCoQQPY6JNNwP/8nW/FomIvj
28YqHZk+w6zGZ+iiQbDTXgwvrayseKWTSJgDDDzL4ulPyyXI0K8jVI2ubbKQo5WZHsR7Bm/I0EYj
aRNzn4F1clPTcnol2f/7iQU5AQKPFjK84mLzl6Hqx1LF5m+GO0K0oHr2pYOf/gyQFqA/ZmWQp7H3
5yj/MbeIG/KskTuxw5wRwFyp3UGHSu587ykPWv8ahnN/MDH//22Ii5PXFVQvkgSbyPs4hopiHJEv
9IUw8BmP5tq77KQLQv4cIsA+yDtolFvi7YaB7lNTyxvHCl81kdrlrkbBJYPfW7mRZG4dACHmzAq3
slNPUWgLw8uz35eeLhQY7rzsRqy+R+aPvHhFTdkREqQgS86HIhxGmIThEN1BquXmWrvrUmVXB8ju
We0WrRGU1pStDi7k8hrMc/w1fph39z+TstjdTVn7mSKwuyeeVrL3lOkfYJsv25j/jBMbdH8DStNI
OS7rJFVV6V4FM58jBE0FQ3FGTQChDrtDpnMDK94dz8+10t5pqWie9COjC8fUpcYkotfWOKgcvUaI
fBlB6xbZTJGab+lTcTrKblH5raBCHWl/lXi6VaXXBPizYnRuNotLKNNN5WW7y5NxfhsefdjCcYm6
3w4EnJCcDSAghXcotLtul4y/VNA/0OD7xa2RXnX/trfxc/eD+QRSDwaKstVXNwZv8hBE0jwfQ7bX
jGYvm/6+zoq14Z2ASj7nfcas09ksnfS8WiTSKX9yqKE6c7wuAdTUbRpy2ho9sPAJvcBJ63ZG/DhO
wYrt04h7XvJ/TC98mNojWGvNPqzVu6uwLNFdWbsMzh6XIxMLl5X1ctwWMYtnNQMU0SouJLYLVfqP
XMaRnYXL6CHtlqPxv0m7rh65eWT7iwRQWXpV6jA9OftFsGc8yoHK0q+/h7PAZzVbkGBfLPZhYexU
F1WsKlY4B6qA1btxkj16aF/RHiO0p2qf73PDvpMeDYvRmtvtfnxYN9EtJTlTKXNGfopRZDtKBqc2
Y8Cc124/Zhs562JgnenI3VDwobV6zQKrER3UyTOKBxOhJznFrVORfZvc//+04u9dY8qYSsaRpqJT
99eaBuDZz3URGwbIF1Ri8IuDdhLJkFA8DfLtZhK5+PfxnEQvE8MZ8KXnd1gGcGcNRjuokN821SM1
/yXnAMYDhjbZegaf6mhZV+hpDR/RkOTUJ5oli/GjWj4B7mZfaekVGIx+rZ8YM6WL0DCTyNkAzTRC
TQkStRFNensU7qiwV4tPv9kwtkWbngnivn5vkgA8nRAUGrdtrdoKgI2xbPkP2uC9j+UZNJovJneS
fhJiRQYLMcpAYBrBMhcZ08IKyRsBS1szkY3vxbzAxekBlRBjTwwljt/YAfCq7xdZxZQCK9grcJk1
E9Sqh3Wt2De4lAJQJxiECQQX7ugEVJMCQ8PRBVj0rxoM/KQAlgLMFihFUW+yhGLjBbNoFMZ/Avnd
+LApMDbaQyAtdoZ0U1VuU/wmxpOobWi2JYh7NQfgeQgGyjQTKFJ7B8tCYE6TRBtcFutneAHkx8Iv
6r4MyACXF0+T86ub6WMQjGGDlC+3gFd51I6aPXiADo32kdVZyUG97r2b+Ph+xxD92rfH+qp10it1
Rz3wpQHDDfX3jStx2Yo+/008hGZJ+qqStbq2p9s3wQ2O8r65Ku7TV/DNXE038Wt0mNx78CCqd/Qq
cNDzGba2bS7LlewnsDUbBq+E9xX3BZKqBEup2db2iLrgUd4NTuj02PUBliFWb+6AIboLNyYoLmu0
nEzp/FOMKUhuNcCi2r+CyRZPwyu5G+/IG3Xec8AGjrZogQnqqADqIN6rGxb3DSHBX6a5wtyzrjfl
2DTzDgof2dxM4fqjnewEu/f6O3WHZ+wpvTE8YyMDX3yCzMVyqREAfEy/TCAWfUKHugB9OGK10bTr
jxN9Um6xgOpo17pDHGlHN5zU97rPmspc1GpG2pNRxnljN8ObrBf9dvB+PQAo0dMc8UjuyK1pyzvF
Ga3k9bH1kKFv4hUuubC5+lw6BWzOqtdAyGZL16DeC53GfZiswRPs76uXe9lbudOPsms669d++dwB
MYHpdLbkxe97YwZirIMO565bMUwLeBaov3dvsgekDQ/gLFfxiNGomNqZ56PFtRGPlvIFeSad/+p1
ivVEA9J9SbGUzpXAbbSu4JIEttePJX/dlJE1nN8lLCxHMOehtlOQEmPa2I43OxrMM/Lmo2CoCgMe
DG+Sn1YR87SPIwIRdWWJDt3DSTe/YDlXH/lLaf0ODsHTaIWH1k5fjK0DXAqwc9mc3Sggx5tEH7JN
YKiDeSLInRClA2GrC7loJ5jDwzI4ZroANMydo9ZVVUInCALUyfRhWrWt3mY/Qa9oq/eppVbAOe3s
4h0Fkt4ad5teaSk7movnDAUQs1GmDeyMQZX1Mbwl13FlYf0pwJagZdjJTxkPjez2c914FotOOlYR
Nbh+TM3z+yExWOBBiy7jeMUXPbWM5Lemn7rkKZFeYtUJk2OnbNjrYsybi2SeYlav1CO5D7sYIkFz
k9x3eyzk3eZOflUekn2vWkAgE28APtHZoFRHVzJ2wdMQPqN3s676glEDtlrGegxqtHgqc3HPr+os
HCia6oP2XBS2md2Wyg41RQMjFi29NbYy04UPjHEvbD5gjVwF0gAnT5JGI9dEWtmYEux2g4kBN1DM
gCW7T7emUBdcAgBysWKKBhvqPfygVBoxcjpSVzaa7p5Rjj8nhWxkU4vazERwHzGPQJcwgUQYrL/U
asDP0/S33bhb/0QLd5/BSaOlhuwaqJXckWlgbgAJOoRM4MktgsRtoU7iZf77upylWwBBKIwBhw1l
e/5VF4gZgOLaprJ7EUhTaPiHVqfsGDQn4BLFg5Fel+Hjusylb8QAJsH/hl0VgF2d3wLgapVx0rWV
XRuZl/vlIdUrb13EUp0Lav2RIZ3LmNRQy9MEMhLQgYCWCs9vu8hLqwHdQuNMYNkDI1rjhcHG+vGS
cWD+VoaRY3bFvAhJJnjxTAOzIvJ44/u/AelStF/rui2aBsgbRHwzQIXxtXkyFGM+dl1lN+UTNbGy
KH/oKQAFu5d1Ocuq/JHDueUQJPdZBnIXEBDZiXyjtDdis5UZss/AhVdADwFBGet+QAM12W+YOURB
j1IQLjHry4r7KfbZomvxUk1gKcGKarAfg2nCvnaZnwoxPFSm/G5ijdbJJ7D7rmv7PZ9++VMAbCCh
zYJIzwVBUILKvpiAg6pLQVxn1aZev/QgV7/TQRL+MSr5INlxX+qgaNLUxOnq3LgJkxBrf62QUDBa
xfkef7zY5YnOJmiQl5wGo+6BsGRqQWGBpfwuMLEdGAnlsIuKhp7KMGieVY1oINLsSyxtkUCN7vJB
UT8DIzFfm1FCn3MY9Reg5oPQCQTn7X3kJyIMuAKX6QCi2kaKb4uWlaz8cjQsiXaRVyRj8dWH4Hqy
DKBzuQHm6O/EnOLlTMVWOkpta0QbMeV7xJw7P2ClYwEAGwAKsMdY0Jl9yl5optGoxsrONcE2imcc
sVsMmTeZAJ42ADc0ykfkUr8C9YvQ5tEYQXwjxa8IGE6mYiIFU6d59SMB06hS91g+BucL+IPXP/KC
SWNEHmgHKA+zDTLO3FIMkBAKBmFbaqKrHtMpRTEcB/11XcpCeD2Twi7w7CSiychblUCKWZegGwyV
KgSRHuZdLaJF0wEUt8kDqIZ34DAFSsHQbyzILSiJOwW8VNRMyGU2h0WEIiAG7i0GQ06piPlnIT+B
IOofwiA+NRbFsHYAA2LljZmWYHfMtDKeKjts9duSdA7WrEOsoWzidCzU9E3sY6FuAfYagD5yF3Oi
Yt/pGfN35qi5YHlHd2oEDTzF0M9jFSBpnIIC+PwpqExAyZO7UpsHT+ufdMHnoviEVAmRGNMa/H4F
7caYNiXzU8iXuvYL3CqWorqD//X/k8OFrQrkgKWMIWXg+aSeqdETUf2XODWOvTmFG853of4EZRDz
AWmnsfz7/AOG/lCmMTPTqkC5UH6MywS7fl7XPw/B6P29XnNZnF6KH+ItOkKWYB7NaqeGzTUJTqku
HP5BDvpLSOhRLrxAAgScpQqMKNhKFErGPQbaweMs1OKXqbVYvNHU/Hld3kIqY4p4owHYF6sMhAcZ
yIckmrBHh6ueYQ9N7h+yfqtQtnCdz0Rw3qRrFGqOJvxqTwvsmIqeKY5O09X/4BqxLI+1R2QtWGfl
rCGIDLEY2XVWql8VCOUH/zEWfq+f1uXqLnDY50I4M8iCUK0x31rZVP/uu4DXdEjecnIQxWc53TE+
u7Kz++amNXcY0F+XvlCGgXC8eQiQiy4R3MDWm+aYgUNKrdWWrux7QNH0wU2CYmjogDB4IyAuRQGQ
lGDMD7UDRET27zP/mHXA6RiBmA02iv7gx8pOHIYfmKkAZFd3UpQcYCXKQZX7l3UtlyySYTSBtAW7
yHCX52JLPxASrYaW8QB8Ham4kdV/eACxRbP/RHCJYQpSUFljpqKS6L4j2UMcsgHXrR3PJcPH1wLy
N4pXgEnlLBK1q2TSwShli8CqnorJk8rpYGajs35g+pJd4AWEbACQrBiP5k6M6qjISkpR2W0ogo45
NfHBwOigMo76pFK9LlQ1UK/T4dFoy+6mTAEHnEoUyI2VgB9pRSRqwK1Nwhq4/ENDdQt0eIVDVJBt
2lUYJ3eqkMrXAgqgbjpJ5Y7BHoDBgZDh5Hf6dFQwlPw6TBJ4Hqnp09fGNzPXCMWssbCWEJ3APD7d
m0pfPtWxOR07zLo5XVNOhoW6iY5V1KnB/1Uuyzi28VzIVCtAceNDVtOgcwupKPZCLppOMIT+nQEc
Q8RKSe+9VBlyWy2VbifTwQR1H/Zx0FIJ76pOjjwiUv8g5P4hKQTpoAuqK5aT7OWlPnpTDyp4wOCN
tyZApbH4ISgnleK1ZYVpW2Rg+E3IvTxoOcCSB0Xej1M9vYyVJmaMHqO8kyf0xy1AAja+Bfx6ULar
YQfe9EHcAfE9eReCSLTHNtIwcyT4GHxa/+JLb17MUyGpgKPDqir/AJVMAYTcOh6GAFHXT5FPy5u2
r5qDgmrmC0bbwBFX5e3ggBbLuAGUbpyDi23sNhIo5rj5hNnEEw7PHsRhPA3ObyoYC2KSC/gVTUys
YuxspX+UDXesN/LBpTg/l8PZNw5QHocM1RejClx98gozAQyRQ/vHDsSE60e7pRPnGnJMGXZNgvyF
ZKBRBHhRiFnnzKX1RvdoUY6IbQYAdOMhyKNxtoHZyFINnWQg/oKqtVKvSwXcneJ+XZ8lbzq3FO4b
gXtdLXsV3wj512lI9Ickb3frIpbiBNunQUVJFgFbxtzgLE70eMbVCiqwmPATwZQJ0LcCay4hAKSE
tPhVYI3Hj41DqW21b5fMAngkqJTB9LC7yP59Jtc0QYshsyPMRcDe2oUQWBLKjXG6R2vuH8xiLosr
mWUtIDz1DsdY6iAVb9s08wSNPDVg9XzAqLr8Lzdrlq1zFh9kdKxTHcUz1fR/AercBCU7pp2qFIza
hf6w/v2WTfHP04Az+RHUaRRAUyy1TZwssCotcUvpyQ+3DpGPUyK6lGC1Q3kC3wzxkP2Q2QdTy3SU
aQRW8Iz+ikzwahmfNEL7lN7E8UGXNhqVvHl8S8MMLwEWKcCTvn3oTBoIBWQQZjfozRnTXpb9exC3
WmLbXQOxwpKnLdAI/hSZONSAkDAh4IMwgjtFADxUjVibwCioRStsXSRGno4GqZ/b65+LzypEA30O
TFoSwEsyJi3O7NGM85GAgTNU6X5GBblPQt0T5OJpXcrl6UEKsKzwLMCmM+btzr9VgsZyNERhYJe1
+NGUOYAixqdB0E2rq/oclWNjty5wSS2gOergFwGwPiAxzgVOLUqCgpgEtl485WVzE0bA4dG2Du+i
gcz48HTAbjD4H4w48+2wVBqqrBDS0L56ww4NVsbBkPHxarv2/YaDv+jNQxJaMoAqAawWhkwusEbR
jfNBvhpiT6pywNWx251qJ7VAo7F+cN8nMw/DvCDO8npZGpIx8kM7sbJvosMKZIexrbky/pcMJdl/
M/zn6u3NuTbd61vPOgxM8d3dh2KdFIs6qlu6qvth3SkW+IWs1HrduY/2/v7z82qLq+byopyfCxcu
JCNMgirAuQh6F9tRm0e7XCwLVwqSB13txY1n4aUhM3HojoHhA9wyMue5QY4uiT34ke24HY7gi/cI
1Y/YAr4ehsYDPvLGZ780YwxJYo6SPahR25Y4cWUr5XkEOnjMnbfHmpLcSsb+qpSEjZyID7r/++h/
1OK8QOoLemNQqBUiu5T9t3bK3ARlx6kd9jKowoCpK1paqDrrxnahHtY8GLEWnoVw5XgZcrc0UGrZ
GGhiB8VkawAmUTHmZmyFvyUpJj6bhjQeHKj8tI/khyYYfcB53NcntSotaUpsIdq4N+xanF0brJNg
oPcbZhWkwHy9gCa0JDKgr2y9bfeqILBK8/6vTwsqAJyQeWsNCdL5abVT0MppBT0mv3sJQ+LVmnhD
Uv3vbQ7hDRBspqoj3+dfA4qv1lRkMM2xkViqXDktOSXp27ouzHDPjoux3M2EcIlkVoJ6OQUCvj1E
ODMxKA9tnSLjR/wGnnzqf4VD9bgu8qIHBiNHvRTLvnCjqFHx4x9dVPbJ2A6RrUrRfdhLnqLH2JQh
H6IY3A9J52Q5eRXFAmxQ1ImULYS/C9dhwsiJhJoLwMNRcecKIG1rpmmHloXdkw6N0l7/MHNd/Unl
VrRF8EA6Kc3H53WdF0wfFwtwjNh4A7Qovyc49ErbxFoR2VUsUVdTi2QPyPLIDXpc6nVRF5NcgH1k
aRikAfYNFHjst8wypDDGFmFXi5E9Bt4kImXPiZtPL37a7evkpU0HJw5OnS5chSk7ajtLn8Zhp2Wx
VybkILQ3lf9b1w9qf9j4YQtXE3UuBeufGlHxI7l7M1Vjn1BFi+wpx+4hSIRiZFHAi5LBtyVq2TW6
Q5Fma1qVoE4qaG2zLwoJUMQpRgBIVLX+PouMIDxWiAyjhdxPdtSESvd9MAydU3VjSTxRGIQrg0S5
AnTqtBHsou8H1C8yKr+1emQGHghAMUu9rtqlScOBMsqS75UodqHOz7xSfZKMeZLYcbVHLdQRQ1Tz
0FGxu8nTpdyhbWmZQHzONwQv2BXkKgATBd4WSqR8ekXD3BewQWcHuEJyojpFLTiBLrrr+l000WBT
LDZgdQG5MIoCnE1p9WCqWZUDOh6Tu0EJIJbo3jSelcpNJrfCaEgTudQ/ysGuK16A9jgYjxWxw+5n
WV4phWso7tDegjVi/WctGBTycrD/skuFWSju1LWko2rUlwmwB3c+XlMi3Na6hIuSzLfiMxHsJ8wu
Uzugky3VEFF+gOkP1VEsZnfH8a3/NbxvsessOCbU6lE8QCkHDyqD88XmRAeaFpAFsGNrbFFfu20w
olbUTr3F+rdkNwDCw2Y6e3OASvpcrQA72kFkIuBPQblvfODpJOrBKLbgvy6SQvx55ExASIF5IiZz
eUXqS90gkApzuuBCOoGdZHLK3i9RYu7IXowCbSMyL8pjCFxYSVSli+CfVFMn1hqNbTNMj1LzDtwb
L0BuqGw8QheOD0N3gLED+gsCCZ8vAbKiA6ZODb1GeoOI9dH4QHEXjKd161tSB4kM8lxgOWFDn/tK
8INTiNQ5ttP4h6h+dp2nyZ9luJECLEtBuQXEmdj14wHyooiIYRtJsR2QQzN9YlXJCoa7qPtcV2bp
zOCqGG4K3rhIas5NLk4bJLe+GdkxMumdgCGOY0aVCGh4UVxs8Gks+atv4ltk63i6X8TAGNx/hR4l
sS2FPXlBkccE2B42ve6HkeSAJxVoLgE0TSK/6rzXvbwZ2+c0CqZT1sdEv6uGFFBu3YSX8g5wnARo
ZKT2P4HgPzxNYZB+6HoNPDsjrwN77Az9XYkL8effnxcohADQBzBJsO+x9vPM89AWcaonfmS3yuj4
IcYPzGJv+qazLmbp68/FcBEkl/wEyAYQk4aAbR72QUNsNUEl1n/5B0EKoLrQ/YG/5pGATYWiT6Ig
328z9CQsTJMor6KR0AcUbeSPSQuRGKxLXLA41GFRS4H/YSAD3PUpSSaORhkBBUJLDoI5OMoUe34T
7dbFXKTQeHFoCD/w3FAPHu/8Q8mV5CtNE4KvQ6lkq25N5LXScTSxeo3tPqekjdNuzVoty8QooWaK
eI7ycb/xK38MdMg0IzATdjBbgGHfVwUejdkdlhPWNVwITBq6EfCqaMkziq5zDcE7qGqFnKQ2sByu
CJLErNMdDbt3DVZe9M5bl7b02VBZQXaOMQ62W3MujfpGn0lqltrBZBwxZ2Bhn9KV6g0XsWD3bL0C
FRysRuJ1xenUqn0imEIOYOpC27EiQpyVVp+FNbZNN6LFwvHB3vHsBVEXfCxvINgVlOFQMBQFIqXO
zUknXMOJ/BryurHihORuD8KwjfrIgnqgkGEDmuhSgtaEO0Q0VwQKhtrYznr5BIhmzBoK1mhke7/P
NmoWW6K4tMXAJChKByj8YkKuxKRujUKiVryFyoanWrCLM5W4exYR0qhyDjkF1pCDunb1Jtq309/u
fiMlYnCxqPChVsHohM7Nj0SkUirRZydnOK1Y3fiYM8yjrUlQBX/m7OENMSYYs4ATC9BjKHYuRu6q
Io7bOrGL+LXHoJ0qP/71NWI8qgYKByBTw+DbuYASmy2hVrSJrYU9bmrmFZjYjf2/rsezlw98H+sT
YfCTv61ErY1Q0ALUW9LiBPY0EE+SY5t/gsYVS+XjP7j0+a1ltjgLipEixMifcWvlynxKq1JOrVKd
ABetjdUGH8jCB4KDgHtgM7M4Q+78oq6I8EsgSqXCwRj121GUN/zqlghOmxHd5aD0IaIqB/NhCips
d2Ej7mHdEBbu55kinKWFo2aIkwkpRi9YE3yPgg7GgwyghXU5C24OchjxO6iCMUXJhdu+0smUj9h2
iaiCFi7wW01/P0mhS8fkWhaMrTrOUgycyeMJQkZDDtPALxADyxqkc1VY2EUHZMtAou8gvvHAcrQL
i78FkoF7QDKBgUwUnnGD+TdnnwZqHUSAop2K9Ii+UJn+lkSMByl3mSzaAPteP9SlB+iZPGZDM4uX
+lyvBQp5AfBIxwpkLLUKxABiB+Njj3UY1IlVoADF7oZc5rU5/3QmlzN/RSwDQkDbhlbXtJNDT6H3
o/zUK7sG2oIntKhHe4pyr60P2la5YdGSZmfM3QvNFzJwsUA2ukqwHE21yCDcjWlwLaq9NanZRl+W
6bKmK3dDlMFE4C+YrtIJiwcWrUNP6+ON2754D2daMXuefcmpjIO2YpYzmqY7qM2PHtwUsNgYhORb
M0qXDTFmpqiwYo4DJRKA5ZwLSxvM2NQKSrmNKpRoXFZWSfWPnNX6Iv8p3hetpYynHPs+MjkQdRfG
P31Ns7vgrSs2/M8F+ixwy/BaRocBxVYdPQbOMRBggMepjz2iHoPyD/kkEtY9UUGBgVmt0jSBvldM
qZ34EqJInoVu2/otQ1/u3VqOjI2PfVEfxd4ho2ZF/xs7etiF4FKjKjeokk49bvAtCe3gIWf0HFZy
Y7rTTWRH2Jwzd4bX9U7vhK5/Uxy2mI14t8//AHb1ZoaQBlSQAhE/IMuBdVhgsTd2Nm4vO9K5RfMi
uFxJFwigpmPgjAye6KmP4VOI0SxHOdJdeUVjCzO7+tEO3slbBSTNrdSGv77/Ew5kcqz8K6hFcwec
ZWUsayGEK/GXPCHmMC5hy8yf1S0Cmy1J3EnKgTCENYWklhzrrLY07Mxi9K9Dn+59/USXJYGwDv0K
5FI8EG8TqoHcaAOCDV5XenNTUbsznki17/xqw0/w3ogdHxoFgC7E4A27xOfmoSXGGMkZs09gxCRl
79IWIzDSy7pCF7eSF8M52SgU4kKqIAaI9dfFT6G2hgdWzz31jnqHgddsa9+Y93//E4itESzUqKjO
cS6pIGqOce8RCZX+M5a/hrGwqX9baxubTktfCgMpGEYB5ARcD2d9bd32QQXYP8AXnNrgQKSbtL+S
ivtW20gQL4r+3wrNJHHWRzK1aMOG2YRY7qbKvIob+DI5lx1TKltHxJ5mWtCdhPmboa4/S/Vt/RMu
Hig0xCgM20Dgq5BtZUwTdg9woECpMgXFCajbGADs/1qXs2iQMzlc4DIEjIkqMcGJGgCFulJiT9hi
sP+u/vAOC0X8/3ThYgQqNVNfi4gC5F67Fw9hZ0n39e8M/bm99tjojvDsB9ZkR47gGO66eku+cib6
Aoty0Eo5jHCMQ/c6muAfGPbxgEU8GZzQkSeNN0Ter0tc/HB4LqlsUhDTC5yJgtlXwuwCDjQrPhVl
tDXxK8STFtNu63IWrwJKRKhQYkcF4s49STZGoDFQYaDJtK/in2X0JCCklreq6K0LWlQIrz+MjIJZ
FDAv54LSNqiLIJZwE1LhoFVfhtl9mCl4Lyu6cbu3JHF3rkr9aPQrSOqle9PwlOxVrnU7xyLqukaX
u+fMC89U4iIooSkaYr4IlahxPYHpWtawgpfHz2WtPFRJe4oI9pTDJ6l8yaPwDhVP9MQmtzfeFbTI
xrJyJxQ0dRoflC48rP+4rUPg3gRtqlJNofhtIgUSlVsq1yR0KuFhXQq71hdXkvUyDbY6hyfw+UcN
qNlLYgcSZ2P4kbZfXQeuggOhx7G0+891URcc49+udCaL+6xhhjiIz5ECCyJ/k3b5bdh5tQ0k7MZB
OuaQGMOmdvFri7xsKRMDsygatyg4slLJuYrKGIu9kbALMtwW4m3dqNa6YotfaiaA+1KJLABPl0IA
BUoQEBXHBtMFstdtUXkuuuiZHPbvs5RSl4ou01rIUaMfUTZZqngvJr/WdVn0JjMZTNeZDEEBT1fK
ZIzoEMXJ21AGdoJGd9w+GNXG7Mviuelsl4Ox6VwMAfdBRwEOBFkVHi8QhRVFYg9kQ8qihc+kcIEt
rOoeYxTw/CGurBa7GPvXC2y03xm+p2w18xbDzEwYF+FIkPayCCpCOyLX4HfWa7cCe4/4hGHMutrT
6H39a22coMq1j3I8ASQVsz1IDt7aYgd6glB+CoizLmU5biMt1hhrPVwmp5VSjvIUyixuZ1e6171h
qRcU2qA6s8a73KqB3qM9ts7PEXgZ65IXLf6PYL76g9HCpM3Zs7EWjN0kJg7Vmmu/0Q/rYhY9xEwM
5wTVCJ1AP4aYsKVWFOaW9Lou4KLA8+36ZhI410dlOUuUFhIm6UtpiUWrfW++KMqDRF9DCVFFPBpb
JDdbn413fEPYgRA0gVDs2TxUOZjjx8JJIuzJ6oYj659tpHph/gDISDcx3zExDMDk14LkT91QWhQE
j7HSP68fxKLBzs6Bc5VCiyXzMsBP6uLe0o3HsvSq9KESdutilj6oitodw+HEWoPCGWxWNsDzazQU
RiQnwnJLNk0blrn4spqJuLh6ahQYRagjX75J3MEC8abvRc/TrvWSTzAyoSu9rtKmQM5INexVBySH
wPjUfuUH/9hdNcAlq6zpi2B5whK8dYFLn2quIGeyAJjWKoxi4Qy714E4g34v6m+ozP3/pHDB2Y9h
DjKFVmP6G0xPGCS2muFHY36ti1lyJOBGAnqkhBlYk/dgWl/U6F9BmYzaOh4cquJN8Valn1kVn0vN
hPDeypBKEkqgfgWJFXCNg0eTOmYMNGerjq/qArSpgKNaV2spts0lcjZBpACM5hIkatRTAruVcMcl
a8xP/WeSb9HvbpyhzhmEYbadNPYQBojPpHWG7ll+X1fnoqDJ3KSKZjcbVEa/mx8ebBpBqca2YfGs
ftI1Wu+HUfJ0Or2ZhZhYSW/0u6GuRnDDd9LR0NK3vqDUpjEQ8j8wxnNSs96Th2kLQnMpKwJ/Oupc
rB1wsa1uSq0SkgIlKKMDMA2mSgNQXArpz1izgIq+fghLxzyXxR1zFRREyGrIKimoJHUJ8NQfyhZG
9NLlngvhrh1SosAYWwjJx9DqA3DCp91NBkDfSd5CMVvyxeijoNCFehAmQpm+s4wSaZ8R1sGA0Cc6
6pBgUvXn+oEtfpyZAKbrTACJjcDUMwgIME3cAwRfBjs5hrYLBRSkW6xgS9qwsWYDw80iSk+cNq2h
jCQalNQuhh9l/0F7b12Zpa8///ucMjRsFT3wZbxIUb4N5NoJ9acGjFrrUpaObC6F/fvsyHJsA/pZ
zLSID52684mriJ2dGnjhPq5LWtSHbZkCWZeNRnOROAW0jmEUiMQjeLlp7cmt70n6ht9Y/Ch/hHxn
X3N1VL+TagIhPs0tQ98B5mzjwJbuC/COVJntojB0B+7AKtIXQ4wwJdP9BNC2HKNND5uAf8t6/CfF
uEjnVXQMJOghBV4mfg3+FizAxWITc7CYZ2SjUoC+vxgJbVsV/mWEBA3EyLlyQG1Ba2+jYZcQx/AP
ZfWKG5o0uzKIrB73Fa/MdXtYPsj/fgA/8BYLQlxhOpGVU0O7AjETQODqt2ELuHfZ7P6I4QJjQCKx
wJAoiidiaBmIDekjEMPXVVm8RFjiRsMLA2EX1E/+KNdSF6NAk0svavWoRhgFPxS1G2/VLpeivD4T
xPsEqRiDOEQ5DFVEqb/u++dR2CvNW5XtlXy/rtT34jefxMyFca5BKcy2MimENYBj9PRH0wLlR4x1
JOvuZL2+TrblnlxXs/byVp9n0fpnanIP9b7AMv6oQ3IMjrAJnItltFEKuMRjZeY/E8Fd4xiDn2Yw
QIR822ZO/SDYwo1gY6r3WneB6XMobdca3OCxd/Jn5RQ4W+/ZxSfZ7Afw5p8blRZOAmzG+CE+BjfF
i+iUmA97/C38qO/E+yPw363qeouBZ8OA+P3MQhqUejQgVQLOVZ3saHIy2hNGFpXkR6ptTIotCUMT
GIuTDDAJKyrnrnIKTCVtmTMeksKLJMludfXQTtW+Fk07wlxBU5Ub3d5FtwbAQoD8YC9MwsrmuUwQ
dEWRnyI1xfKNLxMLYEKyHFmNcOvTgwqoCv83cmWAzd4k0klPnGbYrV+bxQf+/Bcw456FIMGoOjHq
8AuC4kYanClw1N4r0+swuK5gX/GDjwfvv8hE3Yw1wNiyHae1aoZNA+4fPGp8lJkUdJrvovJOqK5C
Dbi3GkYcABRVbVGVfSfhvIcApAODbMSapMkvMaeGkWe5BrEm6FM+y2Sq0Uox+6t2ELJDXgPR19Cn
dEf1crD1OJbxIJF6PFKNieCXNcaua/tk42Yv+XvWDGSUoOj7802QNp6KpJICUMNWD7X8mmJGN/L/
mneJlb5mQrjMXMqnscn8MLMVoJWGR824RboU9xupxpIbnEvhvmo6TnonEKiCd4alU9nSt8g4l2Lw
XAJnqz4RM5KLkKAm932GqiFkYLEm3BpQWAqQmJbGdIrELiY/EpIYpKBlFTNS0+ol1s27ShRuZG24
MrR2V0vNRuhatAEsxcHrIH/FCsL5FaQou+bmhL0kjYB1snmjxleJMYj1S7f4df4I4VPNAS1EpTd9
OPC6tStMaCGtXZdwSd/DzIztYMmY6LnkNSyC3g+w8IVqZISVNiv7Em6jq+Gq9PIrPG6ik+72CBWT
q92Ex004ZJYYXVxuzAybqozrDTiE80MUUSgxQIyU2UVod6aFAHVKroHWkhxAe7vDjMK6sosm8udK
8YU6NQFxQNCAWnEEfF8RfLRgI0jMz7y8o1vdhkXz+COKL9iJymj0UQTNALDpRPF0iobQkYZ+o3e5
aCB/jJ6P8EkWxerkQ6MORFaDONxPCH/rh7aoCUasRGAIgW6ZxwPUgE3QBRlE1OWHLChWEmK4/H1d
xtIAlQ5kGBRjEFbhVbk8MNPSqiOUMvrYyTNPih0cg9/VPnwN7stfKDzKDwaWuz+xUcR69jnwbQ/J
6/pvWNDz7CdwCWGr1QHGcrGjQ+rRV6wRoFV3mPKPdUfJ8zRy16UtFVgBa8sGtdHoQLGHezMQOQVh
rgKNlQwz1AKCl3ryMbzV6hjQwXJbYhltuBfTO7lqvLjZ2r9YyJvOxHPRhXRSnGgJSDlrxRPQmhpQ
bHLMlNoyuSXCRrxcylfOpHFRpq6zIkkiSJPlhwblhqlxK4Dw6+FLKyOwowB38pt/CG1nQrnAo45Y
cm0knHBY3pYBhjw3n5dLz5czEcymZnlYIBtFJqTQSxDufdWrDVcOwWpJrlX/LRHcCARs1aecCV4c
umH0Gsat3Y0uqjoYbbdU4LJqHyR4H+mT0W3RvC+fuaZi2c9kNsbTU8pRktEIGCZ2W75kyVfd/QT3
U18au6x6UiYHxucYxeBsmPXCLWIT7uiEsOb6Bb6+HKlFGho49PFIfivvwD7r9gANsZMn1W6vxAN1
e7JJab/00MEznuC5pWM+EEsx598hjIUmFyTc3cEbXemn/0NyGbh/VnjB7/xG87JbE5Z9iO+3wuei
ulgDIwCkQbGfX5oio+JTUQO6oj+A3fBFK67jxls/0oWgZQCrUgU4IEqaIH841y0ViDzIeoubKsk7
ffgAWuoY1PaQ74Z4ty5qIVU7E8XdGIq1eAP7Hf9H2nUtyY0ryy9iBAj6V5q20+Od5oUhaSR6D9qv
v8k5cSQ2mrcRu2dXG6sNxU6yYAqFQlUmdozsppJL2p2Vb0dDYNDKmXWGwk1WOVQMNFJAMZPtQO8a
Mxcc86uTshix2czFruxjraBlBICYOnrwEnWbMBK0eq0V6lloUsFzyFz3q/FSi2FYS3XUpWgEjIjX
jfDWspclPxLfjeQbpXfQJJBG1EYxgMC4tX19hsydU5BuLsF/AeSwemjxLJ6hlOUHkoNoWYlKt8Yj
nSi9tQoJtWjUj6JqB8lV7nSWrdhPlQ4PJcjSpM1zgaL5FhLv4GwcUVSdQeh8xP1B4EpWZhFt639B
eTuJGY9JCdB8ui/0eyL/1oef19f7yiF4BsGFn7UfTOCDBERgOlDQrQ1b30OeGk1tgkn7qpvkAt0l
Ev9Y13QMTdcESErZP2ttdYj90Y7RD9BAZTZhisuU33X6rstPuE1U+k02hJ5sou7GtEkS2yCN3Eed
vhmz2g30F+oTJ6M/I2rYKKK0Oy2/H9C4EUsipvMVh3D22XyQEnWhrDX4bPSmo6x808uvFuolc+9f
zAP0GFBTiB4DVBWeb9hADf2yAY+dM+qTCgJ4K/uAkBI62DJVCXEN0eDZWa7XBQYjBH3ndfRLfwTm
WiimIvhUIe3GX0L6tMogxBihYit9KsgRHJ3Xf/7lQsbPN3A4AQIaLLx1WVdGtR/j5zd4qLWqwIlJ
srHI+3WUlepCwMyEv9A+M2aXdD6Ic8GHVmjoqE2jRyjV9cmGQOYrcHXo7Db+nQYazM42rBuovT1r
IO9yHGpr5WYSucY1c8HIi64UmEwviqVZWMrxSGFuVfwqEv2GjdJ2bKmoUvryWAQtIP4y5jZBdKRy
S5OluVylrEISDko6z2TbueQ1O/g3xkkDzahtnLJP8NAc04Mh8Et0PnDP9zKQDfCyoIFZR0Mn5w0n
QlqpJHDAva5PoC3B9fq3jHLD41jQLrFJylDLz6qpA7GH0jwUkIvHnSWTa8WVoYl7LyM1dYfarQZM
lKXV6K7S+9QD822HCnm9zXJboilUFFiVhM++0TbP/VRg7hSSmDvqx6LzeF4YF/ag1hvUPshngoHi
fOFUbZbqalzjpV0NkJspjdZLrVR2DMk07YpmN2OdIkRPY3+HOEtUznjBq4D2fWjC43lz7qe/bIOQ
fbAQqzU2f7ynH/53UNHdSMhRW466993ivUOKetf3EO86ZHfqbfjrn1eenOF/HX6LaEGSB6smFvCL
9HegH/1o2/lvWra9vj1Xd8VfK/nmaS0pu1jrgGI2j6BCkCEwBRXk6xhrWwJ92eBCAnuPhij8fCLb
xoibUunmJqDynrbaKbSUre5POKIL25R8wUZY85twZ8QEsT7Y8vjyiaZSpECeqb3Q/uRYNbVp+P26
QasIyDcjykJn5IUMa+YXlNJwDgEMfWOpvlvV/7CPfl586Gb+g8CFilDMM9MyAcJQPHT+ceqfSHy0
ksa2RL3Tl7EGkKyZhxPZLigdce65nbUQE9pjmU+3aAcg1c4PPahka6YTCivN11zUAowX9qwQ2dT5
3A5WV25GT/24zSrPTDwIierqZlDA6XSXRW7h70xFxNr4RVzI+5MlOOeZ0WlpYoECvLptHshgSy+W
M3r99jM9ae6JQSDENbZv8s4O9iXaTu20dKDN55hO72WozBWc7msbb/k19HxTEBVdVtU87qS6gVA2
tXZBKLjQrDnQJQR3QytDy/flufuvTd122FOUPE5uz/CyuJFMpyl213fFyvvTvJRwxiNfhcXEp44G
kIKpOapInaDcNOyeTO803pnN3YgWPPbLVPap+lFCOg/sYU5BvjfaP046YtMjwQ51VVCvXNTY+JUe
xK0CezMLeot42u+owFuubXxU56MAGLxr6ESaJ3Xhk8lUlgnV5xJZpbHl7EQikT7dSv4NRmAUQdyH
nk2InZxD1JVEKj9BwwyaSH39mI2PsrWTklPAvEJ3AytByy4K3fBL8Hy45ggWwPzeTIwuYF0HYDSr
WdJWVn7E7FYeX5ryIP/zGv4zI/m+1HiEKypnI8ug2DTj93KiBymMBAeByCJ+i1V5qo9zM1eoKLY+
3aX5ETcRX/9B2A6FzgK0tQ29HD9ut7Uo22sSMtuE2ivjo2GHuP92fYetHaSgngYxq2LMxAPc2ihL
ra4r1uKw9lWUrNTRr6ijEgi1p9ELhwD0dHpDneuYa4M4p+nwwIqqd5BMna/HQQqVyJoL8bLkiTEn
Mx2JvBSyPVqHPnm+jrUyhJAShf6JCQ4ZELZx9qltJxeSDixmIfFLVf25ZPq0SY1IJFs6/yTuLADN
BSSTUIo3S1twSAHxcfE14aqiPLLlMboNins0M91KcnkolduQKBtTQ3h83b6L+UNaHQ9zJuJJtOFA
Tvt8LAtlJokrc+xf1H8V7bdKi52GRPu8DQ7Ie++vo13MHIc2//nCWSE8ivW2AlpX7SX5Ja4PWh8+
THXvFuhZUEwROZTIOm5M82zq4qgGXtoMm8xQ7kuIvKhm6kUsvh0KmgpG8yIJcG4fXydmMpoaRlTA
Poji+cNz3fyujM9B1Bt2mVLjcLi4gZl+FJc5cJhFP5okDu06zqWjHPQ3NMs6G6IyupebQ+GQMss8
RrvfEisTgXsRWcs5syYyR1mera2lDTXdEiWxLVp5BkPEkrY6jSD6w/pEOhSchufLBqTGGWSCMY1h
ecqqzZA8wFXbev0Wil7gVxfoAkk9R+rBxZ5PoIZyLPqKhyR52OSotspru01MO+hFe351BEE/hHQ4
pFeRjjiHU6U+ZaC6wTxWQIpkEMIGNpvoSUfX9PWtJ4Ka/3yx9eI6KUmpAKo05CeT9t9iDZnIXt/X
mogD98JnzqtzYRXnU5pYynPKMIhqYD2AHQ617+0P1RSpfazvggUO501iFa/xfVg2aED1lMnNwXxF
w9LNsTaq9Bm92Bm7n9CRLQoVREPJeZXECIe2qDGUlYLkELWgDlS3qIEv3D6HZuH1ebtszvwaTfBQ
ytCnmgf2fOKqrCiJJQNNi4dfaSk7KJi6M4dgz7Lo3c+hLUGb9nesyXifz29Ck6BepHHjynfxVPym
om/2+gfNeGfn1Pn38O/onWTkZd9+jXpuywQCMmpnp6HuaQXkO9wUHbFN/y88zayjhvOJ6Dj2uRUl
FammDHmNmSZFb6PZxlOL0Z3K2sWRIrjnXqbwYeASjFtWaScVZjcgpM2qo9Idie6oUFvK3MJ4iXQI
Qb2FeDy4PqaXGUkOk5vkrJoYWgaBqcqHPLrLGAaydFn8lCBMbF21OAVkl8ReU9s+O43mTu4PIXs0
IsRXxwi6Ude/Z20HL4ZA5eqdJWlUQiXF5zRa8NEnzadOk205+P/0dvRlNSoRUboNDgU+3QuSo0KJ
CsDEBkoy9Pwb8n0P1y1ZOzqQD/kDwbk9K1B0H903GNi4sRv12ODwn6R7OXn1iSAFI4LiFqluMdNg
MjZGPYuVZA8gjtqUxlGTclxsBSO3PkF/zeLWKGtCP0tRD+TAETlkcAMJxXyqgMVwHQSU4Yi1webL
ZzuTwTKjRsKuSxrUssShkwX+sVRywRStnbk6+oz/C8PZUkdp4VdTA877/DTUz7rUvDf5bZGyjY6U
SAhWW8HqXj04lojcbpsUNScxA2KbD04IXtdfME65HUv7EEnONDptl2/+xTqEGKQ6MyMjzudCGKjK
R6wdMJYkYDcxyrUko/dSdosWZKaIXlznKIV30eAJ/QPGRTFlGuSQDIZ9Ual4Qx9hNaKYGkJLfrnp
AtmWO7SVvBbWA7pdSfvaynYq4qRYH+PFN8yLaxFvBPmUIlsMg3XdtvyPQX0MExzInirhBCs9v69t
U71rjG/Xx1mIy2340jBCAw8E2IWoC8LLA+keCrCK0E1ZJegMg5iLDson1ZURGVyHXt0uC4u5/Z9n
nRTnI5BLvAqQ7jDpw7YT3WjWp3buakDghBwpF/lL/USgydU2Dp2IC8YE3JpY+37dkMtC4tkv078g
XGDfWzUzrIE1jmzd+VBHp2+Wta2lm0y97aLcqd4sum3YrVn8ZJZgEFedwQKa2ydSlahSZwFaSZnT
asSeQJsSKqUNQnvd2pWSIXpVWYtnQOILxRrU4qAohnMGWpnHJJiAKJXPY3dilm1EG7/s7VSpbKgg
iNu/59PzYnv+ReRP186kaTPmQOwMaHF6enE/JhMa4wo3D2cGI/SllngbE3WrrK5PxcLfs5IW3O35
jkR7T5JrA578CummGR4S/5QH++srZ3V1/oXg3+6DNq+KuZXJgYaHHRqlixdjgfMWWMGXEWWy30vp
bIWG5/w6KdxgPIbhr+t2rMeAkLMCkZUFrS5e/ZMEchpJJlDSJPyG32/l2tzVRunF/nTKNWXb6w85
3pcQ+IrY01d3wAKac95TnWUTChgALb+WQ2hbaWf3Ubtv/W9K/9FU0+66ravrf4E3D/jCUVcoW4j7
bh5QC1ST07ClPfHKgtqZ1d0Flb4lM/dCKrvXYUVmcn46G7pBITMsdDdfJf9Hl1ahzZQRRLkfcpd5
PS0FN+DVmxRe/JAqxxsZSnQ539KGamaxCSMb0XFD6fAiT+UpAnuYaU63sfwSyeNuCPAZxhhBiZWh
mNaS3gg0YszG3xa6qKV0dbeAxBTKHrNiwkVuETXrbayZkB6uBsjat49DqAg25GpM+gcCRMHnk9uV
uJBOISCU1u61W1xe4mRrqmjFFgSk83Rd+LQFEH8utZqRWYOBEEP3nQglfi1er9CCAulY0ZPdqgdY
QHGnE7rqi4jM09ixXac/mP0bk0WHwv/jAP47NzrfLJXrbCIjgz0GJLw7WbF7FOEm6SHy8ViVe2gu
n2Ux5UbUyiIE5rY/+gvaMpQB3BHm+XMJtwKKqV2H7p0a1K/6TqluK0MQgouGlPMBZlckZiwBNKeu
gcJ1P9gaTfdvPDc6s5U5g2egRPN8LSp5mg3mPG85ijOGqNyqo+6BskcQQawu+QUM51gqqo9mDBkj
B2l2uy1/1Oi1CgpUrUF9wB8EYKvLfgHGxXyyxYyiHgFWjbk9prdlp0L46XtTiJ5yRECzO114aT2Q
a9yRABTl93G/lWGUYTpjJHhxW10IC3u4GEErcQAkMRYCMZD/CLKnkIybrGqerjv/dRgUWqNHF21h
PLlZVRZh1kxwSzKaAXtlRB77aQDbzv+GwjmKPCnrAE8ftTMwbSdb4fNYRds4twTX5NWTDC3o/zWG
P1YiIw1a04KPxb1/Creqn3tatGO4TlaBO4lur6Kx4xyEWfuQMysAh4bGkDol7ew4EpUCiGzi9iqS
NaGlDxi6DFVrbk0tCBBHU/Y9Ss3JY6izbNAB1Suekk7t8/VZW92/EFxXcVGeqQM4++qqSZlu+YDW
joiOB7l2FeYqoUPkf5PKBPvBHyjOyiZF00leAkpW2hslGJ1YfRwyPL+RNvjR1elewQNmX/r03yzM
BS7nolSSDF2cSIh9sDpasBSh9DoYRMIXq3O4QOF8EwQre1+ZrTNVl6WPJdhRZDykM21T1pYnLO1Y
9VALOM5DTW3XWnIGo9LA65AI7sqt0nyoeisYPBEO56LktO/MisAsWjF7mKPGKkLyOXlqi1gUMc5R
y0VU88cmyMude93clDI/MoFlhS9Rvw/BQ5nkICNzpt630+Rpsn4P5LlQRR2Tl10a8w18AcyFU4Ok
p/qUAThqTBSt/258aOeZA7EZXFmVSNusBMn/aFud6fYIVssO7B1dZFMFnNad8Tio1f2YEdHLzvUl
hYdxbjyYoeLdHXPM4hfWHTXzgRXhIU5fdf0jqXXBTK/eTHT0q0MwEnqRfAymyGNZQp27duqU2FHp
dMVgRwokYuT9kH8fU5QIh//mPP9qyYEGInr4OI8wgAWdRjWcKy7o6LnyGvatUX5VIpbk9QzLAofz
AFI7xnHjwzQD3Ab5PotApPczrXdZ9zDKW5nuh/Kzbl+q9AFtM+51B7ueIsNdgODhFEkPvmZDbaWQ
9T0WV808rT5OrQeCbVspbsviYDE3Nuy2qqFCJjpUZs99uZv+4H51Ni5imDyYqrFLYPQkUztFRb8/
iDbsamrlr2l8BybUrlmayoAwcxTfw4rS2OmIZNENmUAydmw3+rhJg39cF/+1Xf9axu0LI89R5dxh
2WiSgalrX6c63V6ftdVjf2EZF2VoetQ2UEGDKypONXRDo+LZwPF/HWR9x/21gzt7wTBsSiNYmCEE
UNqqtG9mngIKWS1MmD48suQwSbvrkKJFwe24tCdZ3lJA5j5qmI304Bf5x3WI9RPjr1XcZtMVH0UZ
JoLaCqXEeX3K/WLb6qcIbFT/BuhvPMHNUQytH19V4B5VA53gWRw4NDe9bsjtwlTfrmOtuuKFB+FO
d9WsKNPnJQfio1RHDVny2uAFGhIobYB2NFGH6OoYLuC4012HYn0sM8AF2a8qulVLpzLvck3gmlYX
wwKFO9uh1aWjZQsoXTLtNa39lFsqiNavG4Jnx/MjLCWxVeYRIKKqdkNEJ5Ji19J9Wm2uz8/qfjWR
RgfNuKpavGobOLgpizN0H9KhOEmqctIz8qrXxuN1mHVnvsDhFjd6SJLWV+AXlP4NT1my4sXRRpFt
pgUeqV2p3YERLwSzqQB3XssXznyBy60/OkpN007zIYKSqrqrDv6k2Lg8un4+2HkCtV3re5OHP8uY
zeIndt42N4YBUrvr37E6nYvP4Nal4k+50rM5IknbQ6mWxwZFXdkw2FQSMWTNFl2zmFucmaWVPW5f
NSQUPzUsnDrG5Q5lxf0baFsFXlFg1gUrfpP4OQpxsd3qTQDhe2BZo0NUgWdcdSLz2QXOMZDk8Gpr
qjrosdFjkVbjVm1+oVKnRJNkRFyNvdSkEezu1dNlgcbNldUaCTMGzBXpP2j9ondHar32foiehWNe
bkbWCvagCJCbsaTxJbUoZvPy2A50J5dOMpov6uI2UzxN9xRROmjVf/21kC9Y1sIQgoo0xKY3QYuA
TMMUs+frC369VGSBwV0N/AblPvkAo0hKHqyot+wmLTo0t9LOldPhturjO8Kan7XST46hTi+NP+0l
00f+MLqL6pndrU5jr0gV38k70Mv0YwFGccuXBMHEZd04vhI9Z1Csnvs4Lup0U19iJDMiVF8qeNZv
gi36vdAcVZQ7GqMrs0oOYce26izvDF8sxf1+YJYoCXRJPDB/BWQeoMSI+ntoTp47/KDMLKmd52R0
QDGLNlDHeMe/UChm3GqNzbxv5AdzyKN0k2/ZC1hj0gfpZtxen7W102D5EfPCWYS+TAGTRylhKCpQ
YQ69vClUR1cMgTNcQ4EI3H+3s0XPUXy0GWphhaURk+kg4d0oLdXboEr+1RvcAocbUsMkcRkb2MjI
4u4Uv/AqA70HqigJv+6dwHBkELzO6jxvEFrtCpS1wRxDf+n0yW4yt2VozBw9sLcQXdQLv36Uomkb
CjngQ0VV+/nwBb0x+ImKlQJF99QY7aK9yfAGDJmJITz1+c5CjbLEQGGkCXbKqttYAHOrA1rgUlqg
YMMZjWorDf22l9zr62/1PFkg8FF2mGkIpTCUg4kQeNqUuu8mxq5QRUtw9ZAEkR+6bSwIj/F1LqAV
s4aix9LIw0et8iIUXBBEpSpkckVH/+pqX0Bxo+YPtCN5PkNVD6rc23pDQO4cC84QEQo3clkQQr1m
ztVJ0Y2FwgAo0KdC8trVgwrFzV+Shij+50DCHrViSoPpkUGmHEQ3I+Q2CKh8mjsr9eIktStFcPJf
Mjp/OWd09Mzypxp0lM4Xe5l2SZYYgGS5nZy0x/Fef25u6b2/Ie4sTIYe/24f/EZQd30lrm3qr06i
/+DykQ2tkzyWv+5I0940PA2Fs/E9DY6t7I6x4FnrsmH23Ej+nSHK9aRDIIyzcmvZgWcENoS8ncnW
7yF/DjE2a7LfiJ2+VJvABUeD6juS4Lqxth+W5vIumTEl0lUsn2nYtPFxHJFbfjZrVxcJlq8+HC6R
OO+lZVZO+wBIND7CJbdj6yrkqGmoLFF2tb6pMt2pRP18l5xo3Ahzm9A0u4B2Eka4sYvThDAfXaH2
EECCxw7f2Iv/eGSKjZ4W97vvBaLXbUW0mLh9Q6ckIl0Mjw2SvI3/rN/Hb41reJGHV7htgAl9iF3T
VZ16rz1WrvTBwFqxbd5LrO7SaXYImyxQicb7nfKt3pAH6RiJ7kmz/fylYSY0MHTIGc+y2ufbDN1e
UxJnMc6w4daPBtA2iI6tNQe1jLK4ea/zjKVkxOGRz1qkqHHLtr6wUWE1YblE4ea5TrVIneYjKoND
hz6dkZ7ANKGGn0qLWopUgpaKV5GXiWx7a6ONxLvuNURGzufbIn6Cer2OwkXAy8VDL6HVEOWDWS56
ZF2NAJZWcrOlskyCHgjWE9IPtblpmpupf9Ul3YnS9yZ+IcVOq/bV9HjduLXDeYnK3YukckC9dwbj
1Eo6JJNx7NPfoKJ9a0bp8zqSaBg5p193pMhzsL47xnivyS9j98T83/8TBH8Fitu0zY0AxtBkcmhE
Qfs6baY0d6/DiKaK79ecTCvU2n4eNLCyIfuAQKM19zW96zSvlz9j+VjILtGz/XVcwQjyIXYQDp1M
QsAG2nuNFHYnP2j07TrGulf7c2/i41DNBDdBVmKWoh7FpB3ouHrp3TT7Y63RH7H51JjR7jriupf6
i8jt7tFK6lT1gVhXJ58gxM0gMSI4+Fcx5JmbdmZGuqi+yhuzkfvZg9A2vC2sHqkgSy3an9ctWR07
WbVmDXlqavzYEVQ7QXhjRql0d5TsEXJP6ehSSYFE0V2AxPn/hseNXBZMYwJyIniM6rFW7/xkk4w3
sfkt8x8GsPJcB1tdfAvj5j9feEGDRHFCdICN3YTC+H2dNGABEFSPr3qjBQjnapOg6/G8DxC/rzwQ
XDkkspBrMO9Q1CJYdqLJ4tytHuQxTQigwGmqWCjP8dj0YxyeFHqUmKCtZ3Xs/qYB+MdEgzUQR/cR
qBhggB77g2y6USXiG1gPOBco3HLIVdzyUTIK8bxTeFfvph3e2/fZqYRyVWzjDaWwI1fZ5450yjYk
s9OT6VHB/F2S7swh2eIbuFXCWhUkMQm2QPfzDupHwSvqFz/fn6kGRb/K7RxtaziTM76ZXusoh0lz
2EYVfMNqqeXyG7hFhDzwkDUBxqEFX4Wb9Y72OBybbbeLf1Q/wwcFxJ0eHu5F0uXr4ejCdm5FpTkd
9aYCLkSyTMlGruXIdvTT/2wVG6/hZEPt6gfqOu5KFM4bXiZ6f1zdPAv8ecUvdqivqkliRcDXnk4W
KDre/Js+9jD3ZAMRtsf26D/SW9DMBD+uewYRLnewx3pTanqOOQeZeYT8iHqaJE8o7itA+bqCLKwz
EvQjDAqsi+ofsX+EWEQSd/ZUCe6m88dexMx/B/Hr6F/AUK3xldiaBxGkwGlo/FJwh4AshU2U31NI
cK0hyFGLyoNXndEClZ5PnZpPddiNQG3LT8lX3TQB7UwKgrtnHTnSqNlcnzHeH4HzC5UNFsgq8esy
OdpRmRntzNk3RFDaNaND3KLCNDUDgd/j54zHmf98MZiKWRltO3M2SVR2+4k6EqPgCfyIJJHeLX/A
fyFZFlRMFIOC7Yu7iARVRdVymKkgpNFCOYFVoYS8EJy3a8MGClHQEEGdElTYHIiskCEjOOIdkNrb
ZlDeaKl/0zLz9frsrI0aOt7m6n80S5hfPnYxakbZSaE8yzAlsZ4/61Cp3IMoqL0J0TDwqmWJIOK7
iGbnsQM5JiKwmfNI45t8wy7KynpWQU6lxO3YHvUKRfdNh3DOeGgl5H+MU9q7jb+5bia/075glZmd
DRW5oFbm3GXR53rXBiAIwWq4MVmpbpNmJMjYac29yQ5h+jp3OkOW8/t13Iv6pllrGoQToITTjFl4
lgOuLDD2R0qr2UFjlbaF7tcbKRzepUahXgJuVTtrzTcp7qY31pcjGmFH1WmS6DFQlI9eDl4Vs05u
JVyut0mHhEMQGCIi5svVjO/DyKioeQDXIU9dBy7ZRkKfkorU2zMr3/r8/foQ8O4GI3D287mTIs8a
tCOE4HQq5G0ivRr0eUgf0myrgUghECntXu6aczDueFDjXJ1KAmP81CVBiNamYINGicN1ky4efGab
QKkI+S0LoTeSHue+hjasIxQ7yobaka0ar1ryoSgvEh6EK+0moS9Vf2y6DfFPFFV0AuyV+cIinqla
LPSJq3w+Mze6Atq+TLOp/A16pKmPTdN5hvrb0FCw50Fs1tG03rP6Fz9pNr51MhVB7fQXQ8vy3IL5
+ATQG4MNB8lcfslIeqGbQ4dFbYylJ5du4leoTTww1QshLl5Kdy0ou7oY21h3hkp28mIzgH259SRw
YKn3FCmpcFdZj9Po2+A/Q5HdtjOe8+GpRwksQQGslDiVFm56E+kt34fM65Na70bUq6JS186b72qO
NKZ0YuVHpv5q6ifLvFOtbTySbRA4Rm9s0uypNQ55rjwJRp+vu+JN51ZzFBl4iE9hehUkqKpI7SHC
3kYPmHo3IA/ZlkjuPmqtL5j1lU10NuLcuo6HQZLSHrDduEHJy1BjHJ/Ax4XFFoAmXVTfc+kuzyaY
z11PfZ+YTQC4AtWBbM7lpocEtQascyjCE338JKaIGmBl6y5NvEhhl6zTpbzTbG3QwWI2obAhQym2
iAfo4pn0PzMI3iEokCk6WArP964/jr6etMAZp8FJEbvW/lOe/rK0g9w+GAY4jC13StxyfOvrBOnr
DVU+8fCLriLdpllvS3hJLpVTP2wbgiSkVHrXl9jFtYb/QO5q5WeBqhUyBl9D4w0zD/GENa9mgMOe
N3ZT+ysdZbtOKdL891P0UZTHBA81jORuPoBWL8pxA3hoUT9KqjukrcFhfEsbXXSyrc7XzKkE9TEQ
a/Nc8p3RkXFsMI7BRF3JcKzkJQr3VehAkgw0d6C8NyDY7YUhmsuqt7a02+FTLf5pr+fXYC2+gtuP
tPIHI/HxFYThxdv/rNCakIPm+/qcXDwifcHMrXRg1yNgXuccfkesqczlQbPT6iGjm7DeK2pqh1EG
9ly3td6N4hvBgFvl/M93bSg8Yn3r65skfb7+JV++9cL3Lr6EM7jQC0jPNPiSBqmRuNq1oCzIk+po
0oPlI+itXVmZY+A70jwSsgmm22F8UUH0GcS7tkqcOB5t2h5qA/RXppdp6PKKFHtQmZ2l7wbq68ai
3F7/5pWgD+4EDYlzJAutqK/jdBFkSknaG8iDaXbYvPt0axjfJJRv1426HXLV8bsJCr8umLZbmf3D
RNJ/5g0MyKhPgyoDf1IFZqcXXTRpdpv2BVr1msLNpO5TZRC3uW7kZSA92/gXiZuXwPRREVkDCWIE
uBhA/iHcMG3Y662oWlyExJ0F4L3SmJ8AKVCI6+OonPAgoqT3qqiq6IK1kxs9/hhQ88pEIRvcTgSS
HRT6TBS/TQ9lO7lZ9NBKuPDDNwWyM0m3MtlS5RBER9VCGPKaWu9K+WqYE/7jox9PCcntur3LLTDw
V14B0qnybbQEz6AX2ZivD0aBF2jewBqgf23jxULTIaBiGLOf1CX/dgiZa9TGQyAbYLUblE1CwXNK
JicYDTezrI/E/1nXUuCU4PedrM4tWCfw5esrf/FBnN+YQrUaKAjG7RxcesVYOjJhdmjdNKhotqTS
maJjQ+57pqMX372+IFf8swb5CwiGYjwgGMwtk4xmUh9lcBQ5Cz0rlk5+l3osLQXvvmsmAseAoCdi
YiLzZUcgXkTHmAEPPGhSDKGtsLfjEUVH2ciggec30gb/r7/1weOCIj8caVkydnYOpbp/YzBoEpEU
BG80SjK4gx2FBVYew8uA826fGv0mmnKvYJkA5oJqFYsMykd/cbgAAuVkYxxmwInr5vsQgDjXkl8V
EBmhABZF69qTH/R7kyQ3FoHuuxo+6L18F+H1RutEKez1wV98i3puc5tYKRjgMcntnOzQtl29J/qp
wPu0FdxBcqIm2QEiQm0m2Gnzz+VOoVlLGchweXji4NY1Mr+6HM24SXzQ5cCxmCA1tm7ZAoHzp3Kn
jhHJMcqZdRsYb4Oyb7Jd0r8pw0NWHPTspNIblIFf3zNfib1rdnGbxk8UlMGYsEsz0DT/5kv+NiUH
Kb+vo98p20rRhqC77Dro6kZVKKE4o8Dey+cmNIZbqz7CUlXHvvDVXSYxu8gtwaV1HrAL0xYw3IDW
pA5HY4YZkGws+y3a1dG/qQyPhaLbYytKEM+74BocN5KIsimTSpxSCdjts40Un+p8EwW/0tBCpsHL
cpyMkOz6lFXZznpBxHF9SI2L2vc4S2UUC+AwbqBMZpG7TilOXWoKdoEIRj7ffVOaIMeVwsZSe2zY
Xay/T/7j9cWxutH+zJrBN6KBACAk7YBZSybJJn3ldCKOTZERnDtLCka02gdCG4ZbZcDlcggOFlSE
rxsyewR+PegEOTAoMVFq8NeFoII2J5oUELfWihdBFdE3T3LFbCk6SjoRbKm1KBkxgCl/JUkUk29K
CFSz1JoYM1PJh278rYV0l7NdVQyOHsc4gO/I1DoV+lVqiG5JxhZd4FtzeLLaXat9WuotUT4L4xNv
qSq9t1juNkXhqv1RMr6baE1PmKhRds3dnX3wHPQtIpcilvO0nJdSnNDmjkLmBloZ7KdilZDXKdME
CjBZ9BoEcX4MxylypJ7cmWErJGFc2bbwQbNsFm7HoNfnHLvRFrKvginFZkOZeaFpVS5VanIj+0UI
UZnAQlFg3zuqFT+FaZahPgUq8UmkURz1bWbLhmgDrLlkaN2jpBNaFCgq/xq5xchImLTaYIpmT+k3
C/2RWv4eoFDQqF50c18NeOc0niToof7j5Xo2H9w4IMWG+22B+QhnwgOqgyM1rtpun2R1bOekK+2A
gX3yOujsE7k9cgbKueggo2bEJIBmkwc6EbsHuVAdock+SZw2VvEs9GIaorKq9aWHWPkrm0dlXlle
LQYl1wfsTA21Rg2aXE04GTQCu+ZtatyB6Ou3qmePtS7tr1u7lkXFWvsDzJMIBx0UqzDK86X6ue2/
yfR3YBG3NJ+Les/ixJGmB9AKVi04VkR09StO72yZcyMd0rZBAhPQupY5WfetnxKnywW+++KRHJHi
GQp3Bqq6XnX+CJQYR2yXNNtofC3GCaetq5j/R9qVNreNK9tfxCoS3L+SFCVZkmNZtmP7CytOYu4E
V3D59e/Qc+9EgviEmrkpJzNTU5VmA41Go5dzfoB7XokKYKK7Jm1hU+6URt6EAQ46njBM5KWxT9tX
kBNUMxv59CpY/flyujI2pP3n/A2amPl8W4NRzrwccdJp9zyMu0zdqpnP1Nobpk04/mqCXa65aSHY
9KX0G9bkj1iu+phOkyqhgVN3ehvJxHSVwq/EoNJsJfAiNp6lWC4NfrBkrUS1QzNUg0xXqoA5Eq4z
6TEnHjFdkN8mSEO21q4Rfd+88VerghEKhGLARr0ivqGJalaRhFUxtN5LxhhEXOid7B4Cc9ukb6Oo
I+6qjv9lImfyOEOUaAiQnwbLkcTDBjkcJe6dSPHLcptJd3H5zKyTrh/afgMoXqQeD6OZOkn4OxnA
KXc0StHAw/KZPPsezmSNycgVlszbo78WHZoDs8lX4PK6+JlIbtq9jBpBMuWpGvFFAp/7/7j6vxef
R1XTwKY4KMCTQ1YVs3T6PgOMoxGgUSsB65evl7/s6KeQ6uhqC8D3co5Hf0XLO3RIEusglogHe0OL
zAG8kxfGL+pINpJk3DXlUx1GOxY1Hvhm3IAgwzEi65ZMSM+aGKSJNlqnAdD25+0Tet30+/Vh8+sd
TPZ4cs5O7Ozmq8OEUbNA0dKiUoMBxxBzRDqVCbLWcfICwrfpzbIze4v6Yr9JtDH16g7z7k5J2tQN
2ylwKriU70Vdyg9FQJLAk/tWzzZBk3Yox/VDe1cM6hDD4RiqZwJS+leXsLBHE1k+/MqKRPsdBXXs
N9owDugMMMiHyWp9W/RjuhtDqxvAvFtPj51dK2ALkNO3oKnibVhHDZqw4ybfS0VnI/XD6MPtpeFP
6bxlaLDTTaAlmKjFcSsTdrLG8gZVY3OU4rVkTAAXrOwtUBSQmFUx2TdaVoBMpsYEjyg+HIfgueoP
JiVwY6Gyyw3VDlZkJtOEB1RbPgVgco2FVDn8zcRL4N4UPShUxyQHxbtUlQ54I43uLhBVk/hY/EuG
pqkEVGlf/HaXhpWPJi6EHrTorbIHpm7H3pjpq+l27F9u79NVQu4vSSDMABadrCK4uJTUqYkZooKH
LgZ3+Nl6yAo5pp9WjkNO8XZyy+PgCtHSF/dI+yOTc6kWINmZESLBO/jaZ7rrV5Y3rek+u6+2rRv6
+lYE9zD7xPM7g1eS85mZ3taGySAQ5cfH/Dnep9thVWLS7vZiLhj9DDb/37XkUSX0Mo7QDQ4xzDcx
YuE0vg512Nv/JoWzv6SIRkWt5tX7OXnhMdgT6kho5bstRbBkX1HCmWuzQhK0GfAt3WQPwEE3wjQD
W8W+KUpO8uVabmv49pZO0dowGSBHOyo+27S7egW/8Jqt++NthRaP7dnmzEZ5ptBEzBwTmRBkyJsJ
xZZ6G5Dn2yKuAnUogyl7kBNZKrzeVe9Mh/y03E5gXVeyt1K6g+/1KFuNxmNg+pa9TsmnKfvU/Id9
VX9JVQGyPJ/fq/l+PeoC5NUz0BnPAVvcOnGwqXAJUFHGiA9I/xKEZA1aJ8C9KXOWp2Rd1pA8Bamx
0a2oWiFD8J3Krz3AcMxAWYEOO3IaqVs3gKgPp/RDsLoLOzgPhyNkN4HHhZ7Oyx0stSBBmzZa/UDI
3a9Kv9jQvZq45S7YhMSx13rpFGvlFH6/LZev5kDrC7FcPJwlraJFJcQqzR3oISX110gPCHyc22Ku
GpFmOQqCWluZlbN4OFkgArO2irTMtVmNt0YUReyA8KD/jDup2chaZ4WOkZbDh1Vo3X0x9CUaSRm6
VwEn09xhYrR+RBYCnXt4oObPdaylD1UmdR+lLU2C2/16BgffCkA0BbhEiMKvsJ/RIgZKJNPOXHLs
0NSbr1QCgjh5O91RH6NM8lOzub06C1fGhUBuE8CRStDlA4F2c1SRmzKN1W0BS7t8rhGXZGu1sLUk
BGvuDFshO1QC7GosA4bNuy1nyYhBMmCAY8VAhw5f9JEqVnWxgvjEMqpV16X3hdo5HatFHUDXNx7I
3EHhNDO6I//PXetAAK+SPu3BI2/1XoxOvloEMLAUoiA3gCSUKmsqei0vT2OPhrGe1VCEjG6trEix
Yh1xmoI5tRBIc2FzwAyl47kH2ivEdtzmMFnDkGgA3w3YM1a818O3lmIYVWTViyqdieGuCNb31ZCM
iIXGtX0KM4e49NHcZd+Ch9htP8GHkwLWzMfktVcJXOvVoxuHHxqiiQ8bpoKAh/NtmpqiYpxCQ+Wk
n7Q7bSWtkg/t+KHfoz2EuekWfOvdZswdN96q7rhJ1r2o72bhiF18AnfEUt2OiTXOi1y8GdYhEYGW
LN2OFwK4XUzkmOnzfLmr/wTWZhs4scMczYuJI0er7sMQdf4vhWPna8ptZxRnESYyYaHRtjtQA93/
wX5aa2BRugNe7hEEx987J3Ff0FUpCNGuKpD8dnKHA61gaqYRqFq/JttiG1se+47+TeoosyG57WPq
/3MHebG48xE6C28izOGwLJ79CnLmsrQKB1Ffo8g+OJeSyInR5rNOBUm3Bks2QM+47RuXj/mfQzBv
6JkOVRll1TRCh6oIfVtFE+Lw3QBfvYgRYlEO2kLRIEoUovMNZjpTyogBUtbNleOkD05o/QDzhQ3m
jdv6LPh6HVgjf8vhDNCw0cKMYYHcDaUH4PkDnkfqRJa2EJNdyOAsLTUCgkQpZEzhYxKkTpuvChNt
yP2mnQ6kPsbFVrZ/AN74tmqiJeTMzQBkoRRbs7PQwI2ASYVKdku6U0VbJVpC3ugiOrZ2B/UCpNnK
b3U4APfSu62LSAZndiOdgpy0kFGHj5O1ob3baSKEiGWPANpxC/GSZWMe8NK2O4vEodZgwSo7xIp5
drwJUDsAR7cpP6N/U4tf6uzUBEg3A5cF+TtJFHlcJe++nNLMVomZR8OQ+acWbaq8YRRm31W+ah5Z
7hdK6A+VG+SYR7LBZjXsM+rfXtzlBANq56aGk4DXEbeDrR4Z9RgjsELe2gu25ceUO8gv2G7mhN90
tzzIj5ifEPWqLkWoun0mltvURFITrIKF597axLty8EPHqXeD271Wp2onesYuHYdzafNr+sxzmUY6
jfXcxRTnm1I7AJnLarxa1Kw0f/NVGuOPTjzfWW3nVtTOUvT6tSg9bTpYKHOlQDwY/CB/vb1xiyHJ
mU4GF5IoUjVMFYG0xgnX4HXCliXfzHuEQEj2rvH+Ia8h8kXR40m9A9Ru4vUAyxPBWS7lfs/30eCi
EjpgMimIYD7Tt3fk+g/TBtyLJ3v1m2zRO+/Ua2TYu91uEPjVJZ+A0zr3IGOC8YqMdCqVlFoyQsGs
9uq6RhrZNUV1/f/HRv8I4Wy0nxQrrUfo1vrM0zfdPXKKP/J97wUOW/cbUDPd3tLFCOxcK85Mu1qx
SaNAIFkrmR+sh6fwSF+HyVUMR3ZESczFNVTx+kDo/kWScHkoAOal2dUc78UFgud9m2x60TNnWcTf
2V6+Mkr7OunjuV1Gy9E0gJRYGqLtVnCNLwQ+s9/6O+3BmSBLU1myYqQ9aAw8QeteEUX/C94D6VfE
/vgTr1ieSQkl1qYFpT3yKnDCqfQ5DI9SdIhEF8DCYl2I4fRoI7UFoDDEqOE+TPYs2uiiKa7FpTrT
hAvxJyJZGLtA18FAMEgCFKQyfLptwyIl5i8487RSHdbIR0AJ1F0can8Ct83RS1Fv2/ydnKdFfREv
dLzR0WzxdamdSZkaK5VKAilJqDklUK3n+ctCdYriHqkZyBt0b2rATfM8dM+BCKllPoa3pHPBVSqp
LJFkGFyOKmtjmyeZVbsRfQWgEMT4UOYlQw5DbNa3l3a+iW+J5W7qOEtCvL6h9KQ+NsE+0w+D8qbW
7+okOFDXe4jEganJmL0C7jPSNpd7mDd9ZTQy+ttjKkdO2lX3uSE5mRwJEqPX64g6NsBuMDiH2Ee9
ivPbrmqL0QDZWwGu5e5QYn6pGt1e3cot5pkeil5QfFpSzJ5lAVEKp4Cnp0dDDkBjSxOYbWjwV57T
6FFq3m5vkkAED2qid0ZhBxQiSr1b19qr2hleM3q3hSxEqzMyhq2CcGoeoeW7swKwieCJZKFzHb1/
n1bp5p+Yqdk1qtNiBvNdOhin1BNBFlw7j0uhnNmPUmn2/QChFQgJgS3h9SJPvhDTQISFuTzkWSwU
qrmYpgKRUoRWeYhYFU/MB2+7n6yLrb3Pto3hULfYqMWLuS7dY+/Y+2Rt7/Xt7aW99vWXX8A54VyT
jEKO8QUmc0ppq5MVUxnurJd/LAbcNnOCEWCqsyu7PGI4XjmzuxgKds+6vVMH35SfOkVwkK8RQDUL
NHUzhQ7B0I3yFb2d+Um5IXaVZzkiUid/TF8UBmizRHGR1nHiu3gdeJmjhm5yYKvQz0+2MDpcOA0X
8jlPUmUTaWzUPtzuDl0QXuZrb8o9UKAApGYdfpnrH79uL+tCyHahMF/i62SQoiUWBAbvoDnuZTd9
YTvFsVf6oRt85TNxelHQdu2WUfDAeDICKThNXeXu1EQepVoHHCQeUNIpeaju2SkxPWNvgDzSmdb2
u+KmXhW4qi4saC4YKx6sGuZmgFaKTO+8/Gfbq0ujoaRBCCuah1inKnjM5O6+n6Rmq8iBCH99SdFz
adz5T009mSQV4zJFDIJMrfwxFNkTCd+siWzG9vP2Ti5YjgWIBSDzoGCGmSd+VZMyCqoKG2nT0B3k
H8PYOUZ5ui1kwaNZ8xEEYqhBFJ3PkQ/K0FLTBg7BYCBJ5KA4aB4RAloCq1wSA4hW3KkmSgvq1TbF
Vg4M1B5PbCT6YwQs1j8P5S0kLjBkrhAVWAd8l0Bsx1IOfBy8wooG/V0vdg64HxHk+tKWAP8Rw9+z
LI0PgzUzi8veQqFNso6s8bPO01Xv9oYsRARg9wW6AZAGFgq0Y2TnSsUAdWEGfjq9RjVGYeItyLup
4huEoLggwpoCgsBVWGXhxkGVBBMv0Iqv60WTlNtRWGSuWlrN5MhaMLp5IAcPAzrZwJ0VIZOGxSyB
BmyxzrN7zOdUioXeFaS+pAooekQCtlgvIeMfT02/7XtJe8mDBq8RYA6Wm6RU08ljKgIqOTfaaN31
map4DMHVvqn7bo9yY31fKWPY7Uoz1h7QQ4abZxonn7RjtDNILr+TkVq7IbaabYeDCH4eBeAWjjZp
CiDuUJkAcW1oG5+5TAd/0qzxI5ZG/UibAMRcmDD6XqZWh8mydEAXmBkfSys0dmVRkMjLB5vdaZlh
vLIqqtYkHSPFGbq+HT0llECvHFvMm+SsCd2xltkPxN1J45NQodvOgL05dW/mD31Rt9POJHIfPNiS
rH5LwAnN3B64GeDeKSK6NfVofCm7OvLNmNkh0Axa4qEIZqyjWJ1AS2BR4DeE4DvpMScXSd8yUsiv
aTUFR9o2MfrGTEDqzdS5nlmOfX3HtAL4VmEeFcAET+kdtlENV6qdjr9JRYBUPfVp/hR3pET6TMco
Z9E08WfTVhnxwWBXIAlkmh0ag6uweyVa377RKQT2LIus5EMJ0WVfh502YJIkU/cA+0VWvTUCSXB/
XCeNkIKWZQWOHINAICC/9OExYtUILdp48+eTqw1I20jtekrkddyWmOzMfyeSKM9AlhySjqjAnAN8
OAxOJsurKgpb+D3phARVsX+lrjk5mAh6egrv2S52jZN+n64qr3vIP6KVhTCMAGNWoPniV8x43wCW
RV86n3LVg9DUZkhKV019I1Qx3iyMPxYuSAwx/BHBXVlqHwzUaiHCDnzgx5LD6H4gj2w6GEooPPVY
beN97dhbUaeRSDUuvCuLDB3JPeSGKpp/shGN6II4VSSBy021o9Jp45enxPlq4vuBHG+74qVQCiEF
4goFOD1wxlzs1uL9QYt2ROxIifRuMgwdF1GIJGJlgfMSSCxN5ucgm4IXyg2MUrdREBOvTUn+qw7V
BPYbN7sy7lnl3f6yJdXPr1MuNMjCYOhDDddp3z1LCGmNSFCcX7KacwHzB5yFVVbdppRUA2oBPXlJ
SbGubCBMjeVdQf6FpPMrlXtt2HkBjwImE2SI31Pd8BLAX9RFjyYWEbi96PLmFk2mHS17CZd3M26U
+q7BU1tECbQQH4KiEbP9+BO9VXyNPGYjYfBmiEbTws916udr4xRN+UoLlPVtExCJ4tZtoDJmYCXk
voMy3vThtsjQlth6rXyIos3/JopbuEExQ5YGKFTQIfBaI/ZGAH7RF02uvAJwr7eFLV0GGGBRkXSR
kYPhGymqkLKusbGEfQk+t9gpgXaobexadTAI3ycio1gy9HNxnKE3SqqNhQRxY45qP/NG+TNgDste
bmu1UCSwgIyFwhao4oFgwKP9MFuvo75keAauupW5sU+/UUP+iSsH0KHo2VDX8qbfgbL9tbc9UW/p
kuEjyEfalmjkuqHH6IZOz3TIjtASj95uC30iykRXt1UUSOHfnWMRygY4mtH7hoEUK3owtEdDhCaw
tFtnmvDJkXyqpwqT33DIQPBb92pao0CoHCYFzqLNg+R0WyWROO6MxaNWZU0Gcar6MzN/FoiQS7A1
R8n323K+krWXeU1Yx58d4uueSZVbijS/wuIf9pOMXKMz7ZE0w+W5N1coaDHHurf8+EMg9rqzFWIR
diAMQnfU1aAeBrvTOugUdAPjBs1119YfO3JSMKwWxl5E/XYUdzYsne+5QVKfMwVAUeOciR0pUR9S
DWtKi9ItJ3VHu+7U9ZgUVOp7hiKzZAu6ppZcpU2AvgqMAdtEi9blZYZIuFfNniDWAxnsSlIfdLBA
OVZcyNvSql4NyxTV0hclzr39KKUDXtfglDS6VmuqFFcNHTMT/QBKPGHuPFbeSRpIkVtpVZCt86HL
BVWBhbgA2HiqYWI2Cs8KPmDBFhep0aMmWET6lnYHM6jWt21m4ZTbGPKDMwHqLSrmnGYAkJIsrUP/
sJym+Uqf5Mgz6mZAJ6L5+7akqzW0MJfxlf/ABBXg0TjPTNkwKr3dFa7Wtg4ZNkr3q9aOevzT0AWe
6+qYz5KQadXx/gUWGb9bXdK1pkJZ4TJMzCYy+HPjjYGMWSC4BK5Mn5PDaZQ0IHVSFWikmpmPZ9dP
q5TdXkn8NLPf9EC7K1NRw6BI5LydZ3GcWfTIWE0QiUcGQKq8KHpsRnC0UzfVf0ZMRMi+vJLoEzQw
/AYUPe6kjWFjZcTsCxSlUC1h9+UM+h0f9fQfB1rzUgKKx5hTPSj5cFnyKUCkJecQ1GTf9fwgZf4M
RlTYq6oX4ZgtLuGZKO4SKMrBNgcVokZpL6cE+F3dKsvuQoI1TPf6P+5h4zTjDpgaq5Fs1/MSypWf
RsEu7PvN7ZN1HYxwMjhDzGM7j7VuXr3xvTAeRwWY0oNjjXdtcldPftq7oMHLyg3q4ZI+ukb83NuP
RvuAQhW6558EXzMv4MXlx30NZ6MJ6SiVNXxNzdyu3mk6WIvszmHoEy+NHcitHSL7VbOLilUnpOSY
DeVKOHKSQC01MRbBt5BIRpWGFvhr0b1F3lKEEaTq76UuciwlXY82daYCXUH1e2GDQbcMctFWLMoH
Yibyu4SgFMhtN14LYx9LU+F2ioGxM7QmA8C06J5l4HhoubqR0OfF8uCHZtSvmiy4GK+LaFj6GUYV
eRcLNbSvbowz90DVjhmZBe1ZD9BOwwtIjbG3HFjC1Utgk61JzVU5pDCNYRXq6WvfF6vAaPd1TkUj
5Euu4/xTuGOmB7o6ZC0WokAZL4xWsv1bjQ5yFf6bFT8XxK14a+UynuQQVJklyKuAjromcuk09Anw
rp6Epy5rnKR8UCMRkNh1e9vXcs9X58w6hpTCpTe25TZllY3lnnMiaglWvV+qfMyVVTLoqzT5Fo33
OfkXlxvE/i1zdm9nWzxpOFkd8AfcKqZTtSLxqGaekQAupc7i4Y3ZZf94+0AvXdx/JBr8DA6b6i7T
EES64wB0lqDCzW0eivgEzh0XKV3vtrSraWPcM7BhDLfKsoqo5wto9EzBDGRotJNl/N2R5USTK8tH
Hbh6pflkGR9J72Z0dGLtlQbfukJgS8s2+7dofuq3GSQ9tUaIbqvB74mfd52XA0U+TkU+8ipSn5VE
m4AFUmOU9/jqhlkP0lQTSMrpSxT49eiS8IBMs6Ood+hrMyd3YgLlrluxOJmc5ZgTiEgUCplGihYI
4KHKmisFeyvxJX1nVOspWBkSRsh/CDZ0PoC8Sz7Xlcu6xcySukyBXIyIuLW9rdt73YAjdNt+n3fo
HG+9IPPxPMEwR2CIZgAW9xRvMdSoVBQ1+UqV0gA2xc61AnZTP3d9cowBVdJHLxmw+G4rOt9rV3qe
SZq/5Mxw24Fl8tBDEgXQcBlFnspiv5SKf+EA5pCdoJkAz4KrBjSFDVJMFCgkIcUOzrkQUODwOYWm
vadKJxhpWFo+5DhUEBDit8YbqlXVuSLJEkgbSOEOAaDo28jNpeoYaP8Up3k++OeiOPtUUYUJVZRn
kNbIay+d4YwzKzG80tDXt3fq+n3OieJM0tSLiLEcomgBztx3Yj8Y5X1X7aPyJ+pa6vQuKy9KsCHs
O00flQGN+oIvWPKpZ7ryyZViQDsSpr8QJtBfeX4nW3sF5JsWeciB9XBb2XnZeLM8F8WF1qwKtMYO
Q+o2k/mZRi8pIJOpwbwSRRirjHymidjalyRigf++orjVjaa4zNl8Yejar0TapaUjBdSJBleVD0km
OuCLx+5vafCnl8cuUKoxISXuf7OgdzFtNmUTIOD8fXsVl6QA1R8nDl2ZOvpOLqVIiSGlDQtgnIW+
tZvuuSsjD0gu/+Zwn4nhoibVirJY0SAGUeSupZo/QUQ86Js6J4JWtYVdwvg9pirRvAhYTD73JsXZ
f0wQMKzNKgs02wMdPSitQ/MhaSXQINdD5KBRtBbEE/NrhDNI4A8CT8QikG/Y81Kf+cmi7IwozyOK
KkwsPapdbro56tCCEzYbGS8FQOh4T8LtA8ieM8KpAjVrruJhnFcvRufJ4JUEiWrwbtmjg8llRxE1
Bl+XIIE5gTw3WvyBVoLaJ6dXRZlk1JVM3dgqHRVDdFnHnG4y3bFDKq7XNzaZVjHRnFSXtmqnOKYZ
rvQ2XrdT4tRhfx8X6MM2+tVkmE8yVRzLytaZnfqJDejpwnZTIppDWbABA3sA+Fn0ccAE5q0624op
RT4hkxTqAu6sYgCNt1ZGsKq6t1Ct3D4QhXYLUQ+qwQrGxg0krsH3eSmutpBQILM4M8dczUePeW6U
owz9aE4bpV/13VoSscsuOFr4IdPEGCdyhVeUGTpFp0Q2adQFIoMXhyjymSsa3tfWvtJigX4LdyUM
wMY1qeNBgPzTpXrj0GfVUEI9VOW9MkC8mjhZ8itvj7d90cKu6RiGR9UBY9uYeZ51Pts1kxVSnDLo
NLRrnSBXF23D/omkeGG2GxOe/n8TN3/OmTiq1JNszks4hM/UjhzFvk/Ytyh4Lnrm5P/mUQXtMJQ+
lzYAn8ytYl5W8dDIBnUBOpNZTo1UdpIqXkNeYstp9O1EDzQQ3JFLOweiSuSeZgcP0NpLFUPS6UME
NGiX1V4LqGxgvxfjUy/XgqVcsEZ09f+Rw7n3MLd7o1LglHRrw+w7w3B0SUPtxs1KYRfQQtg931Ma
IFbQBITK26VOYzjUtRZDlqk8DNqDNLgE6QhwMcw00rrtm4pHS79G41airi32+7bRLL2NYZwQDTIc
/FickeaGmRj5CPRbGGkr/0yrd1P3CduU4FPT0cjSrbNBcC6WLpZzkZyhRm0wFI2BXTQaUM5O9ilX
RQM0ixt4phXnwSJDHXudQYRURftKr30prHxWxwc9zb6zaBR0dy+92c5Xke+9JkbWlFaLVTSr/lcd
fTMBdphF4TdkFO9KtTtJoeXbSPu22mtjiSKrpaf4hXTuWNjUbsfShrZRs02rVZUA8al8lLpfQfhi
RXtanhRrVatPIFoXWM+i8f5ZZ5s7KLFESDFakFxXiSfVqJ+10V43km+1QZ+bMvPH/nFUo7UUMi9N
TqOKRmARdrRw8eePPHN8qWqMtC+x+Gn1KwuOXdV7re3myTewUmZsW0x4rX9vRI2Pi75orirDFaGJ
ig9cxjGUgYAPqZHiFe3JbB6C3k9EOIRLdwhQg/4rReOi5jQJOiqBkwAxOiIk4Il2/qRsiP5O5u63
p9vbuRCLIW0kq+oM4oLxC+7UxOZYaAoQv1zbAiFOujbKl9GWTjXw3yVq7BMd3dN6JAA4EAjlkznA
zVGkvoVQRgGJ86wHuwQphwh8GfIeHK2OIWJlnR0qF3FixHWmEwe27IyscmkuGLKyQ1Ij/sOMdwk0
WFJvRyHv+4J1XAjhDoaeG3nQqhAyDQ8t8jiZ7VaY5c1EcZNIGc72Y8lSqFnOcqwP9KyisoAKayO4
dhe8KcJPTK4gi4EBZd7UiwqTiClKdS4qq1r2YtOVNa1GPUG6VrQ5i+t2Fuly+tgEAxBUhqgy+Dax
31V/MsOTLuLZXLI5AOlg80H0OnewX5qA1USUBBZCJZpHDk23tvIc0VcLLDl6+3NC9yV8xu2jtaQX
Qnf0SuOKR8shd7TGysjCpIdEdNw6UgsOdy3cK0CbItk/bq1BU/mZKD5ngZpDqlfpLErqXSAAbSTy
HRiJzkSth9tKKcta4Qllo5ESNUEueGgABVYOoU7dsa2zX0UQ0g+rVKTXnjTlqTFJoK9GmoW7Xo+y
fTZN5t4YSd6uFcWOtmlnUhBgDrHWPqC7WulW8RRVzJPVnAkijgUvikI2mQn5AAcJ0JvL/S71YWi6
0aSIqTI8ZXyjedABRpRhJlQFhmlfv91emKUDg66HmZkPUSoK9pfyQqMrWdlAXtRWAFFHZ/DbgADS
kB+sOBK8ZhZ1Q9kXRXtk4q+KG6BRpZ066zZVtfJ9ING4ImZ5qEHDBCrF8j4FSOkGygtaHpae0SYI
+XBZAFPx+sUWZWoVI6lZYuTcCF6sQh4fzVBTTlM8EMVVWda+9YaaboiW65+V3tk/7CFiq4YBWNAZ
UPPZoolaf8WDBRRcwA+xHq0k1dO1RLW+94C+G0Wrmhnpdz2SBi831MZLpFr5DCcV+Q5FCRVhKL7w
7jUxEEiAywGGQ+SPLrctKIGj0qdofi7pG9EOxM483TiW5EjI4EXDXaOtUJK8bSoL23chcz5iZ8GL
Zk4106ymdKUMRc8M7CzjjzmvqmeZ06J9t0U5/7bEperjhUju1A5jHw6mNousVzJQubR1DopC1GAV
c1OCxicut3Z4QJ6prfyiPJb2y+0PWFYZYGaKPPsMPszAZQvMpqwDyqJ8KKnXtI8W2LzVaYVadAFj
uC3tupsYbcQzftd/xPEBRoqRoTJQsKsJ6OlUsqH2/ci2XeVKmE7rMC8bGC8lkP9Q5DF+DbUmkr9s
VX/kc5cNlS2gM4RQN5y2QMbW4u9l4oYyyL6eI3Uz6K9lmAhkLkQFFypz/qePEa+SeYUJOUbstzzd
a93n7WVduEIvRHAXdclYNg0yVjWKgEeL/gxZ8XWUV+18k09ePe/s6rbEBacK9CtAhahASAMcHreO
Uq/Y/aROIN6x70bLk5nl2PVHHKxN4Z4ticL7X0E3LKBWUe64PJR2nWMUJ0Qn7CC908LTJ3RppECy
y50B5LS31Vq4QzH5g9kmxFVAlOZzGloLEB8A9ZRum6OKWewRm66S5CerNrflLL30MVWCtwR8G8Ie
fvBTYbIBGiGldLVOR/9yYWqgINAyLfL6pqVANm9kEjmDLRd7Q7La3ssTjAt5VTjkgt7zJfMEpxjy
ykgbaVcjqCyMAqsYE9hOhSGfEPiuGKAPLFOwsgu7OJMngbMW466gN+JMVNZkq1WmtEQh1cmAqCyT
EwqndvqhihBElw4DADJUUCnhuUL4PlJWYMpIA/ShawH5sngpR3BpN3cA1sulYZ3TaIuLT7Cbs7Vz
r5gZ8g6onmAaBgsTZ6KWVNdlpVBcv/KnnK4R0jpKFzuY0WdD6qf2G6UvofqSFCJY1sVV/SOYB/oe
yi6VWxWCNYm5VQewA8lL7Ac9+EEy5lSgbgru7GqtT5vYdhvtoTZf4/BtoveNEMlnIZF0vga8Rxja
MWedgU+RpNrVYby9gkai3NPlH4nZuGq9Ifk+nDxQMYQSepfdACyvt/dhyZTxUp758XCZXU0emGqg
hppa4a+27FWif4si4KXQt9tClo4unis4MirerZjW4jabmC3JAwNSGKoRvZ+RH0G+tmZDrv1kvKsT
5hpmJ1Dt6pqG+0OnMJLkNkxa5icCmNxbfSVZphPKWz0BOALZh/peVV5q9kipKIN2tZc4P/I8jQVQ
SjRk8SNZcxqATRKN3Ff/w9/+fvi5uj+Fnqh2fd2CBzEW5htA1QSXgCTApWcPJWTjMBgSuy+6c/B9
x9k767XjrjairMaVW4cg3PmIb3QCpE171vcsriMBySgJy9j1Dt7Bfz389cv3D/7BgVj84NfqP7/x
L2tn6+DH//r91/9cOavC2e9db3M8bj6PG293fDm+/HoRXQxX3gskYPDEJvqXwSaBjP7lp+ZVq2sB
7WIX6QPX9/3Y/fq1EXVnf708L3zWLEjFNQeMMRSY+GtV7ikggkcsvrfzPN/zofTKETj9pR3GQC3y
6agl4tHHV11q1c7zKq5iN3V2u5edd3j3199/as73lWCLr/OOszpnkuYDdLbFchEqgR1B0u5wwLa5
K5EqSxsDbFtMVqP3CCBpsys+ExBTmyZNDMag3cHzXg/+b2cNc3A3ghekduXEoMi5HE4RheGKSink
HN7fP54wielMztPgPE7AvUDeYP4viF7tV+7m9Fm6p89TDzCD3vkcHbAnz/843nZ4X0TYvKUAogJP
aNR50KE5f/GZ5kCjQutHo8BS5uOy/bbF8jquB903ritQ/+svuyVsPspnwnrgBQ16NQvzYP2O/7jG
yYQkb+MJRH21tV6JQh3XQCCGyRM+8SQPTYjR7WYWdZhPgL+dj/3sCKAe9PPmn3+zlmcyucdAiMnr
rqlayMwd1cEfKTD1cucF2qZu7P5ef18/7B/2+5VgE6+7d2azOhPMxV9dxUgkpxAMD0gd339av7n3
IqeyeN7PpWiXu2eGCilrTHzOSwrqRHjQhzUs9VlkJtdVFk4dziaNOKsV+UvQq+dv1869SMIXssSV
dSCYAKkPEhDgqbhURU1oIaXjXzu1M51X5ncrz/8/0q5ruW4c234Rq5jDK8MJ0lGyZKUXliXbIMGc
w9ffBc2dNg8OL1Ht6572dJWqtAhgYwPYYa39/WcZfH65Su/A9oDg6F3f/gtYbvsnWphlswJYZh+J
+9p5r89NgOo7b/Javwl637ewK1yclLoL0lU3xX++QD7dawPIcLvgz8U/mH/BwfSVNduaD+5gsvNo
mFX9P0vLjlH/5usvbBy2ediJimOUbVb2F/7GnxP+/2szYTvhj8+28fZ++uIV3PgqPp4gVWEFDZPl
V319287/z+nNvoJ9C/6HE4H9EX2Bxkya/wIVEQ2kMPDAuWAKLwooh+o1UsQMGDeKrz9wkd/cF4z+
1rtibtJ/2IkuNRd3GjBMgnIRjxw83XCQcztAq5tI60FX6vXdVLudCTVqNAw4iRFoKfm2Pc1fl/ez
QXJgnFduaS7RyNZw+BXuHXGJC9Izr3d/4b9mF8y8+Ac3twDjdTHs/ene+3b8tj8GAYb/+/fDT0zL
cQc/d/38cH148B+en68fDp37m/iD+1PU6nnxKML9mE0KLgQGRMb5LLoBPvUcT9HEA3EEKD6LKSmq
AO2RoImoxrCz9rM1M3WdPBU42ZUlARGdgVwGshkoDuKWxA6lapr1IfFGMNq4KHjq/K6YXw1kZ66S
vP7XuQUIneLuDGdh2LqCiPq5h6q7wqr7eYTgmvSuV5ErOYHqhC7Sy9urf5lZYEAIMDHxpDWVIISw
tJABKbXhKqbXqSPIIiN3JqdQ20XSKwm/N/luzF9Uaz+a3qQ+plJgm3vBd1xsNe47eCtMEA/pQnyH
SZFYU8NdioqM7B4CY3p5U9l47Z8sOE4lqEBvb8cnRxJEa5nz5bbB2URwZ0IzS2U6qfgAXYmIN9jE
RX7DzY24cHM5CTISBrUq6sxbMeczUO5ECLWyM+gA0HaMAloikpGhnGEn9QdJRKe6CgUyPjD+oQQQ
hEvnFtWETqdWDnaOI6Fag+xLNUjr2Fd7PwwFBx37VRdTCRI+FH7Bb6Lw6xzKTgpLJ7WKveLczS34
XF5mkfTxOoTGdggS6SgLOIegst7nlQpBwmiq0IfhT8rvlLwKbJJd2C7H8QeEu9BFdRTOtYmeSbmx
ZNAXhnKD7lowyYDYLQ1Mm+oHkszyYz6mdAfWweHUlpDEDMZOio9JGhuih9DqJkHd+X9HzV30qkid
y1iXMWrVt2SvRkQ4tH1k8q3+MYwenPhYObu4c3zTuokNaEKIPoABXM4I0lEsF8XiqOfTDs00fbYy
fIBFGwhjIewWaPrRlG/AP14YqKNG2K/2LOjjVp+6iLfvMjrDfAR6If+Lzq2HNOmTMVUw4ULeR+3t
bIUo3/qwJ38YXmR7l9a7phaMeN3O/kByM+4MSdXnNQashe9p8m0qbzL997aZrW7MxajYoi9eRUUl
z0rJIOb4Xa4/7fgqs+/6GeyYIlJT0WDYzxdIeoYUSVpg/jQ63Rbdu+TIOzUSVRasOtLFeDhP7iQa
aAt6htJCIBXhdn0/2J4FDVGrDixH4LYvnu6cTXBuu3DyxDDY7I3zPagfdOfWNE9jvo9LP2mviJBu
UbRanMeuJNOgHZhhWRvf/Br+blztMH+kH+RYHOm3EmzYyRMM8uNfM7NhnBpUnyDpZzusCuB87Uyt
SuuwcEA6WqJj5wehgUNFAstr9rHA+Np/C/vo1ETJhh4YVYIgfpu4andAI2Gwbe9rN6klyoUPMUYU
fQIlS7UnMBcEXYsc05CgeEywedcsEbLgNmvjR+U7ny0Y6kSvwbwFf1Fek3qXKXfx9NrFEPsxrodw
vz2s1clbgHHbWEkNc+wVgA0hqFPJA7Qm/br/2AZZnbsFCLeDQ3hA3AoBYuHYU/ubzNylOjSPw+M2
zmVIgZkbYy81NEMHrShnbnabk3lqcISDh8QtPsd+cCcDAX8lqCs1sKPHVJN9pcATAS076KnV7qLx
R90JPmN1uH++4ivOuTDIyoj6GCTQ2Gz0lA0/RuNKSx9Dyd8e7BoKArJ4T6gmCBl4HkrHwRluJugd
a5G+TXzHvkUdhC2SW1+zD5RAMb1c5OIMh5tRs4Q26pCB8qSBgEbvvEGIwh2oIOF3GWLDutnIJSBR
hVTcxctxAtuCDGZIiBjJEvW6tEp1V0sL+5Cg77tw4f+T1i3mtA4I2AJvbHsuA5mCJ/5mNC1UCYPX
265+DRJipW5PC+Ko3kyjzrdJqv6SmxS1aHVIRjUojBz9+800FWWg21nbnvpeG+V9mhkjbia1Xuq+
roEz5y8WC+xJqOJGG4tpfsVYFiaR5qoidTFo1ypF9fMwyEBkqNtuNwnSb2y78jcd1pIDal00aIC7
79zfliUTeLQwkRUYAncltX6npSEqWVgFQWs6ymCAhIT7OUgIkRMJ7Gx49BTNdQyaNZKLqj7XjBt0
NJDtQvYSTfictzX7qKvmOQbzTotumXF8r5XaNUdj8sdK1Kq8NhwH6XXkzSBwgvZSbjjIO6D2Et4p
gUqWXTz0qaAObhUAETsUCqDzDFSo5wC20xtSmmIwBnoh1e5I289tV7AOYEBAEjQz1kXpgwMdTOLo
UDGYB+unk8qeXUfCOhn2lbxpoTbAxD94daMh63wURa1mVU0pKGmbcK/EgaPiRZv5kulrxjOKF/1K
OuW27DoiHsr10f0BZj9f7J2+JP1UpwmaZKv8R99bnk5UwbZZM7fl2LgDSmlS0A9EGBtR3wxV87Ux
kGxjN4k6Vpm3vJhDVHgy4hwFD03OEkI9smw6o66otpQQ5Q2fY41H+/BS9/TeGYnp6XkKNhPRLWx1
eGjKRUEVY5jns5oZ0o8tCDvBptabkadUGortrY+00J5z6ee2KV5mveDKsY8wm4gmIYvH7SYZweLc
LCqQV5Ua+EpOVnE3mbdRfFS1X0V1MIwHSX2yRF3x7LdeTCwjMGY9Wzre7+c2osfFhEsBRmjW0T0o
YJz8ZzXuIcaw14fd9ghXT0QIbkBJVEZYjXexENpUi6mBK5cq53aIVU8ZtFNLkmAbZm3NEOj/B4a7
saeNDlFYE558CtHvow0oFrEKN3bIHe3Sw/8Pizvk9QQ8LFIPrD5/s9PrPLlJ0Uedv26jrD6EcTKB
bQ+1PSBL4GBIFk+NhtPYw2PkV9dQr5I710ojhIp1N4vq+yRP/aL6iOt/zd7DjBLdnHDviEqCzfbc
PCAWHlmVCvOoWjzvGqU+hISm7vb4Vv3UAoR751PZymEZAImH5HkI5ScrE0GsmjnOKrTUsPslXwwm
TZYzzmj5BelR96siIKAeJpSKOwd7eK/qXmDpaw8RlA/9g8YNCO0JFc5GeMVOmXGRlrsAIVcIxP2w
I+kl7J1bxXjZnsLL2lO2UBBNwiqx/j2eqcqwNCmLJUAWUfkwzNBDLuPvll08o37YBYOab+SK3+Yl
dFW0V82ZfLXT/c4uA6sWkWatz/WfT+E2YNjTKU0rHDuOMXgV9OCd2xbCq0YbpKIqoZWJtsDRj6A5
Tga8lDnzbGp1rrIQlkNG2y+bPVj6I+NgWhBDtt9Rpb89ySI0blnjzm77OQNpoon3sjl/r8jrSCCD
nODJhGbGf83GospQIEapBUpILFwcuF3flLUxqwNIFC3D2iPu10k/DZT0ziLy3ZWz1cItDg8IVuyO
QpLzPa6PtRTXGVghE+M1r5/M4WBIV7l+UFK0Qql4PZeCePHaPCqIFTPmUAssVdzA7KyTnTnESZfO
99DCi/LxWg2OHQ36thE0+a/YImpAEQG3NKgOYIjnY5PRkU7kEmdO04FrHfcK0KAnsJGMuGFi3Zt6
LLCRlUMOgOhJZrIAssNXlM0EnLKJBFdNB3XfSTY6Ewd/wD7bNsWVQ24Jw/dF1o1aGi2DCfEsos1N
2YA3V92NqsCTrd1KLIXJwRloV1f0r58v7pCVY3RtOYOZeS5r1XOIlELwMlchjpTqD9LYxA82GJg+
w8psd1NeJLuImmAb0yMzrwRTu3YMIi3rIB3IJIZQVHW+mFJko8fFBr3nTE8g9neNofXmkN3dXU3b
STIcGvIpTvVje65XzXUBy12joy7NIPcJus1xlB6qAhsxMp+LyN5LznxfQflzyAt/G/Kyth57fzlU
ZmaLaTdCUM00uQZ+VvXXWAZjv1f1I3FOlnO09Dun/d5lu8pIXYMeh1AQRlvzB0tszqnKUqZYE6MX
jcf3WH5HW086527dXRmyR5zGjUVBVtEEc351bkJweZkALCYJOpwv1fw9C4mrFtQbsnflX9M/s7kF
5cdXxx1qhZjPWMwtZBBm1EbDjFqZuNB5by1t19ueDMaKoRGEq9cXEjEFkGijnUvmT6iEjGEPuiLQ
w5ogx2z1GAUgwxQHbaZnbqeEnzqh0JOPBvUKVd2PUqho/mC1pocAsINDPMqO26a15hFRZADlOyS1
8bTmnK8zlBU1cvDVlqEdWEZ5rdM9xB9sKdlXaFfZBrtUf8JcL9D4iF5BNdKWMdoblfyuU9DuWtUQ
j2wf4LygLK77Q0b9vFZvqmhXKr7qWUczfirpCU5ayr7JlkvvR1/yFRH/0MqVE9/F8uAIn9lgrTi3
AUlrJITUMAsj8qJJVd7haBBM9JqLVlHTgUJfCB6DP/0cwknCqJZa5q2S2Er8qU+i2p2s4aiC9Dne
xaPTPm7P9hoiim9R1AjWVzwluY3bV8iY2TnYcue4pncdyEtdqCclN1WvxH5IWlH76tpZh9cISldQ
I4FCbW4S8fhAJ2Ql4VGOUvWwO86w2OjX9phWD6AlCOd99XFu5CECSC85jjuixWckUpBCp6algwtW
3f2MSEpOnYfRcmJ3jn8KPuCizYiZ8GId2awv3IXeQf8A93lc5h3qFdWPvvtuoqVKQbHEy6jeZBEe
Em/bmKvWCccEC8Qm1XmGoEyWSEJrmE46OG6YNachNAR3sDVbgTQOHv0oTbZR0Hs+KiVUkhmFNaCl
b05yem1B/1LdO6L+jVVnw4SWUBSgoKeC2wN2odWVycixS5LfJ5p0BTmax8mOA9J1txGp/b+YNwu3
SnQYaXiucnByS4Y2c+BttA78qo1ZOCdztp+3QdasHubwDwhnDyXFEz3qAWIYI5peoBZEIQamCi4d
q5cdNNKjWxKPOXRCcAuU4jKb08SE3evZQz0oHnXKYzxEBylEp1aiH7rSQf/vL8v5q3sWwq0WPCSM
70LE0USJsBPG0BCwOuyy+E2RTDeq1V0fhR44vveZ8T4U4x5V2oLj4mJq0dILmiIT5ySqs1G1cm6U
YRlSEqZVA1mmyoKE+wx2jXgAQX1vCN4Fl26FQaFLCjsb9FhIfp1DZcogxRYK70Akbd7EBMHfDgdw
t5ejJKDJbwijsfCAayHqXMi94Gi42N8MHA2xiPOhyvAicG4rVNOGCuBoaNrF1PiW9LPgErc6lQsI
dudaeC2VjlQu5gYy8Ways0LlIKcIEUWid8ilmXJD4a4TyPhIc9oBh6YnLfo+ROh0Mx8a1U+qKzOi
Xiq/SkTEkXThvL5ANUiWMSnTi7xAXjmZ0zRt45lorgAhxC6n3d4qQABg/2vhGA6KM8nOMEFIogMq
ss1gHCeXToNb984dto8g23FxDf6CQu2JbbKUL++9khSqXcTAVOKwy+hzm+9yMPeG1vc6+zBQn7bt
xtbn8A8a58ZqkjR6SjGwULkx7dot6dGJIPctOmgujgBuVJwfc9ABZaUTRgVZr/0IobW4/O2giW+M
XnpJ9JIQDYqz+iIqKrQHYVBSG8Spc5NYH2043DUis2dWfRY15wbFWb2ax7gUxF0Dhv3YQSdnmOCY
bh9aa3gl6nDbgb3QI5M+X6cm1UUrtwquI0GArLKO5DIH3iPyLSsZwI0Y/M4lknyfUIcEBbpbNI9p
+ZvQ3bapXFYHsOH+QeSd5WygkyXvhsZLfuiBeaUiAxwY38pg2uXfqhLMlm60l69FyZfLWlUOlrnR
hQ8jA/KOdslgn4sgjXzpEAb6zfCs/8r2+WFCMLfz6t8UgQDBTlx1nnAtcC+ov0HE/RzYMbW4CEMA
2+qNg8b9sPInS3RZuex7YMNboHCuRVLbWFMaoNB6bzR3BoFIoeUNc+PLtV+SIiDTvqIO5Fk8p3/a
XtLVjbLA5o6/PLP6uJSATVodoRyAyNWplOJ9HZuHbahVB7CA4lYxS3OZlgRQuTTsJTwxVXTxQiDG
K8zUhY1/34YTrR37+cJoxjIsuzQHnOK8lcoDKsZdqDhuY4hmj/18gWGkzoQ8MZu9OoY/e8jaA7Gu
hPxjq0OxkF8HRxCyx3xjeYOUS2QnMlxnfp1Kfl1+RkKisYvXDTNC24CQEuNsQqn7+VCqti8zW8VV
xGhfFLu7GgZIcw7zGwRnbxAWDPq5fM2VpyQvBI/V1dNuAcy56rjJ8TvZaRdruwZ32GKGI2lD5CqI
ayIkQk1DkKteNcQFIuc3MwORStNm56tcGu6oWjtqvyE886BUkpfpsiD0s3rJ+wNnsplfGEmUy1HU
swMWZLJe2ZEf/TSLWolFGJyjyus6dTKKIelYNVxnUcY3Id/zF9a+GAjnp6YUbaxdA5AOUnZxLxte
qNrBbCm4MxSiE/wyYPZlkLB2lDWx0hJu/1YNVFPVCdNW0UMx7+PinoZvYXPSyVOrof55elEN5Aru
y+jYRG/bI11/FaCN+b/g3MYehrbI4w7gehokxrWu3hDzxaCHaQRn7mNUnSApbPeC02b1PGdcCjo6
c1hD+LmhzFVpNUUM0FzKXsZI2ds09gdVDVgBUtOYoP5nMrPS7m8Gu8DlBjs2kT2a7LI0x6d5ihPX
NJEVsadgLJ6tBhnE6TmPoHhgPxuJqKxrfaYX4Jzf6ZpUs2Z2hYeEhCvpN0V+axmfE6V+bF2hr6cK
fYJks/WwPWg2pouL2wKW8zoSmYkTIc0EOvegofZD1YGCNKx2ivW8DbTquxdAnLNBOmWo2whAkRUd
J7yAQHa+0xPnb/bmH5iv59nCydDWoCMyQYAZ0S5UDeNLpM2gG69AWiHs8WfeZGPyvtZ0ARYlOimT
CmBU/a0gKaF5ITmiHsCtJAeE3Tu5242N22OPbM/l+kXQgdoX6vJYfzvn5oosI61FcONt68ElfQj2
NeLrVNrbGlor6+KggtCJ9PVRl2mgY6Kl2XpMofOSOs+T9qvMRIWq/4f5/vkizieWdSbNU93jAVA+
RFYw9HfIn+ZVdAVNUdfS9lIDVrI2cERqL9rqeb2YCu7i1qSlbuQ2pmKu3qDJum9N1R1H886cdJDu
Qd0GrPYKfWiz6aq3R0+m4JhADkGTH7U0unKM8KkyPwb7LW9UT+5UmEl01VsJklhqtG8L5VfDakVJ
4laFIkOzKKcugtveUFnfthd19TReDIS7FoI2N0EzHQaS9vd9eyT0s1IVV5d9Mk7Hbah1B/tnsTgH
W4dl74TswVSp16362ITjXi4flPYOFD2SBOVg62kbcH3z/wHkPCup5dTUB1hHqYcuNv2hkRXPHMdg
G0ZohbwTzfVC63u2L7I72woq2yPQyAYF1lAfExTcQ76ln91BGfYCYGZl554A6jSMw94GqTiCu9yM
lk6TtqqMC3AZn5ow3kPrzYTF4/nS0Y8EsZiRoiTqNGZ+DQ74cBA415UHKfAhboU6OfCagybv/MiU
zF5rNPYyJBUYzSFvNO0S+VqHWHFY2X4GjS+ruK9Rl5zm3tx8MyTNT6M7ecp32xNxacTn38EdJ9D1
rruowndE7VzuEBGAuP0Yyb6e13dhQWM3V61JgHlpXMBEPQ8CTCjKQof++djRuZ2QxNBwHXNuU3Sk
VU9JcdgeFvvsi+VFiR7SA3hhQ6DnHKKfG8UeJxOxIbNE6SPZy0YRdLZeugo60Zzw1ESo+N3GXBuW
AkYOsFLYCADzhd6Simj0oGNY43Rr1rmbTTsy/trGuLwu4wRZYHD7cjRBUEuIjgdV5NkSzEZYyiYa
BTdz8VSl4cgWJ4u8HoHl6bZKX7cHwT6SX5zlIDib6xAZcCQkMKH3cSeBnCiFbBE5tY2gtUAEw11g
BqyHwrYZWvtutPFnMbyE2YOtCeLw6yvylSMFaQfofM4tLZvMgaCSBMasDm5LdkkrWPL1YfwDwLNq
hfEEQasEAOX0WNf7zILc1KPaiwj0L48YWBZSMkiZQbsLuiLn4yBWDNZnNlth/6WFZutwvHMZGj9N
2uUvxJCSn7Netk9zSEHB3KRJKHhFrPCG4hNQoiMjVgAtSb4CcKZQsJxm0nr1rrit9uGRvBsEggFe
dgzSZ8OD7tXt9fxTe7T84dUGwQz16tMoqjm/LETE6BXUqWqITOJ84AsetEqbTdAztXhC+erV6Mfv
5hsaKg6hm50S9FYHzpNUCnzHqhUtMLnbmC31elQ5UcuOI7N/UkVUgqu7evH7udWtW4kqNMTvj7RT
XR5M57tD/e1dLYJgQ1zcrSFhOUi6DQgT7UjGkdiJqzeCnNDqXkD5FNKJUERA+d05Rm/HaHyiwEA/
gkfyH3hejgV1G3u3PZY1HBSroKgQdFRsU5zjyEk3wsqT1mNqjHt7TvrHNLSjwevsTv0Ykwj0xNuI
a+cwQrWoXWQ063ghnCPiRQ+5rFpqPAdkr0r3m5iySwtYvQWpB3182UZbMzcdPSPIPbF+josSGker
Bq2DTwFL/T6zTbx6ROqRqwNi5BMqqMFxEHNLZc0y1TITJ7AChtzcDCYjcUE6kWmfuqhq5JITCjvW
hPIHOng0KN1eLFdT0jRtWlj30Tm0r+qN5o+FO74Ot4kXRq76aR+H3Xxrut/zG/Nuup/u3mpvOjgH
lN25rSeiI12b3eXncJu5GmZ5jkp8DlvEEcJZ8vS8vX5fhAT8EbqE4PZzDGEkNWwBoe2M2/Cm2Mv3
rW8drNvsqnuT/P6qvDHddN9jlNkpD9pQcL9a2yBLfM5cW7WpkMMBvl7gjZqe7Pg2RCt9IWTqXANC
WS+MFdsC+nWcGeVUH+RCh6WqJPK66pjJbmMlbqYft2d01XtB+wk1oigHQv/o+f4brSqbIK+GKHL0
bvdobwpTdzIftkHW9gSS5f+AcIZhRpZUtQwEgm12fD8Pj2n/jJeI23WiyqY1G1xCcQZSkFCBaBKg
7PBkgvsh7zJvezBs5nkTXCJwJhCqo1lKPRAG/TWLD2OMXuVbpfzemAedvhaDwPWv3ejhkJmOOq5Z
Fyr17djUBTUcvLaLp1xLXEnV3Dr6Cb0/3XqPc4E5rE7fAo0fXOikqAsDmjkdqvRDKgWR/NXJQ80Z
nCOSIyh/Pze3REvIQHq4e6N/aclJk2+TEvEW583SX0GoWQ2f24u1at6LqxX7+eJwznt5ymx2taK9
HlQIfMNlBpkmek2KYNhuXsDUVuZkQwmY1DjqDij0NdwURe+stbVZHs7cLoIuHJFIRlsvH1768kp2
vm/P1ZrLWf5+buvMiQLxQxW/X4ESYf970GLXmfY9hE63cda8AWsEBBaoIm0+Jz0p6Hw2ZdiAPPrK
ELmGeujloz00eBAJ3PXauiyhOHOWojzVwwrrUmoIb86Jr0UvlR372wMSobCfL1Zf6s2W0BYotnyV
Kb3nJC+mJLoorYOA/xGtEAb4H7mdM3fgTWgdNhT1Z1h50HaAJIyIJX3VBKDN9l8Q7oVaE1RWkQgg
6Nt2Zy32TRWFJYniRt3T9pytIlko4wVrGqMJ5oajloh2UwU3TUtvwddzR8dDKAe9qAtupcoJTzq8
61CIir4DXDTP12ZMpliNka/wekv3KsN6prrl6tpcu47ZQF0AepWZsUfqEgoY0uv2GNc27BKbsz57
Aik0muJwhuez1xn1/ewoglf4mj9lXGdwcYixX9Agk2iOctgLq9EhcDld3vs6NEh8ykpepcKwjm0d
Jr5q1y+5PnSCROmaTeK1CINBY6iOt8n55PaQMwGJG04Li+LmQApvKO1TaLeCB/KarWiMMBhcz2Cc
5Jsou1SCGNSIKzUUHlWIQBDoIrXEK51qt71gq+P5A2SzEP5iI1cQzYpKdndHy6YCRes6bB/zrBxk
BDky7IhttHXbXMBxdy+E6NE7WeAmYcajm8TQR6PywR5xyKdW5dIYat5O5FvjXVfOonvS2rUCgUjQ
ySIQ6SAoeT5ULUcd8RjbCHsgDqs730ro6WpMRzhRfV35CUE6wWjXvP7yoccBWk436m3OvL4x1OCs
AXUbMeL8oFbqPe2RPa0Eu2+lSoe9jkCoAKJwWChPBEhT1B82Q9968ECvEnZ6MuW+OepXsRmC/QLX
ta6l4KWSgyr9hZoQXy46Ub3j6hpb6H63VETJEFfh/FwaKnOlNwiq0KS7Co34mJm2S+sOkuGTO6bE
7ad7GmW+Ev3ctq41W14Cc64cyfgKIR4AjyR3u/iQS5XbjoLr4trORB8glHgR/kVsm33EYsPIpVMn
pokrA1RY53Av071tfhizaCWZbfBXbiT2NXywjcZDvqo+6QZd72R2MyH3ZjKj20j24iQ99Epz7JP2
EBvTo1m+JQrEE0mObn/lSs2jf1t3j8f2F1kLSjxB78QHPCUI+0momG29AU2JKCkF54qb1UEpOoPX
duYCh497jrnc2KiwgcXk9JsW06BSyvc5lP1eJW5Z/ZxiUbne2iFiYxNA/kGFO+IJb/Q5S3tlLFsv
jDUKLpg5O9RQgkdCJLzXNBDODH3kqYUUeqqiimju1/wCqrh1RD9lPKt4RzSNWUPrqcCL3vigw32f
/ZpBStfsxkHggNbmFRr3IGtFZw8e6WwWFrYaKyN6M1Q83U37pWyOlL418WdSvnXyZ/hte++tpPcY
UQJa1iHLojFhz3MsOuTdBDeHGYX+S9fvJuS0hp0S3SnGzlZ2thrhGveiip6mqyHcJS534xgTdGrI
fQOXp+9+jt6DdGjqnf3+TXq26wANbPWzwMusrh7oSGGwIGJBQu98oOacIhujdrj6prNnGydddjXl
h0y/Qxtqe07XXA343v9B4vxZagyFHTMk3PNcR3VL+Qc4XvVQcKFaqWLC0i1wODMho6WNNsPJW1TK
Kgdoorn5lfbQIiLvV/dV6BlP/6+RfR0hC8MMB/q/cxgjItKGd3XxUiQglclEVrm6WHhyQewb7SlQ
zzhfrBnya9BeHhG82pueclCedoWna659p7yTx9mj++q+xOPSnd+2B7h2FCE6+Q+ueo7bpqHUFvYA
q2w+SH/syQ1xBDe3y3ZFeOclBrfjejnVigSqmV4PLRBXfa6uQn882sfGDx+LJ2Xwc0/zZNfwyY/U
u0bRvPc3z9rlF3B7L6WWpEkpZndW1XsQle3KbAZH7kM72/d9VR+35/TSxbAmyEULH3f0FqDTk9IM
DQdEynZ6vrfmNxLe6tO+bUjQ1Q+q/GRrqNcXTDQbxdlRzMGybbow1qZuNTvT0Klo0GInQX7ZHP3t
kV34aYaAvj20z6noE+FzHTVRiNY0qBHXIH6mKYHSf0e9kC4dugRNKbEmOBYu/ArgUD5rQucZbUXI
y58PyJhDNNtFaKdTlBPktFDzqXsNfS+kONge19rMLYG4XdCURk4aC92Iepk/dnP+pAklNS82GhsL
8pgWeqRZAxq3CWI9TDW7R8ty1L7aIN2q7vO/YdJYQnBWbshtWmVfLebDd3RSWnHu4mnqdcRr4RyV
H9tztro4iwFxRu4kjlzFiOh6U3Kl1D2umaU72BBLFHUVi4A4sx4lqnZ9gpmj4ZVif+/Tm7r5hvq/
7eGsrQ+aEkAUx0SLdP60HOlsz2ZoY8+mduH20ltZVoeB5A/bMGuWhuMY3gHNm3gDcCYdRrKBEDhc
g51Q/VoOlc4lrUK/b6NcXjZgbSDKQU8F/mZBgPOdI7fUQmsJSFXiTnrvKm2vSporxZDxQ8prGKPT
0Hxog+1XU71zOhIQbCm7JF7a2YI9vOoM8TLQUBCPR5bM37e00hzQbZOhn3ludTePe7ynRxAg6oVb
TAhLoMqxiCvXKWO3oXg/zKbgC9itgHeLyw/gtoXpVGlm5YxgBi2lebdLrOscJxEoOUkmBx3SpkPj
bc//mskuIbnpN3BvIKgoAVlPPe7i9qOJ98Wg+XP7sY1z+Y7+Wuc/k8vtDSN3pthSMLbJGFEXNeZu
OVi+adVXBHFPNII4vtV+aHOyH4Y8oIgYppooqypcYe6iqSe9ag9sgpssdFMVHGeZq9u/ZuMTVZFT
dNOOnZfo+6YTXDvXTiPUtSOAACYtMFlys2xrE4pnNeBGCkWriOM6RXhS6WNr+9T8oL2/PdkXV7Sv
uf4Dx801SjclUwIjnofI3ks+VUGvm1clsmQ1I75RnN/bcKs2hGgyGEvQMGXxZAqQbqEOlFZBINTZ
/lT5RXk7y3s6iXTpVocFJgW0zEIvAz3e564iiuei02PgVNkj2xR9tR8V4tvVjS3i7ViFcsD5p+Ff
FYIg51Co743MmlZwBajclMlBk/ys2E3hj1gThCXXTINx/hkG2GjZneUcCfVJYwvVD9wc2qA1fFN5
6JM72RzwQjnhCba9UszOeAezBOOeP0qclCSyAIbO0nzfU5T4SrbeHtVOawU2KIJivm5xxUsSRKwy
BVDacGtNn6l0DyoKAcaa4TmwBFaLpoOgnlslpQH5ZEFhEGUHOeiu8MAK6Jaq5Dp/NZoFEnftomDr
mJ0CSKRtXQlV50p42/dv26uz5v6Xw+Hsm1a9Lhc5QAw9divtW1PFrmLsFeUpmyq3Ge+qKthGXJ1A
B4IjyJ0gicang3DYkC6fEIkao1u92JXyMU6fVCqwOhEKZ3UQk0TYtgJKmYNFXSHSO/SYr2JFvUsj
USHe2jkDYmcFdCQYDxwS52ojlJcq1AZhVYbLQo3y9cEpXbNClYD+20qlo65BUzcHtTTp+mOoKp6B
5uftWV3Z0vgExPlQxYoMJb+lxxKsuCX7BEv/rVpBj25O49gXiFdbn72QznrFVTG+P4SmUSwE8gRu
o0HitkDphYwBGyhYiaUdtHCfdHM8QPjjOiOmSKqGXUI4H8ImFoUEjOIQVOvnG3tW6rHTNKwmismC
wbQDNOxtz9+K62Cc1iBNYpLEF0qDedOkUw2hcy+S3ktym6H7iqaCgggRBmeTehrLVlYBY0YeIbff
E0s6oeh5tz2SFcs/Gwm3NkOMQm1SwhJqCiFuVF9Ux1h7VFpLMGPbOKgP59aE9GgvmzEa6KS4hXwH
1tgOMsBCOYSvo5xffMQEQGeFvxz0pp4DqaD1q7Qaz+q5Bvu029VTmbiRrjg+SwRFIFNHD36QdZUT
hIgUH6NhHI50sJzTaJf4vnSIEn+2q2E/RxHdAaP7BbkdOUY1SpXf2y0aNYKkpqCkiceZWCgDT8Cv
3zKmxEMHQjRQNBeNFiRpqbqGNI8vIerF3ihpyMmJy+l9JKkVPiSdqr3p3WSB8kIC7dIgW2Rvp4r5
M4yT+d5K1Uz1JbvP92VZIlZljmSg3jzWXbhHus7qT0hJSNVOaxIl2iuERC+10Q8vUl1pmpcXRfT2
P6R92Y7jOLDsFwnQvrxSkne79qXrReiq7tK+kpIoff0NFS7O2LRgoc+ZAeahB+g0qWQymRkZUQ3o
ixApDPLCtZnabcC/V6z6pEmchVtuLpyANRrdZ7zH0WYTbrmxwuWXKzq4/grmMWPdIGmt9A3HwLbu
5/bjbZedOxjn1tTLLxwmbTwkKqxZdQ/qR0hRsYjYKGncNjPnsedmBEei6QinGWBG0f4o+UMaPHbt
V73IozftjeivkIpFaxuZKeachdugCYzI0SITCX/9VWmemq81/S7FRL1W7aUEnCF3Tn1vmg+3Fzf3
zsAQw39mp9WfJT89+pKYbwRHUKf96TqDlPljRjFg2fmG0RFZv6OSD6E7aXEubebrgdUGcHcHgRnu
IqzXrkeGNjfL3daKv/TyY+z4CszRYffSpnRnhoOP2TGC+ZEth6BOajzgAt2OUbkbNGt9exNm7qWL
nyLsAWvsDPRn+Cl6j1q7VhqeZFToC6Hn3pbpVi3zhXMykz5h4RPADez66NcKwTYwgyLW8z4Hxs18
KrPSt+0qdY08OLVS+Q3GqQ0d6FOl239uL3ROhOHcsNjwN3Il7SVQZLhdOW4DOUOKY2MUikk6O8pm
x3skPmmyT6bS+S6NpGAPSpQYan8Vjb6DQZMlTMGaCuiW8u5eBj3CJsltpSS6lKIKPbQB+xWlBn/t
QtAykgRY913Ud8ZukOXsHhN+pl+E5cKzZM6FkYsC76KBAgN6zoInJSGmc6OOYwxY6jqocLdH2cYw
gVXrvyAQnPpNkz6jDnNvZOuxTjWi8Pb79r5eK5BO4hzoCANGjs95xdFkhYZFuQPopTm8GJW8ipT8
1ekLCFVkTw502UOIdmQQS1dog8Ekfh+DwZEZ8RNm/PQ2OQbKM7egYa4Z24Ufdh1VJvSUifqyDtkz
dCQujzc49jS9kescIHrA9GqNqS7QQXeoKJGgjPxqBPp8+ORdvsooqFGNp9v25w65OomKTNzH4JgV
Yie48EdJi+Uc+VH+pmnR2qHWq6ksIUtmQjSktqdaGIoveCGI906fcNOo4dZDPxIT9F8ACLXROge9
6+31zHzoqc4ILB/a8hgoFOHDQMlgsMUecrdWf3G8t/V3YHMaxcvHXSe/6O0qaEkUbbQaY/hQU5G1
uyzeRuFG1lwVf3b711zv7lS/RzEDgARcuqaQGcpZMko4WBPZeg427U07FG7GF66/mZiBL4fgCigS
4Aggmrl0IQm8DQOPxmwSYr6DNPTz8yO0ViGx+TQQCIRv/l1iFNMRGFVAexyNazBSXtprow4dSTDG
uiG4XEEHyY0PVX3lSzp908++vG8vzQhBf5oxqGkJMzlvSa+fBuffFUEnC3jtmOjzy7YIhTGyIVZy
AxZKrfUH+aUYPbDfr7PRD/4ZxvwTf/CY1IEklSEpdblnpjkGcAXEn9RJ2D0rYhAxsnwJkHsN7oGZ
82gi7FkSSgawn02O3oez6uqO1IM0oAEencbgu6HxapDAITVxMPOlyt31HQ3TONqQVsXo2tUkS1mC
bnYswPVg4qEcd0c196bkKOD7MR0XztV1OLmwJVLBxj0gDlEMW9qIySAF/D98r8V7e4lBZHZNgBKi
RQJ+LFWsRqaRiYq2ibwDIkVEkUsIJaza4ZSxj0JaSHFmLkms6cyWcIp5p9M2tWALT1bk5H9lBTn5
xgzQEbc+R5S1Y31Vgl2YP9+OUTNrxAMMo1w4BiDuEZsmqmPH1NLLAvzI32EhEbXAzQxdsGRnOYn/
v7CF4gLcwwLM72cPznJZqW9y0OtVheuoFF26tapiet5wI9oS9u9tVJCgAL0DKwbY4cX0tWJDrYZD
DVt0bSrHEXwZlCtkXMINz3SdLg0JZ67ShsbMOAy1+T6NjmO15tofsNpwlEYxU9sVe3RaZPW1LLc2
9dt04YFwnarCvI4OHm49jMiJFaLCcLIQyWjhBkYPomMM8Mem209dUOupoJWran/SJQmdmfN3YVO4
1zREMzXXYXPUs5WTrJQ82FjazmBLfbSlxQlhs6pBSlJxSJFoWkJsExU/ayBt+qUYgcf0zo3lVWz/
uu2k12/kiw3VhQII7vLBtlUsrrBQadsx6o36x0h1PPJdnizBJuasIS2VNQfpAfQZp+N5diQGLncQ
HlLw8C9jX4M0X9ocJNT30pqvanAA8OqfYSFTgfvMovDxDKONi96SC1dSqjXlv6UcwoOYPIyjnAAu
spCdzIUXPF5NA00WTFeIqi/An2J8s8H6GC+9obCgfw0Zj6H01BDCR0uP9KvdhK4sBg81JEFIMpF0
Xe5m0Kt917aKhCarC2SvEhUkMlU3kY928oAX221PucpQJmvT0CbeiaiYitdDFBsFBZ5WgsT2b5pD
REr/uG3g5yK7yIEEC8KlEEQ6q8sEXQhzPX7Fm2y7Gjd/QQmzq15j97MjkH8jMpBEbBUtwM6uTh4s
YzwBGEiAz0D+KtRuupJacZ1ZEhSs8RJC9YGdaPmagG8v5ZzkGMjplzRml0wKHy/LezxFVbhHOHxk
6G3KBcFIcZGBzv13ZxuusyRVeZWeC2sUdldtR9YVqNaC9eZkqytNxcBvvHCvX4VKwYaQLAdjOOYW
xg1JhJCMoQ6nbwk0Iuulsck5X8TjCpUaFDrhjUIcAXE+jTBXIpGmes603G2qBV+c36z/DAhhw0zZ
MGI2AAb4EyoSivIQLZHQLK1BiPbMGLQkZTBhR+HKaAMyAr15+0QtmBDFTkolQVVn2iYamUQPX2Vn
e9vA/DZBoEGdsnxozAkRiKtmB6pOrAFkola/appH1Xy8beMaEjo5FZgZUB2ZkMpibtObkQneGqzC
fFHX752Xvmbbvl8r63RbrOmm3izYm3XiM3vCourCaGW1gr1upTwp79276j5ioJt66v2hP6gHy5PX
lrdgdIowYuw7X6Tg0Tob0wiwMuxkmHphDU3yxhudfde608SUad1FUkPqFuNgGJSoF47trJ8A3Q8I
HkRsweJ3+RmVMDVTq8GKreBYgxHpn/kTfr7gf3+/cJrCruuSNsffLw0QHNQ6f7CJPB6zJST90jqE
I1WbWmgMU4grm4zkCkbalnAA14xql0sRxwMavZWSPoQJ1Dms0PuIH8ZDt/mCoFD0DbJRYq7yVfVS
LzTdFs0KJaU4cOKR9zALndnh8SH/xgQGyZER7vtfb4OXb18csDcthI8fPoYrp8ThU0BYijRDfMG0
MgS80UuSyOiQemd8qethbR/rb+Y934MBaLiLcBZCryHJi7w3/YUjMaWet6xPR+YsWawdCiREgCMx
GGSM/PKVEdaA2MCX1upbtHAEfkQUr60ZP6Ue4FZEpFGZxwrkfrHW5FB/16+qi3L43twqa/5YvvNd
Q4Ce2QMXvuSz11UMeNQkBQI6MPwD6qjLZUKdk489xzI5WF5MA2psJExOjeZqw7YyvCQ41Utdz9nF
TnxROuCJuETFZzBNg66tJCw2z/3WlzGmT+p1sTceIbV8GFb2ynnoN3yd+P+MaJgWe2ZYiK0mrVnd
yTCcQttOJoPyrAOtWBsLMXwuEJybEQIaviX6BCrMyOovq5/6R39vO+dsrnpuQQhpkhUEagCUJ2ZY
3Zqou2ql3zNCwgMNPZPY5IVuivWDtjXul87FzPWkoZ0JzVF0aoA8Edam8ioyxgaCTzV9UdCrAcW2
vuXO6+0FztzssILLYAJIgJFICDhaMsmBNCPinO4XaJ5ETYqmdbTwXpr5TihamDLSB1MB9kQI2HLQ
WFpbgEspATOQ9SBHCxOyPwSXF6caFUhQs0xMewpGgkTh6E6pDRqV4BTbQ6ncDTfOHQYu1okXrDCO
t4r3qc/2+YPuhj53MTrwet+vDRC2QEid5Pf0DrFmD+r002lcF265VUnovWQLe3C108JPnPboLMxF
dswkwHgjV5dOab9PTV9bmsO/2maYwDfEg3saEnJ0YZu7EBozTV9g6imBZs2jri0ct8nlxF2GCjRk
hlH2xwib8JaROjmM876MXKZ9K81Tz3Z9tCp6L4oXDF35/rSQM0PCXoVOgHMRVtM4HOgZg11sfYBw
WG4WPok6nV5xQT+5EAbWMD8mnrEM+h8YaGmxIM985QTsoIfU104flQdghRuu2SHedeAHi0hyMh6y
R2ebe8gA1tJz6S81zWY+HmY71UnuRIcTi+q/Wl7IeVP0UFFWv1nstd0SLmlmUy8MCKEsZ4liDhDI
cQ3rbgxWID2tgENdwi3M+Ai6bvA9AxUZaHQIPpgGuRIYbLJSH7OAguBxw7oSg2voqHj/GLsA7T8z
JRKIK9wpNYXDFB/v9XLdUjC6LiRkc6tBNQT0AiAEg0SmcGlnZYRxfqbho+hfekXsYh9QCBqhpZou
uPzc5z+3NH29s/BQqOYIVBEslQb6twW62PpSmnf19sB+nZsQbhQHGupyWenYr5WlkpgS1Q+8yqfh
eoAyDOLm+Of2B7p+0gkWBZcLHU6VjMNiI63iV8khIIdwi314qJFq6V+G7S5BoK8L14JJwf+YNOKK
0GGy3RXSsULL1P3ruCD6fY9z1xiIAmF5b1jfXuhMbEelGv4OLCPAJWLzkPV9BwpFI3JzVOjSFx1j
y80C3uCahUyH6BM6oQ5knyBsIk5na5I5dgWHynrn1aeQWMTeWXf5Iyex26+Sb9MLSekykh6K07fm
9+QEsBuxTzn5DUroz9vrvX4xCD9G8Fa7yanBSityBzdxDQL+BH0gzBsPuht9Mh+CQwTCtaWHWWZi
liRYuO9nQtnFXgiejKks0F8E2ItM+2vrJIRcQZ08lnQJaHndhRbWKThwkpZqTUcYGnyN5ISempXq
Z8+lmz+yjbIZ1y+dq68yovm6x07O2tm1GzRnFuicZpcLfV55ql6C5UC4d227d0qrciJXkrxEcxOk
nvbdIlfFTARCtxgoZ5DmqqC+Eay0sabG5gjBKAMMANJznL8sOM1MML0wMP2AsxDXhKjnxQwG2BdF
kHNIto33oW9vo8/xJN8Z6xCssL7vbJeUJn/wJsI9f2FZCOOaFNdq3cEy9cuMdO/6d7se7yiJgG4+
Sh/1gca415cy+KUNFQ5Jp7ZFlCuwWqUrmt+z6vv2hl67BbBH6HnAR1HMvkr34qh3NNqEwJomKts4
ATvZ+ki3rAR8tuZgu7ht7vothIbA1BNAzxgRCHijy++XZWOVth0KIpHm9j4w/ph9Y17/eyS2x3If
4p2rhLymzygZhO4fcBMu0ZhOsfvyM+IHYHQH8RuTq7pIgazbXEoBGkTdPkawmaKdfhfe9xBXur3S
mUvk0pCw0loH4aMaw5DxlB0sbDABPr7ag1bEfVO/1JUN1cmFXHTGRy9tCjEtzYvRoCZsArz6LO9k
VwctbEL+2nexC4AuyT+XWJvmthOZ5sRJCP1q8Ipcfk/wCuXJz8SZURtET/wi8rhzDwiknHgl60mw
BNSd9aCJCEcBEB/K7eIdJg+dmUhjhPnPg+Yl29zvfcfHzYHuCNHWyXf4bB2hNDwQy+NfrbvIEzNz
iU5wvf9+gPBhY8fEVLWFHwBZhJW0GTE/crC/2eH9j70aQMYb7vkeMwk+kNug4t2nzzrwhK68O7HR
rQOQeS71LWfP8NkPEr463kB8dJIYxYXBN2npWs0qRqocSgvudR17ARUEry3iBbJY8AJefmuajW3Q
tkEKzeo7JaKA+6766r5V6arqf98+PXNupTl4iAKCB1S2SFeV1gYQmDpM2WXrPKSFzB/6jO7HIW02
ZUdjVx36T40OfJ/G/Ou27euQi0Mkg+cMBPAmMM2CS/ehxqXGxnYaiE2BVfh0aVZ6uvGvYhBen6g3
YIAF8MvLjQyT2swKMwG8ymh9S0LuY7F9WsVvzBrcDsgdq4gXEvfZRZ3FXWFRidbG4HtFZIjr+8Su
CFtCIl/XCZFWgiRuGk9E8wFv78tFlaMip46E97W8po82gnu3V1AULYi+CQ6d23qyJ++trfp4+2tN
P/xiL3/MYgrI1ic1WlFGrg+DLu+BFMXC7Lc4yDdKaR7taOmdeP0MEexMD6OzxEMxSrtuMtiJ8viF
1i9x62zNIfOoOqD6+sZHVJq79onGvR+CH7EC8twespfbi706FsKPEBxHt3Il7mWtwSNEu2uDyI11
6ieZfpDMELojEAzsda+E+dtml/Z4cq6ztWPa3uDTSAogGBqhACRViuXn5va2laXFCS4KOUAWdg6s
YJ7RxjL4ixavNO0dA6FZug+gNHPb3lXYFDZTcFi5NNM6gp6X2+h+FHhI0AvnTR4W/HPWCqYn4ZqY
czXFs45inZwPjDduoR1kvjZCr2+PmvJ+ey3XN/+0mDMzwicaRmTl+WRGP47vAFdpnwnGTk/xjr2Z
W/ZQPUJ2SvkreQtmp9Lu1elDLiWjYQdoiVj8ikOLWuq0h3H52uCei3fNt2V6lnrXTZhAj3e/hyXh
jKtraFrqmU3hPRUyqllDBZsKX6XJNzcAgh3enOQEKagFF7kK1DCFcT+UnG2Q+oJz+dLxy4hZeUNx
6A372BTHNjo2+h2rXrXxodMX9nLOUc5tCctqVYgdtSVs6VkEbI5fBZ5eVkTqF47Z0pqmY3h2mGNF
j0szmgJZm/kltyFC9CcG8jwpGDELzTVb27/tJQsrMwTc2NiHbd2E0y5Wd2X41+pe4jEhzpLc2Zxf
AEePJgQKbdOg9+XCmiKTe8kyYAbs23Z2MvvdiEGggO3Van17RXMB8dyU8K24nvGyNWEqTbZB+Vu2
tkb49/9mQvhMBYpsNZSdGrdXuKvG91L1VfOl2sTsl/lvy8QOtUP1NA+UyefiVvcTuWg8hRoKiQPb
vFOcQF7IIGd9Dy2iqQYB3JvYwzFZZTfgJ4E9rr6OSRK6I0iJmn7Yy1lBBqq9oTK2YHN2jTrmHpCY
TDrrQnfK0SMlbPqgcfOy8dLpImGQpvEy/en2B5u3g3laoIXR/xap+cJSadA+tRrXKfptlroJ2Ewc
CdynS4XCuXsS0RzdZzykJzbZSz+Pex1ilCM2se5+02oPLgwMfq15Os1Aa4Wv8AVnnz1XZ/amhZ8F
jLwqwh6cro2rjpuyJ5rqheyXpRyLJSDVdUVwCrfwDbRtprFkkXK8UeMekR1b2B+dEyillLd0U23i
Y7PLXhSX4oW3De8DP/jrtJv083+h1XhpXjjVGo2o7EzmO4i7tBnKgaT4zPbSOvboJir/2S8BHkSV
DO9YYJOvQARqLikZSD2oWyprCnU7dgxGb1AXov21V8LKVPJFTg5xW5G9IddTQx3G7EfpkxsHM3xp
uCctdYB/6nqXeYCG6QZUARxQRKvOz5c985GhV0aedxi+HnYAsfoq/kvXyl47qTtnxVBVXlONyKuk
JtHO2sZgPnb3sbcEfbn2VPwKDLKB3FBDW0csoWOQLEGtDH931njR6EnQ8qhWUXlfNf8K+UMyd25I
OBK9HUYq3q3QbdK+QiAjOs+in7fDyXXZWLAxLfZsS81Otpk0iSrJD+xQu+bWXmnrDtuK2uemXYVr
tGj9dA2KH/RdErQS5bUN5e6l99VMZolRIBUsCz9SLFcycPowBr3MQT8cvjZfpg+GqvHOXIdE+mv5
xSZ5M47KblgoVs+8ti6NCkcxNhweq5NR9jWgv2ORcdMcYqJv6Ur6aE7D5vZmX9/nl+aEy1aBAHQk
dTCXDAeqfJvdV5ktpHdL+yhmQW2lTm0A2HittvYRveEHCZMzJDi8OTuMUx6V48P/aVEiLANDnSlT
J4PqsE0MqFOupaXM7voqutg3Q7300YkSOwgymLCetDekj15F4mcQHC64w3XND2fhzAdFPDmXR5a0
w/R9tg2gyIcudZVVttKfcRb8cjus2s2L7RckXGckiFf2Qqi+7vEL9oXXVWiGgU4nd+z9wI0O+omt
kl+5j9fVnj92G4YzaOEsgtlle/rm9+qd6o1+/BnAUZcEYhf3Qrj+S7lItIDht4Svra950SFZoVpU
rBw/PSSf9L16ldbJ6Sk6giBxvfT2mqnyXH4JIfI5kBM10ulLDDvTD0D3QJz94IOhlPw9qMT+Sn9J
D/Zmqeg77a94vaAcN90uEzxHfGZWUj3ITLEb14rldcbyfROWC7D+uRBwbkKIOKGWyHwcYKKXuk1V
hZsYp6VuiwWSsrkrapJSAFpqmsASPdnSMobeCrLRsjd+p1GOekpu8WMZGY8QxrZXhaEuXCRzZxR4
aAvNK4C0cDlfnlF9CGy1Dqb3nhJhsvc0Oua66/xo3EYRpKUaki8NXs3lHGcWf+R1z24uzGLLQ9tN
r6PyNSxrn9fxR1cEh9HslkBh01e5cgxDByMPKrWA3wiXpNraaRxMDwrFMPdpyB7NPAVhSG0+8z54
bOXOKzHXfjuuzp4B1Fr+x6jgKlSu6yaXkSda4XjfVb1n5vYXsJmuY30MluWmIcZJwcyAWRvpwSzp
CXx1a9l6kbPAc/RuVxjWqkrDx9s/a8azoD8F8C2wCRPLo7AVpRE29pjEkGeTHjBlmoAtwKo8Ew96
e4kf9XokE88oTBmDWh1PEAukrJc+1ZTIwcoKuWuUBG4yfjmV5CldRap4WMV42FtaqRC5H1AWGh8L
Y2lacvasnn0AwaVrDAkHQY4PoLARY+vNifcVpsjrhQ8961xYiYn+Ax6P4nNEt+O2tTlCQs4/TKYT
fQih9eya8v3INxR4zn/+gGBgmN6pk9QDOK0uN5XJDQTpbKwqy38x6B7ZSv2Qj99Fp+0roFxuG5td
25kx4eauHTO06g7GApr7ILHfpHQrO64Z7SnbKna0kP3MfrEzc9rl2pqwiY2mwVaOQUD6rvcTQ3Z5
LC1ArZZWJdzTrQSxoi5AOODMAYPc7yj2JPm3krwB1GVJf25v4WyYO1uTcAg67jQOJoQRykEggnTV
q9mfkBdbsO4ueMaSJeHSpVLRxPL04jeL7zL1W0nFaMdzYf8zKwPSHJxmrAlEkw5EXC6/Egh+dCsB
/NOtNR09KfnEeEYi+s8wNcGM8JUweoHncIU7sGKp7AVlrGwGdN38259n3hf+W4zweUBTA3WGFosx
6QHI5ZVmvXf9tmJrU3LrpdHY+S8E4qhJ5hHLE86uwYvRCST4N7MlMA7hPWhSogGMHxXqQqIyuy5b
ASkxANfTo/7yI9UmVzTQ8KAcE4M213zU6jcLqOixfEwLxVWW8BIz1wrgIXhRQ8cKwD+xwV9AadY2
IoT6ojFI2pwaMJOU1cPQvTf6vyKysHE2VINsADLRXRZlHwpwidlJgVpFGSrGpgPW505Vk3hdVMZ9
Btmu59sOMrmZmDtAPgCUDFAYBZJA+GYdGMb0nIWQEGogNKeGpyFcoqaDVsW1kR8OEgeQQkzE/qhk
nuVCSWnn4FhOIXKI4tbOSJLolxUOqa+wXh7Bjpumz0Ug9b6sheVWirX8C/z7JiitgvKpMrj8HIOb
/hQOBfXTQmIrO4mNDTds6dBrTXdqmQKuHjQnsU2VltZf3M7pe5pxzTWoUr2DK8QGVlOpJLALlfxT
liQDlJe2dWoyJ4BGbR5tlA4a4HELVMOJB3q0Da0pT8vAPPhtclZST8sidVuNXPL7cMy2oxxZucec
1Aj2OpgsDkaFfgLJeW5g5KVj6uANEDbHuA/ocXuSmqWjrh1TBfY1GHM98hOlAuswlS2KZwRGW/0M
BE4+XpLdd9dyKM1HGI2OXQfKWJoL6rliOyga3yeKlB8ohmGf7XSsXqlUv4C64R6mug0vCysigzyO
HVrbDrB1kZpnpAlUbRV3ffbRWgzYVKXKHlv0RzchdZTYHdQuAk0lOsbTkHlT+bqZ9uB3zGVzrRuZ
5puJnGyVrABeT0GNztS4tYMnSX7RNXQrNR0mnbrO3g7Ac0JWK+ORzzqpZV9p0CrhTs8w8YFfXdm7
hplx6dc6hhgAeOdQhEvL3CEad3rTzbMmRUteG6onvYmTR7WAupo20u45rxpgIiXHWfEugI5pbZkt
sXUqf/AhQZuvzcrB9KBjyDHTnQTJytJ0cBLWVReCuJ4y+ynLeAtQgVGob0XP8k2l80pxzTFPV72i
DH9A2pd6eaNUlZ9LafcyOPhcnlIEZgnOqUk7VW2M6A00WbW908PaeUbSnW8G1lIVctN1oB1HEH07
xFYRGTeF0rIDx0hksaPoLOjegD/3i1qOwO/t2IFBtIIN4E8sHGuE2FGF4o7Wl92qLQr9Nc7DNHBp
VhQ7KZflTY2dWjGk2X+arNLxVkpVqyBpGDwbnaZ4HZfZEay6fBUhfO1oVNQbCFg4B63HSA+shmni
WTILNyzrk8fGDsat1qOLSkYeK34ZsHgN7EyI0WCnG0hoGH3oVZkF4QswExZIULji1aOmfGugvYKI
cxcjp+hUHhAz5MFBk6TsSbbK/q8DzKM/OGP6MPQl24DPQPkbSbwCTUFij/u0SAIvDw3toaaK5MY5
it9Ew2pX4H7CoNgohc1HmDuxSqy8Cn+pSYIGVhWD4PQ+KIp81wSZhKYWKP0f9J46T0ytw3uIYw6/
+oEO1kpONWc99mpQbEZLogeoJFi49Yw49HPQnj10VSa3Xm9LmXJgclY9GhIr9qpkJt+lgYyJ9KOD
3p+u0963w6J1iJnaXf/EJtL4JKnZzhytwTPyPPFTcJgMC5f19dAiXhT4B+9UkKsCRyakHr1j5YZN
QdIxtIXsSWPpctCiDZbjOabl46p7Meq/etaAtgAhsyXp7nMIS68oj4bMP29fDMqU/Ao3w8WPERIU
KssVDdPpIoLql45TWOReYn1wDs72Nvwu6686NA5RgByMMYDgl161s++r890QcpdMkTK74FPVvk92
SdF6bV14BVXdJteJFCgbXWe+mUVejh6urTlvCxswXX3XGzCVKEDuA0J14YElSXWiWg5uLbP5TCPd
iygk5wr60WZvpQy5p6YrfWaWoZeBu9Kplph3ZrIpUGJMXX4gsMAxJCwfk4gah64ezLP6zgjaTxyV
XVfsCrSpF1Y6dz+fmxJS61JqR4u1DXWlqvZiB7DF2kdRkzTQRuhezXjNo12rbm5bnUnhIKk6PSnV
STdabBWmMqRO0cNDToXLzxj7V0O1NuMo28QpLLdq0kdp+H3b5EwaB+Y3TGwD44vn7M/w21keEoWT
IFoLkzHAc71ekxDCVpK0hTwMW1LomEmsgKADQhCqsRjZE3GCXRFRvdIGVAe0Lxb2xFoiCp/zj3MD
0/6eLQZhUK1LGwZaVsdQ1dHzU9EH71mSDngiZbV3e+8mdxNPgwYyk0lqdWrUCadBNxLc28aIz9U9
Nf1rlLyF5kJZcHbL/jMhjiFFICOrpB4muMY9k1OPNuv/0yLEbLcIRr03VVhom0+727TWy/+iMa39
MHU5aGuiN/1TNzv7LNooYaI+VZBQT4w5dotbvqZEUpT3Qq0OXcQewEdMqrpfgjHMnSeQ20zU3PA6
3RY+UKplg1zJKpRjqUKC/FPOfSRqUjT6NHvm8kKRYfZ6wD0Fxo+p2gYVvkv3k3I+SCpDZ878KDym
kuyueVNOyJ+25Z+akWHB3py3T3hUiMQogKNe8Vi1dUu16WpMlee69LPxU7L2yItu+8ecFSgxACLq
ID7goX+5qDbCK09GzgktwzvauANURWsNKcS/o+4wnXhmRzi7RuUwMHZDaTfNIyKX1oaO2aFEipoV
8kKXdu5QQWIGY/IQ+5qGqi6XBBRvbyQR3ALpxiGzx8OQLkXyudAAfklEhemNjFfkpYmhk3WkCnAF
qbUgEGoWllfzOHALtU42tz/Qz1NRDEOAv0wcgiA4AbeSYMtRa8nIIeFb+vwdrx0z9/dsXfu6O+6r
VeyaT8HK8q0XNN3JUJJmVyxUHmYXe/YDhP3sQdedZdb0AzJKYr4rir/puBBr54rrE7fy/18lRgou
V+n0tcbTEUakDfQ6a/+Y+xDMcSEDuzK35VfwTO/7t+ZjiWxgruMMu1AIgUYz6l9isdew9LYpJDS2
aEM+xo2Vk/gDoz3h9qmWiboBFdgi3mTuTj43KXxQLRzHPg2wVNnttsombD3zvmPE8RVX+gXN28dk
p54g6bFZatvOZtuQUcO/mLGVHbELpRrVEGksoJAX5Af1BXWjxIvXwQZggjWGFWoSPzXrfv9624Nn
z+OZ1en/n90Pg5KBsj4B+5jE71PZIIF6d9vA5IDXJ+S/ZQl542h3eBWHMNAcioh0++S7eI1XkKZQ
/tw2NHsFnG/gFE3PllIUJk2h4UbdHIR0J/ZeHGJfAppyZWB8j63Tt9v25k/efwsTwgx03uOODTAX
AqEHChaigzc+659vW7keWcIj7HxVgkPifVxZSgczzMtPBpHd2n/vciJvgyd59Ztu4oVlXfOZCAaF
iKKbPO46Cwa1L6B48+MouyoI8d/pczh62tLy5nJ9VBXxroC+M4gkhDemboDkyqrhHoDts3e6Vn8B
w3K074ydseQfc7cp1E2xm1OCj0fMpX/QhNbOmIfMRTntUXvqPMAb2SF5x5zio6777d5esd/J2lm4
I2YP9rldwS/jwtTSEH1QV/lK/ei18CBXjqICfwQo23DVk/6RgOhkHR3zhSRl1nemURbdQdFNBwr3
csVmHNdRmUKQvU3kekOLFBVqgw2DJ0WJtI3KHssfa3R/Kg1c7m5o68nTWMv0pewtxcPEP9+UoMk9
Vk0ll/5tx9Zn4sL5bxP8GrKeTQGGOMSFonPVkG9LqV/dNjHryqjwWtOzx5pwhJfrr+UkhoIeFOIh
uoDCHwRI6l+9Gm3SvAMzPSAF+d+qkh86I1qoVswv7n8Mi8RtcHebxgM2PkiUVW+BTEPJ1guLm3Xn
/xbnCKVyMEW2GGbB4vpddVD+UJRfcE3KLzb44f8epOP4O/uGnPBSR3Qunp/tqTPVac6iLBvLSKlM
MKKPhfzKKnUTBnQ9YmK8svQQRKCha9fmPa30X7fXOxduz+0KgSLTGsB9ZGxpLt3X2Wct7azq5baJ
2R2FiDcSHVuZxuoul1bUA7etADuaA0aA+qVxZwJELr/ftjLrG2dWBMdvY0lPy2H6bvEfu9q2Szj4
2awJDcOJWV610Y4SvL5I6l6OQ2RN2h0W4dY1sU7yfe2ZX/XK2babxfHd2RX9P86+bMlxHAnyi2hG
EDxfeehWSnlX5gutsg4SvG+Q/Pp11m5PSRBXtO55mDHrtskQgGAgEOHhrmE0cOrYQIxM8MRRz5CG
57gxOuVN4od4STR39uh1DDgCPgrNAbEFWmGAwOgVLKitciCOe3soH7txiWxx3grkFkBrC2yuqKLB
eYhIyLGKoX7KuVcO5ypeCMizJoDMwLsElQtZdLCAmE3XcFx25fDnLf7gYyAo4vV/8eMLM4KHmWOK
vzvd4GW01dTYBt+xqr/J6cLTY/ZzuTAj+JmVyCjNT/fpMGxSEOwY21ZyITJ8/3OZfqyYP05olv+3
Z6rw9uAWy8YkgBXFwDz8Qa4+E8O1yNbsPTLY923NX5h4NoKvEnQcN7QwUqJ1Ki9DjAN/N1uv7Lx+
Z2aYYE52zDW9DqzOnTu1gRZi2/wne2F32uqLoEqyChw+1WR3x9fGSXrCe+6Yt05zhDai03y0m/sL
nT06TE/hP0CIY2Lh2p4qt3pPa9Y4ETmwUYMadbyNqp+xVCy0j2eTcsjc/mNJPD4N7R0T9zCOb3Da
YmXqe614J8N7mG3jLEexYdtEj2lh18ESvGU+77owLYQlWhEQR7dYpPVjAHTiPXwmT+kxDuxs0zto
KcaSEx7lfe7KS/x8sz57YVm4Izv0JoImixsnBu0Pf0qbA23f+vYhjQ59uTRiNQdingjqDeR3ponG
/xR1LpxHjsKaVyXWWRtufZR3Pppku9Ebzsa62KDZeKSFnZ6Up/suNNsPMSzUR0FdgtEu0YdonpWx
NsJnG7d7R+y3/edg+xEerc14XjA1u59/TYlOFHHTCvwRKyy+tZ6+Lh+0r/hXfhxO/cRNoa60c7yS
P4MPaHatFkxPacVN+LkwLTrRwMEjNq2yc4lt2ek62RsP2ebj1XdyqBktBaDZD/PCnOA5BIPmYO2b
NnUF+vjNGaTxx842HApmx8AxDskx/VpCL09pzb0lipnVxOiQYawSo7anSgJH5rnitqQDBOTd38zZ
62+qZGL6FJyVIksE3sdRGvk4RmZhRlslUKj86pZEwmeTkQsjQiiN9apprQgBR9J8aDM9oUt5fxVz
2zVBfYgC4A3m5QSPiIsuTUHyC7ZBdGuaIXTGIDnmveUERb3OIOt839ycR1yaEzwiaCjm8wqYayMo
N6vBqq2OUrFKl2aiZ4t8l4YEN1CqPgqYgo3rV3QL1cZyo9m92+85sas9EHXaZ7uXNtzOHvul73tp
S6czvYhgRW8lWVvCtLoGSa2HewHaNhODyKkqHOsRREzrYAudGw+KH/d3d8myGDvNqqFtit21zO9p
uEuMlwGiKdmmjRYCyZzvX+6u4JZWyzXeNDCkAZNYgis+XCs8WljN7FUAwSjM603IjtvR7zptzWbK
YcsMevE50C/7IHmv1G3i2220l8MnSQV9DygKDpHyEkOGI1wo981t6OUvmEL5xVHKPg8NPlUxm/SU
DM9AENhAsaDpaoMNZWG5c3sKEA/CydT4AVfStS1DjtPR7JEasuGkSD/LdEWX2qZLJgTPlKq6U6TJ
xJCTxyxCAUz3V01XOPfdcPYyvVyK4Idxl6VFm8FOA66x5HsreZXiBflvqh0BO3bDwUmtU98tpIEz
9yrcBLKmk470dJdfbyAYqRPk3bBKqtIm5KuDRCJknlTy3PvAibcL38BMKLsyJ4SyLgfzEgBjeJgG
1bnMMldtolWHCVk87hY2dOYWuDIluMaI16LJ9eml1YHAqol3Qb3EAra0GsE1qk4y6NDARJeeRvI+
kGdzfM7+w5MRC9F18O2g130jxVVy1dLzKSHo+TNAOBrbZs3CscyVyS5tiLMhRGogsFrgXh7A5onx
aNcKUhsDpR+NkdtKUEKxc3RH1m9KNjwuOP78Qf1vfeIk+KAovaVx2Ib2XVR4PN4lxSZnb2Pp1eFr
oG0a+jyUWw4BTfmR6gsRZCZaXa1c8MiYhqoKRrXGSQMQHMo/Kyu04zCAmKH8lhedd3+xS9ZEp7SS
MImnV1drnQn9pXaRY2ZQRU33gHHeNzX37kLNE6kbpGWgYShOZ9GoUDrTx8q0AelyKR1ktHZ5E5zL
KESb1//IM6BMG/KEbtfJhOy6GX+7/xNmQufVLxBugjw1JYvEWG3UA5kErkMCgFsFsU9wOrv3Tc1u
7MViheesTuW0lTMstmXaPpSCVaFqO2pBcUYBqV368761+YUBfIIblmLmWDhGOQDRWUawMK3cqr07
5gAtru+bmF/QXxNCbElYV/pSDxMEiNDesIt4RL31EHfrKH67b2qu5oFz+mtrWu7FjU2UEEwCBMnX
sEPjzD+SVX00f6ITc84SW9upm+Rx6VZVZr96NP8n3SOwxohfvUX6mHQMNpuX1gMpnd1sAICVAnCe
os3r0XXq9h6EGOxwpz/gXxzgu3t6XuQBnWE3wO138UOEAFDGcEue4Idop8R5i/egeUl1R2lc84DJ
KWfYfI/dAsTAL9kr3YYLqf3s9XthXHQkYH1ZpeGUh2RTcUem+8Z3VMVj2VOhlwuhbi43vFqq4FN5
X8UWz6c9XxUuWA3W3+re6TaRaz2Rp8YLbWNYL5Ifzh409MIwAAeWU1Qprp0Lu1tyRU5wfem6XWPG
KNcnJPQImdgO+iG1rWEUT9EDT2eBkxDFzpXYbbUfGKfb3vfz2U/q4pcIJx2GpK/HbnpHYXCMH1UL
ImYqxqMrF1zn903Ne9WFLeFgGeSXCzJg1eouOxzryu7O0bnZ6C94SEHMwKYOW7U/JfcxwsDufdtL
yxROWVa41eghTEsGUAvQViZN7FZVa0fdr5AvUk/PtG+VSZ3tn/MVgkcRZczUCpgbpPc+1Oy23FbG
JvVBbKW+WPoZXBo2KxfWOJt5ge5wYqtHu0GcdAQTtN5CIaZx/Da2B5TrTb14BKUEybOFj2b6+UJp
BMv7a2n6JRexUdNKEE2psBSg8cTAW9GhU2sshIF5I6BXUSdWRcg/XhthZt3Empw2Dm+QCpvFKqrN
VSjX7n3PuDGDsVANzW9k+mjVoN1+baZLo8oyywL0idl5xPu6fGyXWii3jj/ZANsIBBuoBiaV6Tdc
7JfRlFLRyRDT0T/701RDWHerVWl3m2BtWA60CT2PuwOYN1N3iXBz3vY0TQ2cKyYLxLaXqVc9YSbE
3+JN1Nr9M6bvnRDkAIC84mtwStf6NerOeAxW/WjX+6Uq2m18ndb+177I24Rec0HVHvZbx380tnoF
UnTTHZ18zb3t6PDQJc7z/SO9rdkINoUzZT10mUJ1Ei/K7WgLcamd8Q3P/q/YwdQRFu+GXu/578Vx
qStzm19OArNoYwHIrk6I8CkOXZx0oeRtYQ5B7OTs3fAdmW1LTPwEa80EsYx07toYo5d2psuYilzf
X/XN5y+YFhLLoulJwyhMK0a/7YnHie713dO4hGi+7coIhoQPs2EK8bMRhooD/Vmtxm/pTt3SYwVm
dE9dQSFvqS1zyyNxbVH0oaipwVAsw6I8OOpnvund6DQcA9BZQA/r2DugtXayR8iIvqL3ZewWW8c3
t4dgX/CnLCK+zHTYD7fSyXoOoNRWvkVufDBfhsBDahbbmVO+KA/jUiHuNjpd+ZMhXM+gXeJ9Q8LY
GTGjr8foDxWrZkm2eDqwq3AuLE+4lyuf8ajmWN6ITCNDsaNWiqfa6u28kd8C0tgpKt81t5z7Dnvb
iRLsCpdyj3XF/uSx8ro7yNEGalwO+zVYNiRTlRN3+50C8JG1iK6a3dRJs4OgeiCD0kr4SHkdy6OK
TfUxM6NE6yp/8/+1uu60NsC3wPSALj8Gha5tYOapk7rJBsbXuw3XLOBPyakBdn4Dwu+FzGp2QX+N
id8HmEiBUdRhLKS/NNkbQbISqAvh5bYccr0iQ/gIjFCD0heFEVU6+Krb6YfI6LwspasK82zEG4sf
irTwWJ6NaRcLE9w/jEZrID5sYtwsc6skOmodmpaxlQPBSJXuX+cCV4cmCg+ksp/1Rh7BIelj6J9L
UAHn/zarEXZR8PnQisLRCBiOyvwyVRswMtsINv/lwwKP4B+OBlCdCfmGNmK6Bnjy2NGso0ScsTzm
qt3g9qcbP9lq7MUA2V8AFFSwKrWTmriRbivNUo97coibsHLxK4QsEUN6xWBw/Iq+2oL4Twl7zGd6
Rvw97E9pq0HoyNVDz+qW0q1Zp7mwK9zBYQWIfVHD7hA9K3i1xpuxYK7OXhZ2+SbJx1HCDIDYgN9g
blTY5XpsIy3zYUdSIWCpYh0AK2x8H7LI/tDb4QAxFpm4Uk13YbXQG5rcRNxbzHQYfxDRAAAJH2NJ
I4byTg43CoYHKpVenCw9UucuPZDlAvKDzgnyGSGClczXBqJgefE0TWtIbgLZSd7TTz03tsHSHX9b
6v+zm/+YU0UwfW+YZT5gxtxJQnB0/Sowzhr4tlo/FSa4A4AlDvNVCrpKJIz3z3HOXf6uEwd6Hal1
JteDEsBwFtVuSfVtwKqVofhPXRAuvJtm00OVIAsHeBm0N2J6iKm2vs0YbGF+FDMYFFIS7WhnWuJi
MtzWit6b/nlV04eYJBv8Vnc0F+BJ8xt98RuEPBF65E2WcPwGyYj8F8ij8n2qZ+DlG/POyeSCuFwK
xnXQm8OuYEp1Svtq3aBQucCU9v/ZDLBn/l8BbnF0koRJCtIp/BBZjxwfcIl2Exk/QBwQa6tAtXPQ
rWL8CuPNdr8UIWfPXIMEBJimAMIRmSKUwbJSrpfYA/ZpxuuY/rQkL9EWEpy5a1md2EGRY2BMQ6yI
RlJPpRwjksgztF2r55uwjcD//HXff28rlfhyQMGDIGSAnVMWHdhICkbMCGkUKAJ6CImab5khpbbW
FDJKAYny6lO6iprUB68C/+qL/FtdG4/QILUcktJXv1HpQnSazRVQxgSECiT7kHASQnCXSCBuqTCI
EoOyx6f+EzPGTTOWjsQbN/bZo9qmntanXpAsZAwzb7+JkBUQaZBsAa16c7RxyjsqgdQ2Ls6V3q9Z
pX4lA9B+zdNIGpcE4S8TiqRQZuyg4t0VH02EW4hXyrbWYiRqEHCyPu6f0PRFicEa5wJQmQVeXzAK
X0cYgFrLshkQrFkf7eLuMaXDOtGo7fv9Q551Kz8uFzxvzr8vLQp5U9FZyTCMsFgAyG5TpGu1nHww
KB1pUr4QP+e8/NKWkE2jTTb2CoetGNm0xZltFG8FX0hp5i6jSyPTfXjxrq40KayJBSMD4iOG/G0W
rCVr5+Mhv9SOmnsNXZoSrvU8adowD4vYqRvFqTPPSmyDffpx4Cp45w1BaxftQkyeN6mi5g5GGZQN
has24gWLOx2rk/0SliKnihUQdch2q1sPvo5ycHqKpXEBk3BL+ILAYWBmHrT3U+4ulqUSv9UlBXwe
wJewdxUyNHjGHvIjhSbwXvIGx99ah95VpxGbI2rjtv/yrXQgyrpjL/638qe6cMZzOQ0QrUinQLBi
oup3fcZSWmlDSBCUUS9COdF8YMFizjbrrKCD+gMqQP4kBKY8S0dNS2qE5Ef1iazyXeB1lgvWckxD
BSs0NbjtLCmhzvnudKggoJtkgP7UUy58Ny9QO8hRzHQyHZTR53ToeOrGiJqay5IC1JdBA6KbOjeq
hXRjbrEmJulhFWw/gEJeb2hVpLjrZRCQpsMppqsGg2Z8KUucizQmBtzNCWuCQSXBdeWm5xnTeOy0
7XcJ7D/hK7NedXN1P4LOrgSE6IBTgjAQ/3W9ktHohwTXKT4Qkz23bfcWVaFt8tG7b2Y2JQH0F3Pz
JjwEDHfXdhrL9wO5H5CEWkct9PR4zzPwI66r9ixrXk48tNoV/UC6l/uGZ9d3YVeI12FP2pCH4xRD
UZ8FUz8tn/J0CbU5dw9drk74wIBjG4OUYxdDQy2cihpofYTjxmJq5ihFZqxY0YJEJss+769u3u5E
GQBmb9zJgo9oPCtp3WB1IzQpWWruO4x4DaN08qXMzoi00vXf9y3OhRJEkH8sishYv0lZRzMZoSTH
4E30YLV04duaTXEuTQiugheeWuoBTJim7xTQ9fC9MDgH/L3QMVK9UTJMOS1pfMzdE2CcmXrDqC7f
3BO+Vmj1GGlwkwk6oH3wDNwzMXdp1zywqt81anoAleX2/mYuWBU3U8X9HncdrJr9aSxOUXtWwrdK
OtfqpiqdUl3wlrlv4WKRYkPGoiCDlijM8eg5T/YhhTjZUityziMvbQjfG5q+uR4osKHGYH1QbU0N
bQUSWhX4wBpv/C/1uUtzwoc3pGY8lDLMGeH3JANVf+9V7cIpzZXldTj8JGqO9BeluOvYhWHKpqyR
SDjtkCRsRZQO5EygRf3BxthaWTnJnvvcjB+MvqlGZ6gC6QQNZkgJ8Tjgh7BMkn2jmSBCve89M8eJ
69wAKzueWTIaI9c/y8wsVjR4X6MKtfWDXW30mBbx/8PXCLQ9iOsg1oEe158u2MUdWyVjldMOhULO
S+0gmaVyDlJtn/Qcj8rKWg+dwl3kcEe0hgY7jPLxPywT/A0YjoHYCtAbU7Ho8gcYRl2kCR6zvvls
qufc3JAlqWky47UTR8T/bAghh3bFmFmomTvQYnDiePTUJgcbFjhs/QpgNOmgQAkz7HSbkdIByxYA
TYBRZcSOo34zZJA4oordyJ8GaoL3D3kmC7j6ZcL3ZBpx6ddT4bQKPIu+8RbfELCF6/tWZqI6nNvU
gdtC7xkv6us91ruk1oiCV6VS/Y6rl7B6/fd/H4wflgIiqYm5QthfPZ9w7Qb+/oh9GiDqgQv/voW5
WwO1H0xaQ/Fhos4VUrIAY8WNFuBxket7q9n0tWfmTmJ8qKHs6Nq6x9AqW5ium6sPXNmc3OrSNUOQ
BXVWhsvw2SL2sNZsYqsf+dp6GNFzfqsPlrtEjzn30UNSFwRpijLRcgknleg0bdR8eq5Jh0RfS3i0
ZUt9yJlrCcDPvzYmn7xcFpF9ucE4kUNLl0B9NXDH9OizV0yfxIrdLqWgs18fOjpg7yZIDFHauLYX
+aFB6h7PkxZDL/Jrz+zORhvEMSEWwg7mSUYHX9o3AOXzheg2u5sUNNaY8pxeiILT1PUQ6C3FO42R
nRruiv7TZAtvwdnbA6N9/7MhOEmexSqA1ngYyWvDZpvAUz78Q7uy1iBveQpcslAhml+SPtXPcTkY
6nS4F4eXlioLwxFLMgluhR88PQ7NgglwDuGPCHUXAIRBmAuxR8DhRUGZJuqrIWZS5CQQRH4FXkf7
0uS4e1PNtNi0ha98JnVmbX0WSQ9GFjU7SLKkXkQ1yEDmMugQoqr5UHtf/l5Gub+RSTCuIkkLUH3Q
c7rOu8Bf9YHS7mR97FR7NLLxIx4a1QHjYgL36FUZgielWbnpELXHhiXwkRpIL1a3yhFciNKpKqHx
ZMvmMK5LUgbflYgkRz1ti0e/qPuDGrHmnEhVi6pUWFhAMqRWv2JtHbiBrHyZY9xCx1atfcVWcM2+
tC1juBU69qAZlVa7TGPgei+Ar6nsLDRqE9y7Q/3W6LG6xsbxJ1wpwZZoJfEsjCiA5bI11U1Y9FBz
o2MJHRNKp1/mR9vOtDRXgcoAxK/UMHIzK+erUteqlZxxK123QQmlo9LkW91PgVqTx5C+Bslo7rhe
YyBN7jPKPF9NhsJWU1k9KIXsbwJu9ZFd1HJd2y02ccXThLpaNUofPdFTadO1CXNaQ+usVaR3bJ1C
E+Bb2oTAHMiy9BLhivscfdM/1QVXPYmEtHUYwKmJzaBQqoIQNlA7b5Bj8k5HBU/9oNf3SdqS721S
Kb/UnMlnbiSRl1eE4U3pg4vVlbI8eU9jnZdOYOXJz8zX+l1EpfQtIl23zTMyOlACS4/4v7fH0DQz
p0kMevSlgaABS0OM4SrRUWFa6Vb5yAobM9T5u1Uq+iPPAguKcm1FgaRUzYSv/DQIknVbgLk2V+rm
MY5ouZLRugZGmFKoFPGMfxpdKEN/tUJTyZTyYM0hdAgoDdOSs5kE9UPil1EB2tIpzbH64DmAwPJT
no167kZFiHn6vCw/AlUP0WQnFf8OlLVU2QkZRm2nABj3LYoNaRWNSbHzW5m+ZG1B/a3KY7ZpY2V8
JBw072k8aI7kS8ajZpT+toEAG1r3Knr4kJ8ofQJRPjRPHBXkdt06qev+MSk6MKj2IPA9cE1KN7ov
tRufFdA7Mvoy/8oA1Hmh2JfQLsNKegabcg36SKOD6Hyk9s9K0JBPq7AiJ0gsubEjQOteMtqV3zUw
Tza2kumNCZ7NsHzPeWI9+hYmGuysoHTdgmtvb/IeAI2261dJXvMXpRyUyg6kKv/ddxyj0kA8vCg6
S6HDZKKpbKdK3oMdjVnhM4396JAyLeR2gPfrizIo0ir3WzpxgU0acKHf8zdaBRzMhGll2RnX9T0v
FP8hoA0+4FzWenxFg7oN06Lbcx7LH0NOia3EJSCWCoaAU3focuMhrVD4sgm8bFv6TELo0Kt4WLNi
rHZqJcXnIRoh0Ax9uHJbmnoM6Q0IkPsYM61QpdT6g4Tc66dCVP5aGFa7Tc3EAqANzYJThjJGFgxl
6BZVXn0PAH5/QDRsXalKhy8jVcrVqFIJT8isD+3aKABPG4ch2LOO4XVnDbq/hj54+twjXK/kqFY6
G4aCbW4V5QoYwfioFnn0JPlDuNFDDOaEZgymTVMPGy+gWb9PhhEiZaMef4AQTLLVIWy9dIiNDZeN
rgc7rda5VTUYaA4QBTrNRou2tDoY5qnDaKTHokz18i7W+LrQ9cpyzFTVRhssD7Vl85yVjauENfhF
y6wCfEUrDEOxOxXqcq3BGgrhCyP2dBInL2ZEUUrN6l4aEcK0anDGWh0xSSfX8e8QbA2B3edl81bm
lu8NtCo+DNVvNh2mE1aDmtQfNJCaTQmKNacCcbJXGVXh0mnTw0wa31XSyr+5Gpu2YcT5I2BixiFo
rHqP8eRxS+CIr20qAZF2P6WcTb2nwhgmliaEn5gcaHLtDzVu0tTywGnRVAl4IFwzW1LUnruxQWaB
2ixmPCdavOsbmysR3pYxMlfq7xTpV9lBUGehDL5kYsr/L5ICGTMZEe9hojWfLWjet5UrL8l1LdmY
/v2FjTyuOkyoIzM1899l7MX5qS+e/suJ/N2pm8TUbHEZYRkFQkWpvZv5p586vFoq784+hy5ORDh5
hhGFQNdgJ2t3Gn2Nun9fiNEvT1xICaUSl7MPVm2nTL0SGvK19kbMt/t7tXQcQh4YxQrtkgJraOpd
1L5X1nPsP943sbBNf55kFydu+Rn49DEq7CjqtzAp4VX/HtKDRNbSIMmEcsqN4tMgt/Egp3gYpGTH
ek9KmS37S4+46fMSc9lLI8JhdDQBa0MDI/pj+r18gDbSRnJ0t13xzm6d4ru8ub9rs6/GS4PCycQY
gQyUaVXcIbjbziOm7veAXp3p+tVy5cPSI2cuWQejoTzN56JLKjbLZVNSSqtBHBtS4D342ZQeW+0Y
mCegk+8vTZkLmZfvAqFaQSGJW/EY7wIM4R4AX/vWbE+QQjcdfR2doQjthInNv4FH3LbWxe/MwRXx
irF8DHmDif3+b5lDY1y9UYSwGjJpiKnpR5BReBrZSgYchBgfCtS9gRrE0qXCjsHl0K3u2537KABR
xmyrju7QzWO2arMwJxNiUKrXZZ/aSVUt7PLs8/zCghDMA4gIBtYEF7Ta4bMgPxMg3SwZbPQUHS/2
w0qSs9osqcLM1ldU6O8BcSkT7YbXF2R2tCbRn6NVnASQmonWxGxtjCqc2Nf9PVw0JnyTZW1EbS/B
WIwB0Z5tNUgD4OM3tRULNz1799WfUfl7wejknGIguFyh8F3mVYTifwqjIbPppvqZ7lBWdtQfMoQ1
+3X2umBuWsOtuWnKFmzS6PMJl4wKAbHAlyZwyWN1oG6y/QKL9bGxJ9JRRzn7q3qLJoT5EJyWulVz
DgRc1v8sC7trge8j8CcXrZJVsU1+Bwf5R/UWLSs2TmW9e0sUdjSzoMtWhTCkarb1nL+txjWzUxt0
+rb+Mz1qT+EXnnsPQWbrD9Xr0kj2bJUCjXgTBUcVTW9x6A/iXBX0RnCgx/ypOZlntbDNdYk0ywF3
hhN95udhj0e15abv/+VsLywLcVCzwtwKJ1dqvpmafUJaTNa6Sw07/wG2vGFV2VAT3rOvaA1yJ7Jd
sD7ryBfWhcjHJCplSJwjp3zjeJNtTsSwkzfuFjuoGK+W5lDmrhcALEAAh4xpwlnACS6yAAgfJIo+
IYlz/4Exm+urpljz+ugvtZbmMppLQ0Lc64ZqsLoJ4CtVL231jQbbdkmafC54X5qYfsLFWqIS7sqm
0DoaWyjZrANC/0NKgzY7+kmUWqYhMkTmFqp2yoRTtPieDxhS8ixtAR48dwlfNDNEgDwBS7hMOrQM
pNE8cDPZNSx2Sc4cGinufVebO/vL1EI4khLP0DALp9RCXqvhBuKDtqo/jvE6XxL/nL0SgKVRVcAu
ZExBC7EkSlJN71KY8h+jk0E83D/dDkwcikd/+k/3lzXnaRe2xMRWIYVfZhFsdcQ11YdRXXX8v+TO
YCUCmwhai0Qs01a9riTEB5iuKY6ahXnkdGENs17w14CoNJxkTa6b4dTS6V4zvoKmH4bGdbqQzM7u
FCDMUIEErxuO5vqDMWSWlXU7tQqMNQ9WUhmDXnAh35lbCTgFIAsPlIN1g17Ki9EMAw7oSBhmNtRy
Yn2wk9wjS4KScxgV/dKQ4M2yFFXQApsM1Q3oBVMrBrs5GT2jqeuzUWHqrOpaDBfqGDaUSe3qo7ZK
dEadVgXD7n0XnPuy0IzDqwcIVMMUJcOSho75qOCRYIBpTMEgVvgUyPsGk3c9WehQzAW9S1PTdXIR
9LJCKZEswNQ0tMPoIw+XoEzzFnSA6ZHo6ERMdWiSpEY0tVmael3kD7Rb+JhmPQQN6n/+vpjQZJZJ
Koybg4XoZ9RGbgCqF0hLeZQV7v1jmRuYQ58KaT1QIgCpiIMscERANiqYMjvdxeAOslFppYG+pEC9
uRkNYK0NUJgwL4jzA4aSHgbU7ce6RVW7syOaomwp24xbm5Y8tL6FovXCXswld5c/UHDipgN7XDvt
RSu9m/o51Hdp6IW5A/WmstjQJYDl7NZf7IcQANAvQLLD0N2CvJ0NqhFbLwZHyTcBirv3t34u1Fwu
bPoll25qRZqUDFhYhIkF+tpID7Ls3Tcx66dQOoI+GnDluJ6vTXAJorxEBp4wUg5hTNBzXwQ3ze/X
XxOCqw56rqKBgf1qMf0BqhCnfchWgWd4oMs9tVvJzX6zl/bZXMgJZosO0KT839KE67MbjVAqpnPC
BBt7aM6KZKPxYv+UD4oL2V68xJc0PmYj2F+LIiU1yxIrBzoTiD8mO0n9UhurLPmW1AcpXZouuzEF
yRfQcWmoEmkgqP5TCrhwjYoZeQFMQOqQRAZ48QXqck6ggXqMAnCwsJM3BzjJyxgmxaw5asIoqVz7
CPPTzhoSFWVH81n3f0vETcdz27/d98Q5KyCOxzMbD24VL7VrK4PGec1yLXXkoH+M6Jea98ciM91S
Hxc+q9v+NBY0gQmAywSEFgQz16ZKNdDTzICpqi7dvt11GGWLN1a+kdQ90Zx+9HTdx63+ERn7dAl3
N7dO6FSDPw4znbjjBeMWmqIE/IaZI+OtGxprw9yir20z6Nzd39CbTxurRN9VNw1FVS1Iz1yv0qQA
BFsDDA1ji/G19qEP1IXIO28CgG+ApCZ5emEtSi5XoaplmFcegm1Rg2yPdcWP+8uY2y8M1gJDI1MY
ElHWQdgyU/WLzBm1L7N/LIyPqoxsmS+YuYm12C0ciQzPg6dDHfV6t4I2irmlV9gtdZ+X1jFVDZfU
S+OES1aEWGhBApqCkCZzqiJbj6w6RJr6E1S2C3CF2T2DlCz2zcCAojhu1zAtsvIOZgL9G8u+elAT
ltDWWpwWmlzoqtoxbdr/7NyI1hR6k2sRh50kq12pXI/9J813Y6jYoR7bmvWQAypQona28N6ftume
XcG1UdxNgs6f7EIP0JRAq9pZdpSAPrqHXDl9khc7VjM7ak1kGzqoPUBeL455Zz04VfsGbI6IXU7Q
50AEcNunb36/MMm2ZEhIZnQmhYQOMFTTJH02GFW2UAzM90NVfMYGerT3v66ZnbTINLs2tRxUTSxl
tFIat4QiSNRF/CaXg9sEbQu6tMyO5OxIU8P2VWXB5twSCa4u4O+AwINS9fWnFhtEMlnUguO710ES
3dld6FrZYPvlv608gNAcTvkHroNjE1GsrANns2kgdGgY7zFTjCzoBEQEFCJS93dxbkUTxB9Ed3gR
KiKcy4IMW8djrGiIQ+iOvHTWI008VtGFnZu7uf7MEvxjSLgkez/EWyOFIX/MXKA2HcpXk0Dv4BT6
jmC4sYAYgeTWGEprxz2jC845E74gc4KOLTpT6N2K/P2A6UyqsCjgWZHiESn2lEH1iJI/3d/OmeTm
0owp4F99tSWJlMBMEIaO6n9yWj6rcg7NObLJiyUvmbU23ZAyXFG/AcKzvuwlbo5YFM5LLkA5rX4x
9ivoajdMau/+0mZuTEBCAbtFWQc1WtFTwMwpl3WHpVGWnaWUHozy+30Ls2d0YUEIIKUMNHZqwYIR
YQQ36GxMKj6pcbK6b2Z2IRivAoQY8Iibak7DsiHtZOBaazN4lI3+mS5iTeltlIeKC94kIIHG/4pp
GtBUmpLmGpy995/8HLPN+YuRju5U1H7OMk/pHg31aPySw8LJ0mZ9f4Fz3zSKbiDdmHIP1HquoxSA
cCWG1ofMicxTpFdOxn+w1vPlJbD3XASmGjQcsUwUPUR4a6WlnCiMwA41jqNZuH2u2z6GTC0rWXcm
sVm6dMfckqUgMFLQ2E90A8AzipXFZORZxlVM6qD09K5CGAiopfbTSOi+aLQjWFtA4qSGL3plPDHe
c1uLQ7KtVA7i+7SE3kVFV0VToq1B6Ov9Xb95y+OXgXIMud5EOnYz5lwVGuFsAMShAic2hdRkDcDU
CiJCvsbswXpZnN6YO2bQpU8Cp3gS4BSujzlIWu3/kPZlO27rTLdPJEAzpVtJlu223e456dwI3dmJ
5nmgpKc/iw38X2xaEJGcawMuFVksFmtYKzabsMCcDTBJ+0+CN1s1u8i5/4NiF3K4yM+q8Rq1Sil3
g+G1Gx+GYo+OLi83dpV9Uiq/ov9w930hLcCloYTJjy7HMF4JXZgIza3E1WkO0lvg7jSiZv0lb3Mp
hi3vxTtU77qkVcCc7Zo2Wh+R1J1Dz7Jf1tdu6YhYiGUBeAZ7xVz6tRArbvPc7mPUjcb7ABxeje5Y
ZGfLmELcRNO/LNyFMG6jIrkp2zxL4HV02anrgxpv20wIRr106WiohcgaJstUdC5fq5RmpQXGR/i2
GlSxRqShiIQKIdJsDh2TvVoGvkH1Bg2/vcOwV5TiZ24Up3S0/WGq3AE0eLXx26hrgdNbOn6MgBqJ
Z9xNN1MRcPMBTSI86IqOeF1V4oT/ToG5XyqvxexK5anKvfW9XTIgVgxGIt1GpptvBauI1NUgZMDe
1nmyq0ERjWmTaDyVWmb+iyjGccMa3DD1xiWEdNhRUNhQrmzmkz0FWGr5xST0eV2j28QTZACGE5VB
XIzIZjOVL84EJrPNXGavorkwtiSNXocuPrXDryn4T6N0b0Vd5Bgo5AFX51lBk4+hovdPUmVnMHpF
EJku2dnl0eF0TtuwbSVc1pjR8iXSu4WCXlOkaeNXVdQGsuhJ/xwcfrRvmHWZZiFEhcp7Ze3G9LFR
X+pqv766IincwTFtmo6tASm2tberb1N1Bl7kQP/hHICjCpC9DNgD5MPXW6iH2ZDEOV5hoQao7v6X
rMYupJG2dCoJ83Ca7FqTKBBdOgpAdMB2oTyGqS9OaJyUat4QeB5E8UAKqJ0EE1AWeVxfwK8sJPd4
ti/FsMjuwjw7pU56yYYYCfTrr31qDNUuQB472QwGmZ71YFQCH4PTBWZ7VNLnXqXYwwd8FWAlbSWs
XGIBkwO8O4pSPlmq1IF2R4kTRwpaGzTAaCtv/Cmi5cFuSvKZT7P9hBbkrEImQLGekyCxH1EK1IDp
HrTvNf4lcRKMyHzPamvcdlEZpj6ozUEIi6b+vHeiDnQgjw1FpsvDoQWgLiAbSsvFlDqAm6MRzbmU
Ur31SZuZmGCbNZCIk+oBBc0ZfSVJhibWvuoI6OaMyq+7HEDknYT2ZL0E+PIY9ZWNJlda39tNp8yO
aY7Ff2A1jr+jz79D5pjUcuxUoY5X1ajPCKnbOuzRll6pJvA3iAYkh1B+pvUwJqden8wHJcJcxQYE
BhRJ7lHNzqka955aaaHpRLqZbfUMjVROLcnBG+YwRnKKcpXkbkI1claavNlHYUP8MRkQHQRWiLug
bq1chvYJeaVJHXYYrRiyrdJ0gDHSrarwE7trS1eNdXoYwnb8COQo6QGwJFWbyFCrTOBJlw7hpQlx
Hq6Z6dyg3F64aHF32gBlnSeCpI+Vvqzb6m0JHK7URq3FBiaAilIIJ6hNZD1SWIJxGs8FMG/IJpH9
qX61rNSpkkNA9pq0W5e5eAovRHIRzWgNLSkkZEQalCpQKAShblQ9htX8vi5ncQ0B5yebQDtQcOav
j6Hd1vNQZJDTjc2ORvq2rJNXdJU/VT0VbNfyMv6RxVf3x6mgscJSwbO5U6xPeXrs9BhUBB96tZnB
Fp8+JoAvXtdv4ZGBxBLeuhgiZpEEPzGVyn3YxG2NJJ19CuuHkp6a8WcYfUylmxj+hAMbv+CcOwrS
CFXnlKoXp9+77HP9M9gyXnu7669Qr5eZKmD37SJ8xZBifjV4xhSXV8gjWFk8Wn2LYsxPCdprbw0I
EgEDDNggjKRhwu9aYmFgQjaOusJNDcOtasnXY2sPwhiBmNtuTwtyEKmhBmyaYBfhDCigg1llc4mb
kJrPuj08xkPU7LrIvjO1uMT0SUqB4YhHXhc3+xgjOxt0b1oC07qNLxQZAQ2bQQU+NXJg18rOVmpX
6HgrsIztCbFstA1yq/e6CfM0NsZVHN2I1L/3CkxzE4uLwSQFH3AtNFBGoH2lEJrXbzHAMKPJ0Rrs
pPQu5R8DCtDqcZpFdZvFbb0Qql8LlXP0CjQ6DGk05h2oBL93Ue+Xzd9DY7JtZSUI5NYJqm6ccjIG
mIJSb5EPAFhQnt839kuOaCM/g5xTbzZ5e8oDEQb3rS9iMlFGZEuKu5czWXRm9xgig8m2+a8G9cuk
vA+CySmkX+uHcXENL+RwhzGw7ZLR6cK3tndl9om5I+Wvu4y+lu+PKtzyNYndG0oOVbrmcZZLZ8SI
4LoSosXiDMFSW2JEBZRIK6AvSPk+ja1Hkh0sFVDp66IWndfFerH1vAjVcsAVosQCZQrrLJH/JIyj
zeNew9MlUI5UCRzASglELmmHEwVuTgY1d8Nsa2t1P1ILGWa1070oP0/xfTHEvjb+9TMbMd0fOTzG
AY1abZIjyImU4mAqxaYzMw8spAL/tGRxl2J4yx6zQe9liOmlAY7S2kR541V5K9DmtpEKZgdPREz0
3qIwz7/naQ3YLdlC1rWK6YwiCg10X+36eHLGtNNAian2yJlZtXQfy/Gw0Zqp+GHRfDioLUZZHdoA
5HPddpY0xxSJgp2EX8ZddG07gG3DjK+clagBjpnT5FnrhjWAZfpK+fX3ki51V68lEa3R8UyA7lYw
PJcBeLKJ7pHyeV3K0lm4lMIdbKVo52oKsJOEfrO7ylFKxQ3qR3Q7RDKgL9PvKNuvS1xaQZC8Ac0f
o/oI1DiJIWbUMEeLFHccW4GfAHTlDrggKWqbmSHYLOYz+CgFYBSsWQUXKYLd6yVEk1sXlkxU32vH
JigfwGjvrmuzEASiXRHjGbBTdBZq/FBMBCy4bpZR56jH3gkbV5t2qrzrBl/rNor9wMZmu17QaLfk
TbB8aBtDwhkhILeEkmTLE9BXUYEbQ4conZvN0z7X9Y1ZdILduk0SQj2k6TH2w5AN+EiEpHbdzEB2
RkUxd2bJmwcQZJjvjXoq6F0hgvdYVOxCGpclJDnt5jyHtAhpY6vYanKHvErrlEIwBXZ6eNPAjYxI
GgAY8C9cmCfNDYAFmF6TIXuW0fmanXuY2ne6VnITAoTV6ZtNM3eqx1OQET9IRKg7S7riA5BG1swv
67k2zjwvq3CkuPAivLKD/GdvRV4u13vZjgV7uHTGAeaJIAT1HgCasBN5cd9JBfBwbCkvUV/Uhu/y
NKOZP6AKaR251a2P0pzasxGHFGQTKE/iOYgY8R8+wUJdGmMxMKObUm48m1aRxxJraTkPFvXlzLG7
B8M6asmeAqeDENHo5ZLhovwDRE/0E7OqzLXSFgAelDaLgb5lfcwKotiHvNWdVgFb0OiFbSTwAwsR
O/YS7xJmUyjfcfak1mWVT12NbEFv1Yd60q07TO+jd3EEQMRGQxZk23VWK0RVYjctb8fExENBtsGY
hkfLtZpGPEDRlCD7WgSOptFtrDzXtjMWP4zpHKfnSj+b5nauRdR7bPlu5SKbZgJNSZNNbnnRmtvr
ITUREEofkq4eCmRHilD0GFty4AjYkaMw0Fis830UZhPkqpFjE4kaOc20LcuHMXk0c+TUtpG5k9uj
qvpzrLsUsZTyjmyOwLvfWJGuokv3f92OPKphQIMujWz0imb7+agdNA/z9ve2W23ifftT/qk65Djt
DFROn2ZBs9GN6pxk7voP0DVFaxUtpFEMWsEkPpp6tlvX7mYPORHcNdJq6jQmAR4mttlvS40CiaBw
MpJt1sXcHA1ODNP0wv3UQ9roSoA1nEZwEAFMH8yBderpwzNNRCk0kUqcWU6VrE6DiVVjcbZZvuZo
mDItwbotEOZcWwVz7RcaJS0SozLwH9z0zT7qj6Nn+wHoVeh7dwj87G54mhyROdz4cG4RuVAmkJWY
2C32Kkx2MvC2m/Y00VNtYhDX9Apla2v++q4tCwTKLspHuDj42EnpzXg0sh4TTN/pPbDKjunDfAf6
r2/rYm5DfKaYLbOsDm6nG4j+KplS1Mwhh8THOL8LxnMGNHlV+WbSXQ/YJuQ6FBfIeQ5K24LwcNFY
GJwvriXNuuFgKMY5BVgJREftXdFHrgzUl0jEGLg4PAiA8f9J4YxlSEhqIG0MsOINMNeeDWf247vq
W1FtQtNtDtO+fk5eUUUG2O1+fW1F+nE2M+jFJJmsC922tgnZNnkLCol/cVMX2jEHenEU6iKejdmA
jDEPgZ6LZvBe4IMXHeGFBO5mDWlVxZIECdhGJ5BKdxCBwH+1GV5dZl82SABPpREENzzKch7Y6lx0
I5C1XFygT5ln+DXoHM03HzGTO5zQ7ulHaHK3/Pb4OjntThA83CZ1uQ/gbGQ0Ygtol/iA0TsFnv0z
PjT7X+nR3Cf3miN5ZuHciSjtF883ulT+T2fOOEoDfGRlDlTgwkpeEsxEICtG2+MclaYLemDAlGTT
E2CLPoBOLLBLobqc0WhqPHZmDdnmKRpAruLZ58Q3t/Fj8c04kciVtrrtKJvYJwJbWvQ26EJG1xOC
NET9nDHVKW0Ti+10bISPuaW5tf1C2xoQNtURFQq3GOXHZvycuzckiTa6lAlcDttI3tKA540njoKG
xptiJJVyqjYKNM8TJU18mUzyTh8k4z87q8BVZaEj4O99ADYZNLoomsOZcxfiGFOliwYoDH5gJa0A
/3Sew0mgFbOVG60uhHDmC9ljXOkQEmk/YwIcp12GmKhvXtr+bV2dxfW7kMRZ7TiiJX7oMVlXjeDD
pKi6AzxNBTaU1r2vS1pynpcLx9kowiEzA/4SRs3sjzAEf9gzIZt1Ebe1Bhx7xl+LANqyGWj2tfPU
AazUSuzY18Sbj3i+e/lR+mXc0Zf+EG3XhbH/ut0jC3ghQCFCSMvJUlWUEZBEw3kPPkjspwQYdxVQ
z2SH2h+a5Nfh57rA5QX8n0C+ccHKejAbtBColtrGHAH/aHZ+DqC1dTHLR1r7I4d7AaUjyO6mmsm5
awb3pU089b/GcgdgPKKkqyRe469LXLbBPwLV612rSkNp1ILZYOqbxUbXvSJ71nSBq1q69oCh+n/7
xeeVjEIt876GFK35nmO8vxKMH4n+n/1+cXGT2JzHMJcxrInSfxc6NBGFV4sWx8I6lt1gLR/XEoak
zSwkrxD4kOemm8Cm/dbIOiDSgO62jyfAp8QCW1j0QwC6B7uIBYhlftY17EoCNCRItJVjHKCpIPGL
kDoU/T9tLLCCxfW7kMVZgWplkmE0WL8IzHsSIH+0t3Uzu214Yt7hQgL3PCusqdCbERJqQLEnd1Xz
XIZPje4W9bYH7B2mCpM7JfQpgPoUAJoXoqCEaXDjMYApgqEqIHPeROYBzU2lR8usi9kJzCDlZJhe
9VgCjF6TWKVXdgHKv9pYP2XEzM/gXkxLF+ne6KSA3awBjW4oOnmLLgUlWUxgIeeKTNK1RRE1pHUb
aPii4Rmt8i2962yBTxaJYIf/4lhouT3VcaYjFEzIPWYPnKBI7osmF1jq4tm40IS7x3C5DFY8Q0w7
ZN3BILREaKvcocRteq2R3Fk2+Lz1JDzodSmaf10MvzBV8b9l5K422lTKpBIs41NmO8ZZ3QTvyHsW
O/mgPeZes1Gf4Dx3ohfs4uG8kMpdQBRlG/REMZW10pFVv0mfy2hbRkAdF1ju4tH8I+lr9PpiD5Ok
HSwUlXE0O8Np0G/aqYLDL7AS3tEQrUTCsoSETMebqvJVoKfquQBrT6QG52HsUamABYptGpQ3YkHG
87qDWdwQNn9qgpQKM4DcaSqSpBiNGm2wMcb1ZcPNwdmanaTgAVDk65JuB2zgyvA8wzsb/oy1il6f
qjRTkkxj7Dlg3sV812EYfmN4rkzupSZzu3JDtR3J36fgVBkPAEYXSF9SFDMADMcYmTyTD30KPY1m
dGoAJ+3R9tER9DTvytTR993mOHkECGPOsXH71pUEcz3LcgEZZOkywK5k9vuFHQamVCRSAFg7XIUf
TQQSjfEHWtPOo/GipaIRmCWPAiJA5LtBwqKj8f5aWFkiv2ExuGa0RWPW9pAnn6NmgaXejYrDkHpt
92t9WRcFYlga3UiYXjb4BLtUIUSpkB4FtBbm6Nr31kIadLyPLOrOQfgy55MXgidpXejSwUPQgJyw
ogO6nE+zE+RrSKGALyfVAeqd7tXhMA2iwGVRCIjA0bgDsgadn0q0rbEHyARybQ0qM20w7+tI3rah
iPB+MfwHphS68BhfiMH3hzRUTc2UsMdgnJ2m5jxPGORv2nvNNDcAZ/ejOnrAcNXTlLSunX2sr+SS
dwGVI6ZVwHqEDDtnL6Y9F2Zts7fHWDjSeBzK/9YFLK4iun0BSwMiAFQPrw0yVfV6lDFz6ZJg3jIM
zEqS/RAQfuti2IXMRynWhRjuwpa1zAItE6IklYCMSwWsfO73ybP+DxyUKHX8UYc7zKiL06EHmrcb
IIaNgceXAuQRpVdDVFFePFcXgrjbGUVxs69mrFuJ3vXERjOho2fPnX7uiVeU8a61BF0WixuFaTMT
zgOjNDzMU0V7W25quMcwvZvm7zKaGZsf65u0JAIDsQC/xVQ7+ia4N5qkJchUS8iB2kmCjmFQEuNu
FkFiLFn0pRDukjHTOdGjAkJy03qQzf7RLp7W1RBJ0K5NWtOKvMR8Hs6MgQbL8Wxkgq1YfMyiTR0z
oChbwvdwQVIqT6jDNjiVrfVNLkGKdJjUZ6l/TaJHlPujk3RCFnwWvaGXztCFVP6lFiHWzgyWv6GY
fQU5ZdcQp7K8QsRizkyXP6uXcjgzCBuZjugSxeBNbRbbWJ0eh/FbM9sP5vwzB3GZQ9LP9R1bNLw/
62nwNlGkWpmWOEypAfaONne1/imtN+tCRMvHmUWutmrYBFBrsLczRpVn06mJo0WCF7tIDLPOi3Ci
JC3VRgIxFV6c2Tg5ufnZ0V0li6qu7GG+tk1sUS8E6ZOSEZVCkIGcfjh9zAE27BRUTw1rcUkrFy2r
iOT+AdwJ5SYM96AaBF5QPuNhJ2HSquw6zAb5rivI/dC/rG/U0vFiFS0bfeE2c3ecEw+Mko6YxYII
Ut/XLC1QzU4c9U6eaKCTqZEOuyNa4VHj+xh+V6tQEAgvbCHrKwZMCs63jmaK65U1h17JYxWXiAz0
HFpuE+Adyz+MeLuu54LVX4lhn3GxgahwhHpKIKbrAOXfjedOr393hag6vnCcr8Rwq9n1cz3EjDQu
a5OTDuJcAvaLx5HYp6YMHKA6C676hZuR4N3PEGZYAxm/e4kiyXXS4qpPzPpNV8tN1P+OArCM0meY
FJDhP+1YNLK0qOOFTPb7xVJKukSNulOZy/Ka+blJHx1Hq2In6QQ9XYt7hncC4lpTQczELWbVNnkY
M0F0KrfoBfKHOb+r51DwJhGJ4fTRxiYkVIaYsdvW5kPS+lm0W7c+9qWc+yCANsLwNVJ/UIRzh11Q
V0UKCgR3oECljjd2g6wVqFZypxMVVxe1weQ/JpoRnN3gNWEOFEeKiRoj6vXmTht7NxPlS5aFAMsD
8QuCSB4qp801kF0YFrJO6CQEV/OkgcMgFNz8S3amoEMLPYR4cdxwsIXhqEphLwHhNlG2QYTKRqKn
Xq1Pnj3YoC4ZkTiNS8FOLWmmYA7fwksKPol/wiXUxMO4CjMEY5YMoIa89og9UD/WZoF6S47vUhLn
keaZmKCXgHoRgF6qXj8CWmYfFpGHm2a/bn5LSgFEA+0ArK5y8xDGEF2Q2SmSwNVobqicbJvE3EyN
LbiNl6xcBbYAingWwKB4Ktya9HZWxkgB2WnhxBPGz9zIOpjEmRJ/XaGltbuUxN37kZTPoLKEQoXk
g8fZMcnnYG8G7XldzEJwi2GwPwqxdb3wdApGZUP8CjHGfCbURrOVaD57WROCZzsb0L5Bqs7yjKAk
ioxWXvyewIVpfyP9hhr/YgDmHymci4tTRasjliXuq4ey308goB6362u1hE+PnmKooIPHEZvPLVY1
DnkqM5rPHND+2X/VMX6a7l4kNzuMO8NvDvGe3KGee1ad4h5opodHRj0mQodesvTLj+AOVczG9yn7
iG66H403qY9duRXcuSIZ3LXUjLTBjQsZlu7r4XcKpJ9INI+x5PtQkMd8vKFhvItPXY2Zmo5ALkUi
Mpk/qzw6Dlp+SLXEz7LMNWrLsZSoddZ3cCmWYMDJLDsHqAA+EjMA0k67EHoBWg3cdPcJro06x9hl
E7pmtelVFMQES7nkMS5Fcts1VGoWVjI8Rp2Te3TEuSrNfw6Vssltyx9ILnDuIg25ndMx86wFJlZ1
KqvS7XQ0aFZSu8+G9ns5yO+yHZabILbvc+CTChZ3qXQFxGCgvmGKDZk6kyv9JUOU1NWE1UULma/F
8R7jUS4QjjYD6Xa4bJCNTDwQLT4Ng+YDT3JjhR+yFD5kkcAX3HocUMEZXzOaJiIrPl9IM/A6xSOS
zFlvg3JoH1c/Euu7Sfx1a1q24D/WxLkcCfwiY1ZB3xmtEFu5Qr4QlN+DlxPpYyyDd7lUTpEhqqjc
KocqDVDGWesakMb4kchwztWpktgVRA94rWlj6syx2wS/15VbylNCDoa/TAZpjn7A65tBBwvYCOZN
ODvVPMmp6U4AkQDG0LaWkkOevndWvsckApC0p11o9D/XxS8eG5Y/ROIalLn85J45DEMDyke8mcqf
XZrjpMS+Gg6IJD4AjC+w3MUlvRDG3bWaIcdB2xLkwtTgqTLf0jnd223oG2hdX1dr8XheSOIW1QCN
FfCPoNYUgY1Qtg6kIAjHya4fy3PSyV4TdY41C7GpRRqy3y+u+QKfZFkUcqOk2qlZg6lhgKGAlmqw
s9M4TS7wah9CjB2pibwL+u45r8wziWnnSF22xUijowwi/MbFLf7jLnhoD1DRZQ3t2fFBwSCLfDv0
TN0DDasjwlZcPKgXkjjtKWnAsgwURVcff+iak2e7DMUvNIkEjDtiEJju4uV5IY1zweUEulCN6RWD
IVuevgdITyuhyGZFUjjnE9HUkIyMWZIBQOgNaNMcBMGCg7ForheqsN8vzEbrjD5SmEef++67ZnfH
qDe9IXgDz8FGN+NNHH0UAMtePyMCzUwuX9jVkhmAPYHl3FVPj1TXauNtBWDKdTFLka8Gih8AkgAT
ARgz17qRrK0MO8UDLySGTxNzB47F7bqIZU3+iFCvRQCBKB5DCX6lHcK7hETo5o/egnkWiFk83Bea
aNdiSq0rrW6CJjqQY5u2OinDk1JY6PExBfawVNJFt6wO0nAwD6CpjFs0HdAYkhbZCD7D3hlHZzae
MmAuaW9Ex8yg3wdngzoFgAj6ftOKGDyE0rn1jBCWt3oDRVUk0kr90YzuIsul1UFtNln/aeJLGiCp
u4OKFkG6Wd/MRSdyoTq3yi2hdd+whEAZN3hdAv5hGwKLJMxfC9vRRax+txOGyDpcrjR3J4VhVEU5
nrRuNN8bw6ZCz78xMJhbhG9PmvSUqR5AUtZVXDQk1gvNDsQtYpVkZ1S2S8isgmhfNINjomBdWNK2
h4rrohadP0YZFXBS6mw+7dpmh8nIp0BFasCIBrQkKhup17cZHjKz/h2x5V8HhCow6ZjBEoYqytdc
pzLUDUkv8a7QMP/WpNl/XW0PrhqasTOrxuu6bosJZ4SfYBQANxNgsTlTCUvbamUD4tD4qG/btDp2
bV16Rgd0wCGZzG1vaj+7GGhlo9WXnjZaoVMF83NuVobAN9yuM0Jh8ws5REOtmXemtGy0Hh2Fmatb
dKOOGfiKUi/CTFymvYejLvCptw7vWhp3QOdBHZKkgbRuVrxaVTcZeahFiIvLQtgILJKNyAqz3y8u
JTVKx5DYMagscvqTjub4YJHhtUy6UpDsWRAEY0Gl3tQwqGLw9UtDl6IRYXDm2tKPFiSkfbwxRZRB
tzcs0EsRx7PyB0Fym+3fhTIKAAIyzJrhmJufWbCfM4/ChxPQlqWHsvwmAoZfUgl9PzrLxSCvqXAX
utzJSMOFU+am00aydob1PP99lxQw9P+I4PuwKpUaMqkgoqlPWfhemxup8NcP2K0WGN7F8BBcB47Y
DbClmnfaiIA9c5PMvtP72tVrcsqEGYoFH4zaNVsq1j+EYXJutbokHFQLU+quEj9ZxQegs8oRI8KD
i87LqNi0ksRKfuu63fpgyERyG/MKGjBE+AYKyVKjuAwgMwEfQfscW41TmvuSimZIRXLY7xeGR9Q+
CUEQjviRuF3/PBU+mc+N/u3/TxvOvKuEGmZkQRsDnH+RBQIeBejD6G15WZdzaxFs1eBzMXUAwEDe
49ZxVHZyx7TJnunwWMjnWgQms+BJr0RwF3JkVLNtMxEj+QzJXmm8sERD0u9ZVMe7DUxxPmWVoNMJ
jEU4LNc704E4WprY8MYIqKzGfpItEZLAogQLT2tkynE78a1xmpJEQRygpNY3bpd807W/jiOgAWoL
wMxHkgLFk2sN+qia2vGrfEZeW83XgtJJg3MBepf1XV+y4Us53BtIHQu0u1Ikr83cC7PMCQmI7VHO
1QX6LK0Xisco3yLzC34GLljpO7xGKhO55cY+q+WvjIpQ3L8yx9fVMyQZkJgE4jiYBtF6fb1ipkQq
eRzwmquOmIna/wAQAuD/NsGPdjttckd23k7qneYbG0yczs63HNMOw13oIVfgIBuCPu2PYBOiU2Ta
it4wC5OM+DQGaM/A+hFEsaN34SgazEcWE4C43N6onHZ8kfvAicAyiTEWpylPtv1bN5PHTuv9NHmU
hxbEH9JLr2qerDSuGZZwX+CYWN/4hbMIrDfNVnDVAMyBP+5NnwUtGLfxRDSzQzD3hyZWtloNJDQc
y2kWtUYsiVNQuweED7t3+ExFWWZpSgnsrAFuyvtEAnCJ5zNQ9twyy9rMSSZFB3lqXxs7YBhhalXX
BwJ0IULvwjocNnY/Z5YD4rGyACyIhbZhORna1wC54QejHHTDW1+eBW+IK9gEjQgDNTN4WhRw2c+d
JgHHIp53k/5NTo6NqClqUQTchwmIaXhcgzvi0aAqzUxwyw/jM4p5U3pEPL2uxdL1i0GpPzK44z0Z
Sg3EVciwm+/zD53h3AFn85ca/+iHRwCIAfg1F8hcVkuD6wVoL+YFOWOvq67XSySmXKPZh+Hv2Njo
2se6WrfvSBgtMLL/TwR38QaKbOXYdNB2Bxsq7dLfreElxf1sb9T2HwLYS1HcJtlTmEU60C0xCgzn
qOxo/ANVvnV1Fs7GlTrcJqX9RFtFhowa+Exx5ujkbbJyx1YOmshLLrj7K1FcOKaQuglA95O5tPyp
SHdZ+7saXRpu1xW6NQFE45h+QVUe9BAgSr72d3Nlm6mMpzCA21qPqo892QK5crMu5KvSdO3w8XDB
MCqST+gSBw73tRSzH8Mo1+YMRHDetNFPkafuNa84TH7mWd7sWl7kja4DREJaesXW+7hzrY2gPP8V
7a99BLv3Llx7TCoDgxI4YNMWCKejr3zah8BrT/G+3NsnwKr+l/46qg7wRDzraX0Bbq/Ua/25g6aA
lLFJG+hvgI4RHcOORnfrEr6WcE077qBpdWMB8h/adXjuwDB//MDV+v7TuAN1+a51zMfuGP/IH8uX
7n7+RCIg1F1lEwhO++3xuNaTO4JkDiPWD43XUO7WyQMQVxVtl+fHchLdiQvlt2tR3EkMM7kAYShE
ga73HUya5uhUn/nrcXiTfls7/alLN+SvcQAgUgdyMabvwPPEP1bSYiwma5LRBKEgYOkBkRL9FOzi
4gJeiOB3MY5BQDRDRJl5yrkGg8O28ySHnF8S4vyUnei3+fIN4O62CzzHbQ0gUgccyb0ff5r3/SER
ZcRvfRA8A1Dzkf9E3AGw2esjk9KEVFqlIZ+i3KnAwtI3k/UbTGuCAOcLYevaeJFcNdERhilKPAX5
h7qR5f0UyzaMN4lL3+7DYYfmmWYGjophhh6xI+sUy3l0H9oRUkhNmdf3lGbZczxr8V2Wg+xjGzQK
gsO67vUNKJazZ1Wy6qOajGgiVZHX2CExYcQ/WnDFgaCtTCSkN+J4Ul10uhnPmQ0+U/T4qYAjaNsa
K5wpkijVz3zpjZYsL2cBisMEkNr1amLMMAyaBlpq6NTdTLQIXL1tpT3tmMC6mzaqSvWtMfV02wy1
aIrg1tVjeRmlG+iUdTzvucOZE0oBSxfmoAFWa78jafjdmjQQoACE1V+340VRLCWINxFoxExO09FO
lKRIgIKc9cME9LYi3kcVkKubAZQgfy+KpatY6gL9FTzaQVJpUkkzdD1HU9UeSsusHtWksz6tShPy
zKrq7Q4CkxjPSCyjAlQzbgnHuOtpWwHJlbrFi30ud6NnKF6fObHTJk567DaBnx7DreUZm2wDR/QN
+G5/r/DVN3COT0n7jmJGFHOpydEw3iLynhb/sKhXMrioYErlsC8tyJiLc9Cfm8hP4uf1fbu9ElHQ
/rOUGtc+0Yxz20kzROjz5CtKtpuiVvAwWBKBxKmOar5uI7PA3bqE6kWtg5zalRLixyZ5oEUq0GKh
SIN45kIG57CHrgF5tAQZ9SaLNslD/mod5b0abpQ7ews4isqZRZsjUoszwjYmoJE1IDKbG8fOY2f4
sb41C4/ga6U4EwvR9FJKTEJzJM+Rq2Lw0zWeADbl5D71Wm9wrTO5Aw+lIIJX2B9zHvJqNTm7kzIS
22MEeGbrMXsYPAUB47txUB9i19qTDUCNfftNeRtOgSt6RC5KxhiciXkU3EB8m6hpDB1KFJBslrGj
Fy/J95KAh3AEb7Ujj5/rC7xwEZi4V7+wNFF84nP6DCkj+wJNLpXzBBY7ZQw9OXRH07OC7RSYW1lE
1rfgkCERiAGgDyUWXknXV0+fRKVdleh4KBD6yeNdnnxgGHRdq9tgARIuZDC7vYivG62RgK0JGRKa
RX8P7Tc59JJIdOBuBzcAW87ybWzEAPU0TpPW6IAmro8g2XmV76pnk5mF6qOBDnG9IBOysE1XojiF
IqoGY8MaonPjIKEimUfPZoPmEeD2mIfGcOtZ0Li+sII4WpgeQ5+TzmCBr1cwMwbbbAc886vqXGvU
SfXEGdB2W4nqrYuCCPKtGlrYAMLOnbNQNWtSpEMOirzKmWIFgOvxfUToptXrp3WrWPBWqPX8T9RX
2uPCKoJKL+W5g6jJrJ2xLc5TX72vi1gwblgECsgYZ9VABcRpU+sAdQpAjAv81tDLA+0h1UJ0cE7b
dTFLvh5TO5qMRnzUYaDV9fb0sS3RMJtyd6Z+Pz/F2UFK3kIVrGYeWCkRwR1mvNCT+yp7qLOXdeFf
5TfONQLbHXvF+qlY+v9auNkZ4AMKQKWsPtLJATr50dpv0m26bR2A2E++/SjhHUuduXdepe3fzy0B
SUFn0PmsgQRsptfSZUkiQ5yC91jBuBRjkcxFWCNLm4i5bpTIv/jleAds9EYZoAEP0Wn1ZoAJVn0U
hooLb0amhYnENmYokfPizpceD5OZKybepsYhpR4mN/zBGR/j0/zYZaBV8T/UXb0TbNzSWcMEOZCM
MbeOdDcndK6MsjPq/0fal/XGsSPN/qICal9ea+lNau2yZL8UbGtU+0IWa/31N+gPM+5mF5qQ78GZ
8zKAsllMJpOZkRFYWOV3fn947yKW+2Xm93yrKv9+CPWtdwe1+bt4R+fI3VcB5oktH2NpG9mPWbtg
Mbby98fwBPfkNBZLRduyw48BIE6D8O3gx0ESFj57yDd4TqrvkO0LEjyQsuDuQ/Ih+N++8OAT20Lk
7t0604oatof34nM+hFoSEd986L//dj+W7bTrArYbbzFdkD86AOb70FkPr/+EP2567SfwYHWy/J5A
fIfyvWgi79l4B0dnYBytLZwumCLl+Kg/tpJmykpZF91uPPnQ3oJ6GEQhBZO47MeEAh2hse2cBnPU
HVH3uu+6qHiYJMZWzhB/pfORd0wXQgHi3NacFNAnoy0CYbFTK8Vfll2ml8H1j8i/kfANMd0MykxE
QaTW4gXsAtWZta4GF5q1oC8iTEFILKxtE9AbvCEMyjAMHgjRJo7rtKsbCBt1d902fTOhl3yrQ1v4
+aF4TyOwg6IgIQPLrx2NM6P8HJ/4hq6kVe1WMDoG3TbZaeDmDuiu+w7trqO+0+8t0JBu0mN1oyH6
STKNldqkB6kbFdck4tMltbLjLVML+ZMqYGG8Jcd87x4STPv90h+QFj7W37LQ2mffi7fsOd/KWOBW
ApQNgm4NUCh0//Hv+cIrolEjjaH3WNfHOL3LyNHxPkddEgdX3MbGtYm5TEyAobkmhEG3yGqIYEP4
aSTfNPPdLr/u+xw5jVo2Zh0uSw5117O5MMEQ1fbEH4tQr++NXpKf8bMquD7eB4Cjo7CBnobIIqCX
sWmPA3/saVutehndbeO8mfZetZ5iqwRDlozgey16AMOF+AFkFcYmxRGOrBpAbzrMoKBm2zFKfOWn
N4SYm/PBi/8PwfHMlnAAFACT9RTqEgHghtVddXQ/0o0d9ht9o98HqZ8e1V+q7KW54hVnNoWUSmvI
rI8abGLQ9UXdYjbFT0NgiRGW0zvmHwAVux691mLLmUX+EDw55oqqTUPeQ8vAwQX8W/1WJAHz5z0Y
T0Mvip+1oDz0exknJ1+G4DhnRoVLYOz0Bo02vkzveVFuzDYYbdA5Vn49yyZw1rLUU1tiYaWpBstm
0O3iz7AuUrGwwAnM5/omDx+cx+75yzopcE7kheDUwFQv3i3iwTaHGlFNRbDs52DBdZObLwSaDdf3
7eJq4115TjGMURB0wkXkmKpCPhmPFDR5WeFrM5QFQbItw6LIjAi+QVrNY/EEI1bMfAYch1FDwVUS
qC5cHitxgXQy8AwHGFR85KnaCBDfVOA76XB2Awi4L48g/rEAG6DqB/OVuCOsB5vwoGOubCJeWBOo
6j5ppReov768JcgAwFwPrCDHJYi3dEMhZEgAQO4I80sy+ZCTSL78LADyAUSynPME8Q8aJMJx7ZrU
og66oHVqPBr9EFogAtcTSRxa2fgzKzx1PQkKcznGfR5zK0axB8vVVsv6e4BnJS/IVTNAGuvoqQDP
J9aqhwlFeXuZACMorVs2GUfHGXy96v/BjIXiKtefgRiF+B6eF0W3qWVhY6jhI6FxCAiWC8l1wc/C
WUjDxmCcGregY4LPwhVuC70hNSr6dhmgnrEZoefRLPN2TEDtV+ZPkzKGKaSJrzvcxfUrmBQui9xt
iTMxhwONzaBRo6z9mcQsBDsq2IM2Jt1aMiH5i7iNqjEaGEhDDfDVgKn03C+cpQFGmaGj6kJCbSzw
NBnbCOiorb24T0MsG2e8nELj9pDxorAFFC6qW+f2MNHbx30FKMsYgwCzjFr7UGFIOQ8a57Uovmna
Y5q+e7K5/LVVYiDKBHMdCp8XqGlkVWNWURRbDXpI0qCZGKhEb7rJ85tBUuG9yDWxQA2pLmjqdKC/
PNFr6qJcSANTSIL3lRHf9iWmrRTy2Xvs8bq3rJnSkRBinhu3Bi6n829p1k03WgO8xbIxzNVpbX90
05ndth1RfJbM/xCpAATmmqMYluetr3N7o+52WqzjQFDdjsDTB6FxtCNlhZi1vQLQCVkuijHWxRPP
84oZ3oMeIihgnbBwEiCvyvox00oT8IlmM9f1+/XvuG7R4Gvjt7vYyyMOxeQacTl2w/pPOU9bkJ75
S0I7P3eLTQfe9v8/e/z+PInF3dSB4jaFvbbKPtWUBV09HaYY0UwhjzZGUa6bW4nJf2ay/7s84YjP
eGeSssAHdetx0yovkOXeNDJ1olUjeP0As8spSUXAY93MntvwNUyFvifGIxusyAbC7vpSVj3+xIrw
5ZKqp0XOsTxTqm9UGr/3jByN5XeSUQkSYm09aLYiKOJ+AQeK4OvGMuf5ks+IxMNTOXpBAmx4Kgu+
KzcMqtPAWeAfdMzFq9/MzZnGCk8oVS1M1Tc1e4vRZa3j7pFkPytHEi9WzTlwcq70A4oGYU3zlALe
2/Jbc2kPTnFbGh9Qp4ns/0CNef91JgoEQggxIAlAYoOvKER6sIT1ajcg4yg877dSupFRZ5JEc80d
kJ5h8AHD0wi7gmfjEGGurUOsRRlnDyHDsB/nH+hp+AA4SuoXa/6ALA2iow5v+YsNrUwjeMM5gK3k
zg44Q79Ud50u0xW4LN/im51aES4P28yq2iNYECvN6kNZLBtSKgZ9aHSwNmvK4uzQXWm3QK2UKM47
3U3eolfu11D2vNe9cXiGqJI+Dvvrp24lnwc+Bsgg18Z8BlCo5/GqL9ulBvAQBT4vfjCy9mEir9ct
rG4kBoDAg8HfWCINi55YtTdTbiEjRXYY1ErLt5OhQWA6b634J8QPZJXSNZMovAFr7KLMBxc6X1TM
DCPuLAThrKzeR/VtKYzHFv30AG2WzfXVXdY4hG0VDp6XzVac2nAehezictzafWQvQWKlvp2HDTEC
M912snt07bQD1YSr2kbHCBxO5wvUFAilLxaQTS1l+8w29kvW38bltJsRymLaHwqTfj1j5kCq/5kU
vukADTrIh8EkpVAeMW2Mw/1mcVgmUNZ0tnX2D/EM70sLbCMcViWO8wzzPJgJhqYDVmfb3lHfa7U9
QI8vzB39yOYsVCqZ2MOa15i8COdyUn9bDGopWSYr95ByOWjAmQv01qv6xmzQZ3EtSSluNVXmWnB8
tAu1YrGjrTt5YTU9PDRG68YooC2E69VJNnnxe3J8xbgjMaDaG9ORpCeroQ4eA5/5M8kplHIwV68u
hckhcZ3ja3X1QFmxifsv0/zzQ/HXjDhX1rlzovfcP1WaRAn7pqBpQZpNOi/+kEui99q2WWC/56wI
0IETn6WJpWi5XvKccooHv4vdD4+MTqCwKfVnr9j+w3k/jS3C0Us8iCOWHXbL7o27jD41roOJmWbc
llay0Zfy+7RY77S6z+1UciOu7R0QEOhIIHFGkcw4P/QOGeo4yeEzBbEKv7XMT49VB3SWZXTca3cC
MGkI1ZjYQwlGCGkZM+pmmRTkR/38vSHQpTFmGR/L6q5ZYM0AyyPIX0Twft5jIBTQI9QsnNkfSx1U
4zmueh2UmTLk9AXmAs6Itz5KPAgj9gWPstso0NNcAOezoe+ogdPKSMojks12wuzH6NnbFOzfrm+D
7PnOZFb6pKd6f+P2NJXUaS7XjOfcnwlfCyUUiG2eb6BljBbUkiugdFwvGm1/jpswAYVGLRv44Bt0
Xt2AIVAhoyPN31miIWMYrd7wUOmPu9va/gHhL7+sd3iqAlH25YByboqv+eS9A42P1pi4Orw2U7/z
Iq9BGiVLIS49/9yI4JCDZXVE41C4CpNT3S9PGfziy5xkFkZj+CAJ769D7k44XZk7UHVKAJcpWhra
5bCrHBAjKbIiycpSAL3GjQYZUhxlsQkzg6EjbjXUm+vO+Yk5460TI34krUyYU2JHlBk3FDjMaKBR
YFezn7bKplOmKLY0SThcNYPRLn6Z4NoUCY4UDx2eDlTBmFGGmovqNq7v2X8mp+KvH2MNoCnQvaO4
YuI9LzhBApVjTrIAVWq79Ss3cp2gyI9uk4Uu/WG36caFLsEiw5BfZlq83YeXHIq4GP0QGU3trEtz
cHAB01eWLy2l30A5u8lVYFTUGhQWIEWoEpnCyUqcABMjUjusEtqmoo8MRpKXPfQQgthRN4Pxq5zH
7YJca7bGzfXb7LImCUf8a0n0kjhrkm6aYIm5rxh8xxUaKbEVLdMP8AfHLCKy9sFFZAJGBukq76Wa
6MOLT614GWJQMmIYcAbXmB8Xaqgs08HNmttJYR911kuKCpfp+R+DKEpCRhrFCxG/MjupMyUupyFR
KAqtnRqOaKxCujV0ljmkxAM1V7VRCDDrZiHJTC6zPG6cV/4BfULtRGxlQL2yU/oFPjINXkhHdaeo
3sZRIcKDqrPSG69LNgIxBCUe/WVoE0mZ4+Ia59YBceC/ABz/4tOuxtDvAuFEzHMnv8bU9fVORjFz
4aiwgOo5xv4AkwdKRMiFyiGZiDHEoB6MIzPdE+1mqqNeVsJb3cNTM8LTA9q3iqpQfEb1W6tHyavx
S/0+h2A6MxNfBpO7CGjCkoRrYKpTjVkJbA3OnqIPmJF7z42un7qVJif/bnieomHCHwD8R5xcmh30
2hfaJUh+rGlTQIbNTxJPCxymzVvmFYVfW8AAlE2RgDeGTXdIesH+pY3Woav6x4Ets+wX8U94ljFw
VAAXkQUtD5ITUWtiyUfMfPQoic2kiAB990GT58f9cOMQO4h1unO89g5p6RbX1zF1kseUSJKjtcgA
f/2TWuO/IvrHyOIR8KacF6A/QUKKCH8Xq8pD741AU02Sx+zqycSRRGEJ/Eg6jsj5DhhDB0ZsThDU
arGBJlZ368WGE6WkId+HzM43oCi4Z8ni3AEVdcxdxQnzpZAc0D/7LHx1Cz6gIywhPl0k2rHlptMQ
pyh5tja03d2hMtQgsSvzRfFyPWRFTxMfCiB1ekMJwSHL8gIZilZry95xcvoyGUW/+ExxzJ/ukBhh
oRiA5QFSWhxUMtdpVCz4S37H7O6l8TItbOM2pahJY1onWezqVQcyMzJZo72ozFQ+Sd2RrZcr+jcr
jsmuZHMFELS53KaZWYG+NI5TP6nc8qFP6CTTOLg8emjFAWOIL4H+InCq53uiZo46zFqGo6cvoQIS
jWn6ES+yp6nMCo+aJ2cv9urKaktYyYybNH/uRzCiz5Jb5zIuYiW45yAp5IJSSCwwt7Rq4sWDDYLk
foEqLYAgoLJPwY92PZJcHppzQzx7OVlM4dUs1hwYmqC+biq/E3L0jAiDFWT4aqZgmraGRyE6KSib
A3h9bkmJ+9JbHIQs8NdZ9f2Qhcx5Hpo7HJWiCZ1KUiC5SLsQhoEAQMGQk2sA6H1urphAaaYPNfoa
OlRgdeehtn4z1AkLjfq9a2wmmRbOakQAcxDK547N6d0Fi/lgm2Pv4PXSz5HnPhpJWPdvtfOSDj97
7zEDux3um+7LwBC+To5AADU6BK5FrCAevrPllEAhjCnbTVqMDKW4t6kp+Zzrq3M9D+U0MEhfYPNz
xno6clKtJgYwv/rVzWD/v1k8P5nAGxzpzmGA9nSrfdlrsDzM63H8A16jYibrmsyJ7YqgWMJel/55
ag9JfssUv1BeVbrTZAiYFTIvwC2BGgBEAUVtkH6fu03f9G0FpQ+Ut9hrNYSTEahFGGcRUDdO/o56
VAKr9p3bbq+fw7VU69SucA6BPKuV0cU63Y5tM2fajbNM8or/dPGu4Cww+JgA8V1QIFI2Mr2ssYMA
kLbdnoy7mQDFagcNZnyur+YyROIrnpgS8q2iSaDMASKNwE0YZvbtnQt4oFqVEueQrUgIKUkOTVia
wkysmX47PUzFu1fh0TN/YEpWsqS1eIK5FECwPAQUTKmcOwanxuzqEVCICTp23pOXe75nPdL4ucew
ki0bldXX/IF30QF8BGWYLQYTjSgDoSgzAffjLwwDKu2zjqZAHqEJ3MXfoPaumMc++Tk3QeXuDPBK
tBhgaUFzunWHG9X8oArxq/a5XHa1HWZ19XR9h9c+/envE/zVJh2GeBMkHhkULVV/mDfUeTS6XyyT
pDgrgx+YawH1Cx9bwL0uPhEMClxBauFLUNxQKOWXMyikfZJSnxWPxJ7DVDP8gtVR2SCylz9a46aJ
g5L8toxDMX2r3Qmz8YFqP06J5O5czcJPf5rg5r3eGuBExkcg1c2sVvj4EcivaB4a3ktebdC+GYpd
o6DFUYX1PzCvQQMX5qHpYGM+XXBIQkDrBK6tMlhSNQDloR+bwShj7b143uN2OTXC85TT9KBrvRqi
r7hdtO+M+RbbOtXGSF9Ga1fF97oMjMD/nBiiTs1xrzsxR8hsJdkMc7aVB67tm8bdBCVRT/bsXPNe
1GQAx0YpyEEx7dxOPytwuQbR1ihQc8r3dHlK8WwxtZ9lKXkorMQNXJd/tI6gwAHWsnNTECvOAdeC
qSx/thMKiV3qJ819ovmFEUAt8/qxXNmvM2vCfo25npQKJzEs8j2ARtD9TqF9ZPo2yuLmDwNKwuwf
EpAzk8Ke5Wg41NYAkzo1IpX14dgcVZljrGzYmREh3CxjnoM6AEaSsfJJeUAejM/quzQciCTT0Vd3
DOcJozoAv4Eb9XzHqjo3S3Pm3xD8CtN+zO5YbUDBNLSSCJOxWW4G6fDR1R+ZfRsvO8eg4YhupqFu
3D4ADz5LNjQGfUUfQf0xmMreT4cNMooCCKX0fvS+fgmCt/LvzxU+DeJjX+sZ/j7F6KkHaQONbh3y
a1TcyPm47l0rMyLohp/YEpp/1IWO4MKzlJj8aqywU94yEL55zC/SvTpHNNu0xq2nRXrzwADdAwib
6E+e9V5W6baVXUFr4ffk1+gqb9ucRItOLeNRVfFrPHxm8CEnR2sIrAJgt2Fv14kfj+89nbaW9VBX
4Tj9A6fiKWGoSNqhoCbQTTw1jcnD5L3oKJXrzWFKJRfgSi51akbshCpLrHhdBjN1957RMUzaXU1k
oLO1uHFavRHiRgtlg25wUb0x3P0w/8ceXnQDXJEHkvxq3E2mbiWOxAOsEOgh0obHIJpMwDaJgLDB
W9Jp1NCc72kW9CnmAV+dJirjw2Qu/uS9AUOjM6Q4kiRuZc4IZxrKsig4AoIJWZBzl3EqBZiqBiBF
DCN+639WkfHLCNOPBrTSfranhZ98pH7zxo7uzSyxvbKPMA3xG0jpAv4oYlsLykjsgOuV07S5blix
7TBF1z/ryi5yuJgDPBVmBSDCfL66tnLaiWRoidokQ0F+Y6tbgJDBc+dbGcitwHH1VTgr3hEnBv/U
XU9OoK3XVGs5rs/ApHaZg+wh2y/9bW5I6uBr3+7UjnBfDyo0Zc0KHXpXSQLXQTFp8jvZGZAZEbI5
p+2tukbkDlJomnlxYHhvI5X0oFbuMQDRwHzAOWbhCcLdUtjKUhkF/A8zk7dd0wcGyW/YCPQ4l2GU
IhtWrrIzc8LdkCl4QigqfK7UPwqS+Zmu+aUSEfcAEIBU3FFmTXA/avVoR9WwptshzX9CIcY36W4q
Qkt/LPrP676+ck1z3D0qxkCKczCD8Ckdq/QIY0kR3IBFcztsypdmOx/ovsMIsRcor1lg3ie3mBW7
U36AVTdqt/ltiICDoaCvjwCd/xThM2M4x657R4HsbUfw2Dgwc/CBRb6+YB6Cz0MmjABqioIg2qWQ
kz4/3NZSoRM0Yb06OCjNPiQKxtScJ0fZX7dzGURgB9PaqCmB0/WCJilfkkZtM9jRtM/CiVDGWsib
XoOJwX4Eh1KQWpILzuAH62JlJxaFz4d3da7FMSwa9z8w+YYJ8ed8D8xW9PLb85f37Ol31UVZ0AVD
5rfMN8PstvXLQ/OcbJbIAM1ZvZU1WC7P6flHEFy5VMdGmyv+seOI1rvBO3Tsu2eFNZM8D1ZaU6eW
gLY431ZAW1rAWGBpAbIMRd44zjYOi5OjZuT5JvMqC5kTbT7M1E6eUs1NgQ/0ipfre66tOtf/tuAC
a6zOWjKONn7FGFC8GqI08CL2q1T9B4ya+STMcGxulN3X5wKxeJPDrjT0czEpc774mHrUqFRUnwHU
7iAtUuqPrvN9skJCJTfIqlefWOIf4OSmqqxcpTWvcxdjG3pgFiU2eGAm6Ers0vFtMB9N9uW78Xxt
QnxyzRgiuwYsGpjmH6NFd9COuI/bf+hEcUP/63qI/M7mlNbTzPsRqgNkQ2BpnT8MiY9aAO0/Y/NJ
zV4m7w76N9d9ZvWI/DVrCo4bJ2qe2DVfnxaCmd2nyoPtRbUXqaPkRXZ5MZ8tUGyCawmFqnMDS4oZ
WeVxXB60+f36YtaP4clqhMtfU5TW6dMU4i1c9ruJKhSz2dJFXpxBieN1AL3JvB9kMswrK7MxUIEC
PgpcqG8JPpKnRjJgMhy5fX7raA+l9V59PeNA9fDEhBBcAe2183FGjaqoH5j+QIdX0gTLfK/3kjC+
UrI8tyTEzImA0QctQjxE34ufZkBrv/SHb0kwbpJb484nY2D66c8Dcp777mDk/uen+kNGzvAHmCbc
JSiWogGIexJMAmJjfHYh8DD1aAJrmm/0vrl1D+pPUvrFt2Zb3tRpsBymz6nb6JLsfuU0nNkV4gvp
UaR0Bth144dSfc4JRuYCEwE9n3dfd9UzU4LTgGzadVob39ktP5nybv8nHYOmxZxzf9TALZAfk7iX
rG7lejgzKThRqZhm7eZYHcpJo/a+qFvq3dayXg//K9f2TnCgYS66ZXaxME/7mIefhhLG3hNJn8ps
F+uSmLK6IiBbOWk2r6EKrQMVPIbpOKLSaKJQMKArl3VBUt4avWS3Vk/4iR3z/N4pxkE3CgY7yXKv
W2HcvgyyXIX/CfGzweERQXid3BLrVTVz00aPO9QhdNCvq5+GrNK8boDP9VkqAFDis9JwUR1wFsxT
J5oR2YX+vICg6LpTr5rAhAfvTAHYJYKsilQDsBX06ohSH037ZENv6rqBtf3m3Oj/NSDE95Rp+rTU
FaYhq0cVzXS9uHfKp1SWzq1t96kZwa1oTgbcVFhH2u2X+ptD/DyWeNRapDk1IXhUmnQgGS6wErf5
pmTfvSZyFRTg5gIz6JJq8uqugLcHqHhos16MPrqFOWqdiv6ald2arA26iki2RWZBWEyBZKUBNQSG
NHAloA7UWpIsbHVDTpbA//+TvI+yFsU1DzAAJX3NzBdjnoJcxj29agPyRFwmDUU/sTWYxEtNigkt
+Ga6V5TQbW6N6vO6+66krwCg/zXB3ftkGSVNusJsYaKd75jr916IIdShPRJl17ckrB1PsjFrsRhD
XToXBwP6XbxHgW7A+IeBqmM6b4jdhXqDJ9ccKvYt4jOBBMX19a069Yk5YX3M8sC+x0u5Lr0dtV3m
fHOMcKa7VoaoXN+rv+sSLs9xcMmQLTDUTz/sfEvAkW9KXG51LWjMYXwdqm6XkAXiVWAFRkHeaF/G
9jVL92YCKN5znksyLokhEXtL+rGvKoLAr867oXpB1lq2wQBclv3VuRFAdzD48N8VOULpIQGomWkA
vAV2+qaUjQ+lw8iTsRusRmiOn4eoO6RwRI9TIY+RQ6gZLm74JvS3qBuqPbQn/yWmnZgRPE1jea6l
Cczo6qOivBMlvO7Jay8JjIABJQAuAYyf/elanBzVJrfzOuZAAbJUEVHSGzcvQiPTd1o63qjj3VTX
wJLoNfFrr5PIM6y0RFAlwBwC6swcBCcKdeS1kTkuWxCK7rSbaouSb6hi2t+3tsbkxxGQZJPE5J/+
g5h+nJrkkeRkvYgUPck7mNS39T57eqn3Sedrb15AwvYT1YNteqc9aj+MQAmp4isf1z/3mtcAWo8Z
YvCX41/hwmVG5WFGAYdtcu8b8P5b+W5UgPnaXzezFjaAw+D5AyqzYJc7X2TKBmPpXJyABuwr8X+G
+X52ZPXnFYgVNu+vEUt4UdNq7iEbDiN9GwBCE+ruMXa+m87WswIN/dz6Kff+gY8Hh/vUqni4ZwNN
W261q28y1vit+Xb9261uEWaI/sx5e8DPnH87qg9Lu7Q4EGxS7D4wnbzbGpCDJAFxCpuBilH1Kskp
XLsvDSAnNSDnMeIqTrpNxqKhRQKbMTPr2YccIqgeu1YhgZMxd2uNuh62XZsdFRajtjdXXx5r4V/1
76LF6ggayF3h8kWTBqP6e+J+7/vN9e+6HmlObAg7R8YhJu0CG5q9TzvNH8HJS/OHkj0sKBF3cdgo
kapH162uXTp8uhUwbxuPJxFXWZaKa/QljJpIpUojIjh0sQfyt/KbXktS3VXP4R1CTjkHzn5+Kk9C
i1qB8MjzerTMaBYueR0lCiN+ilm/1rK+PNjKd+zEGP8xJ8aWpi7jiYCRQG0fZjNk42vhSnZs9dtB
/QUhBADKC6V6JUmdsi5HbBipIbMNXQv3Jx7WwOBhADS1JDnV6hn4a03kNSQ2YcDAYEFzZj6n7veF
vife8ljV6o1au8gVMCVgykCGlzcQrm8VUo0QpAJ2zbKE097kel8iK2mCet5M5v1oQXQcgPJlCIbC
V/sjYlnvfrqU+qB3CTVL9qK4iNTcPoT0MK2JTAKCCOfbGCs1tLDYAFicfhiz3yZ5TBPJnXMJEj2z
cVGznx0rtmwKG51nPupg5qx6M5jU37kFYaxc3xlZ/QMMO9/zXvH1Xtu3hUzO+iI9F36BcPQxFc7s
0sUv4CBLD9CGrrtrU3YD5rvQQnY+Z1JReX6Tnt3zMIkBNgiiIa5eDjyQkk8KaGYTKC2A/1vFGul7
vyRxB9XzkT2l1tA+EhVz2hvdavvOjy0nSW61xCx2DqjXjU1fmuoh99xR9ug2V34Zz7hQzOHAVnHw
w56GZmoMkDNYubVVFnfTZl/OGrF4w+b80+jaXqI/B7sqZgdXfjAuyZ7obqAPMrWGi2DHTYB6H5x1
4LiAqXPHVfuZeAta0OD9qXY6AdfldEsz3ffSWBLC1yyBeAWAcdDKoRctWLKbvCwghow5yBw6dmMS
Nt7Bah4T2VWxage9JCjdghIBQp3nK3JL1+yAxcC+VOqNpv5WCdl1kwoFPUuRLGn1SCLbRggHvpnj
LM5t6YrRmqlTcDTsXTy+ThZkC9KdVmK6srlXmle7v+mtQzW8prbkubd2FE8tC/nvUOs0S2nZ4BV2
dMhRq/e6pgSWceekr9oiuREvc0R4yf9RWkCyG0mvcPBzM02qWW2aoAWAwGz0p3l48YY2SpJm0+Zg
bTTGo6oWt67iHsDH9f365b+2VgsMNzqEGIFN/rMLJ3dk1jOrJ1PdBOgbf5vBUKI3xsbL3SCl6juc
9YYlpiSTW18xOMwwUwakChj3zndWmWaw8yZY8VRYL5OuHpRZCyeNoZVnJ7e2Nvpz4R3U1gBr5Udl
2jLPWosu0AgA6hukY/Bl4UIx4lRzBobT0nS3buuzbu+OXUDcGWR4O4zhu97WizelEVZ5MFmYZZFt
OU/7xcALCDhHgeNVDOGt8w9AvSzuehWBYcz3WtX7zMIYqvKZIjbYyq6c92Z8nMbg6zuNYWUDA0iA
XCPbOzcK5fmEQMq3CTDwl98WjFb+ZLH2iNrG89Jnd04e/xwKj0nqwGshA0p5sOcCf4lr5tysZtC6
zHTWBCZBFaAHx6k932dgwle1RNIBuEjGkB0gNmGuFc9kMMTwROLElyHMQFWnwSjtYP32un6L8cWQ
NZ3vMbp30AS//j0vk3VuDg0pD6bAE/WnA39iDhqmfV/w6QSkPs+TafquDhp2tYg0l2zH7mHw1GDo
402iyWprK9/0zLKwlUpj52RUYLmLH8Y4Bx8Ol/dKNhgRkZ1VHd9McFWYwuWFaX68lEV4HWgyQOdQ
IT6wxTiY0ITAzX+bKklotDQqKhMTCemmcZ8WO71ZRnvbqYXkO68ulkO7+aAGH9c+39V6yQhGabDY
RfnBrGOnYCaJPXV5/fXzAeS4jQofwDiQxBO8p3eruMOZRJqr9QdID0YI1YDdab+Vmu2UatrjMbGV
uNCqxwK6iDctxgJVsbJkto5TuwpsFtneanaZddCSLS13phrV7i5dwsp5s5Tb2tvo+auCZy8bd5Zz
38tKXCu3AKdox8MatzfegUJEBDHIlCogDgzyNKyKrWm8ONbRpXFQpDdeaW2uL3t1R/9aE6siwzST
LCeI/3UzBEx9Ix20MifM+8hC3trnBckLvi+emxipFmJPjEm6se+XJkByHbRKFuRe/1Rr7U1qFE+T
Rx+vr2stZcFT0ACcGrUIQK0Ee506qRlYchtgAWfotbZ+222KXvXN9lhXQd5GcfYUg/rezQJAOK4b
X7nUzmzzg3wSjYph1FRa6bBdJ8ES57dayiTuyk+AGAvwZPc8Gz2ESzKsoWvb1I3dJkDFIHKhOGqp
M7LAbH99JZeseAisIATFCDSYLsDeL3ij1ZvWYDLMQXXUa7ZZkpr+YlaY+XQTLxysqdxiGOyYOzaM
A8zWzYCqpsnMaTesVwWXzX5oqlkSCVd8CRur4n+ApSPaC2EIaGqzmh08lpqi6+0Aj6D41k2LpQ49
vURu71CjuLGUOJcR1/HVCl8dHYf/IyFUbbDpnm+snRV236C8EIA2S6d3o01CfbEBTGyD0v1ZdSGT
8f+t+fGZScGPs74Gt+AEk447haR99agaqFMVmUrxgOEIDD2w1EdmM/mlrm5LzwO7ry6Bd11OiXEv
4P9qFp6ogJafr7uakaTlPQ4TNSAIV6IYBmFuYn0MBrsx1SqIC1x45k8vs1E7oluzp0CI1LsM/GWu
vSss5oPKxM/t7CZ2weekK/7USgu8a6fOAieWaeCJhxKJ4BVD1+fJ7OHU1YOLbO7QF+957KPTFXfJ
a262ezN71zpA3+3xRce0ZJ5Tn6qyke+1gwkEOh+mRaXGEq8uHACMyC9IfDJDYUFmatOOWuCUMjoq
eRqtW8I7E5oUeJb/Se1PoowGOGzZ85JBbuo7V0t33VBGdulIIs3aDeFg9JkD30EGJkaASTWU3KJV
G7gpKoPdLis+sqbZmDKZ1jVPRxMWr0ww0+H1I365es6snOWkDRoSx3qUQpJ1Y6mUIXFTgBFzZ+dN
6zVtV2ES87ZzOu3Wtal2Y9btEBDNSyQ3yMq6OQMg5gnQz8Q/PAidfF68xQaaL9DsK7P5PSvRk1Po
kSnq3u1kA3Or6SuG2HDfo6bHKT7ObTVKC6xVjMZER/0hu42bj1751FnkmO+WvkU5E83h64H9srGE
I31qki//ZHlZ3jeDU8DkHGghfUNB5OlXQaAyiv73DUZB/YdD+h/wewROKNOjWfmyZ6aFLzunLe28
fGiDvP5OVKDnS5/O96PBJNnqyjVxZodnWidLjKtYbboedkDzCwohBWy4U6BM3b5Hu91QUsknXUvc
Tr+ocFWOBuYmshFftGTvC538pX0esydVCRtoPTSywTSQkuHnC5cRahRINDBMryE0C/FuyavcqQ2k
bqisOX1Q0Wmi246gkRYhMtgHynRiRInneGDKZPSb2lL9QbG82TgwpwLae2y1aWMXxv8j7Tt25NiB
Zb+ogPJmW6bteCvNpiCNpGJ5b1hf/4LCvVI3m68JnYuz0OIAk01WMpnMjIzAYM6I+luyMVdKH3Va
A+pqrIZRPCDItlsgqE1nl8b58i3XlhoYWJoYEVkTRPvETfJj33rDHOodMUFsYU81iRZL6Q6Fig5J
yk6nUemxArZCVfvhDWq/0/s5p6FaekoaTiSrnKBfYvfOUtrM8jXNbR6MxFRfWl0rvlhq6aqBorkr
Ho+9mqiBmYIJ3Sf1kO3BZm/gOQQayVBzSIff4I53kxMbFkiCleSb1qVNiGJ692y0BqDJaAHO0ZgN
6gd6nQhpppradTiUCbE3Fmn1QzLXS+kPDeswl/1sgRu2VMp9g/Cy+iZo0EOg6NSd1+oAAA/FqK+Y
HV/QoMmWqkUEVul0mHPijUELKsgftYZhFDpC8ShPGg2U9F66BZ8qDb0CpLQH1dPAzTHQCftWY5P9
pM9oFrbOOIIYYbAhREp0BMC51O38No1HMgIdkFm/Si8evmnpQN0gT/ruE/jI6rlO6zX2rZa64eAq
3q/CwqY+ObWT3HXagqHRhBa14c+gizGHtY0m8HnvcZPhwpwx8Q72Sn0JSDPsy2HMDus8V3tUTfW9
Oizut3ZpwMSiV6SsN10Pv1K6xagOlkWN8rayajfSlSlNwq4Yq6NRT/GtqjdKt6OV5kACTleV23KE
x/q01usvegeyWjS2gNoNOrq2kBp3LK9+bJaMHKGCaZgBem/t6ldLC/V1Z6p7K1pyAmo3Mvd3irVq
z2a3pKvfttNa+rpR69pDY01VE42zNiboPHbGzTLrfWTgRfV98iiIc2y7stCB1aHRdz2aCu8uVMih
Ec1i+AU7SdcN8JmywV2sMj6mLWlv9flrnt4ZaANlO6P+1a0hNW5sV0YGITKNJzIKhuDeAyCCv6fq
afDaPkfaM6TWDUi/76zkR66XPhOS0GGOztOm1udji4neHvCSwZTNzggCH+h0MGMAwCd4gfimVKWo
a0mQGAejovl6sLVuxtnEWVQDksq0vwUx3QBGEhzqFgTNLmioNKWwem1QUK8cfdu+a0o7SPsdjV9i
I5V8VNGyUClT0Y9hLVm+hNXQGcGyhX5O3JuojbZmfdDUZYQc9wqRPx+xYwzXBKKD/jra8yy5vASX
5Fn6wV1ehQJoKyS/MOMLdXm3tUIFGzxgEDcxHq47r2CdJsOboa6PcWyQvZ5fk8ZCvc6FXnyQTVUU
g30p1JX6WVnmKHPKyMVE27LIRhsFufqZTS77cBLQ704ZbBYjo1CHkIzxfH1VguwYLJTIw/EYQEuJ
p7aJGy81e9qj4WOBtacCRn3p/NiVsKIJ9+6vFf5BWJFsnNYZiqXr6OEqVd7S3LtLKztQwE7qJOZ2
SpTtPy8MY+JAK+KwQS2O/1yDQft0ZbJOJlgcenVEehHvi1STvPkE/gcWKQ9kUnj/Y2KN84oBfQe3
IQ2SNG2IOmsHmjHkUS8YUbu+HNHbEqNReCzhiCFd46MHtZfGaJK0gXj0PH9pl9xB5Z2ulRUMU6E0
Pgan8CtIloOc2p7NGLy8SD0+4mmcWr9IkvymSjTnSPrJ25HEJlEcg62VpLMSaWYxoULZ23kc5sNc
PyyF7ba+3k0YRbm+DFFl4MTd+HJTPTSavebgCACIzy4e3PiXvuzTPlqLB1I+29PP6+YEX+fUux2u
wpQNqY7BLpgj8a277ABTXrs3U0ZjLzylJ95tnEeG1EJh22De3Tkoos0Zajs5kU0fix4/8DPIOjAy
TAQg9itO0nRvSitLHbsmaGwUVckKCAroZtYPYlS+Rj5miBIXYWlqknRdECDOzHIOnvdVqXcZzI7W
HDUlwMt0W4wSI6IdhMABYGcq1MVwN56vbSiMnk4q3rQT2nmJQe7zRDYZJDPBhVKt7nBXJjBRljnj
rCaP+pD+e6kBgUZD7xwUTaxRd76MrlWBdOmBUXfV5qnqFShjFZsybiRPbtEhOjXDefWYFp09uDDD
cKrFfT2UyCBuwQVVeJExvZe2JJQKkgksC0sCNSojxuG+TtmiyVJaKN4NlIR1PdxnqxMNi3nQwebr
lHRz/dAKzUFW3gWrKAMhcOay1W7tUcN7NEZTSluLyGrtUG9AtWSQ20Y2aSy6mgDV+WON84t2WhYl
o7DWKffr3Pu6/qPPbwdrQ9DIrmRhXPTpNHAhY4YFrFoXPFJmnuormVdYs3+aTuQ522X+VWQv3hyH
7fgDFOSS/Ei0mRDSsVECxyQ1KvnnLmkaC9qLSd6CE2aJoO4NdoTCXPwxzwJKHBqM9vj9+udjn4d7
b6OohzeZh9YpMn3u85Vkqb3aadCqrhNfW+z7JLG2Ol57/2FlePgwZj6kLhASP1+ZS6mT4qwxCvJo
Wo993IFjNCIdnj0yPJloE0/q2XySZMQo+K4Fkkyn+1Krql+nr9TGnEgMoRJJJLzYPcbyj7YPRgeB
ngYd+fmqrLQZXQ8qyEHeDa8gtWj8WM/CymhmiaHL+wSWUEJj8pRMU56vI2aWRgq3BVECYAcHw80S
P0/aKO4Jcob5x+rpb6Q0QCZTPWhSr7w4BlggYsn/UoPzaUAx1HESdyDsJn3rOzMEQu6yeWPr7wCO
R73yxbElecdFIsAMojiIajPTt+e3dXTM0Vp6IHM0XJ6UPC46CiuxPzmSfv5FNDmzA5HK88/X1Y3a
xDYWlmmgsV3eTW8N0O1WMFPrvbuKrKF/calBFAGej3IamFbQL+ROt4NYQpIONPytfdQpqnXJPxNr
wYKL1x0j+mc8F+xonGQdYPGChNUI4EkDQJ5P1TmL8qH0/BYnPLoeOESLgSqhjdAIMP2FhhNesYVS
6IC3FUnjgy9JKtZxWczFYoAlASQTtT4gsrmQMXZqnnegzgVEBsQtTWwdndIaNgrN7omq3Jd4wB5i
fb7BIPbBdbu9otevbbveNnqShEoFFvuePECd1IRKynSo9WEXK6buJ6oh46m9LFewnwqmNkQ4HFLs
yfm+z92Ep01O0EpS7E2jlTsV09PUVsNm8oJ0IUGbxWhwfSarFWZaEniTDG14GYkAnkDvEMxIAMFi
PvX8F/RNDPwwVRDHtUMyoejWPQGQub3+zcVG8JwBDy7EvPlzWRZlWzY0QSBAEAKYYWvrEC2SQbiN
ixowE9TEC80FbQmeHzxNS1+Ya6Z7OJbLBoz1d9+XsPzW+13oBm3vb+ln9/40Be59dbzJ7zu/eHtW
Xsih+XBCGS+7IOqyX4IaEB7ceMvxA0Zj1laakWPB9ZJH1fjq0G71nWHZrW0Xdt0Y0rh70prO9a1e
FvKFm42uEbMOdRD+SYz6eGukFmybmfeNLgP4urVjQVZJDBScYyzxrxkuo7KqDu34EWbSGhqmhX03
kPTrdbcR3B8MhAegpQ49HJ2fMHJR9cxLBd/T7p7M+G6qvqCAOCxPbv/FNHdjLHnk/+4RnuU08J9T
eyzsn0TBgQ5uDDQzAD1tWHd3OfUxgLho4bweTOUDU2gA6ivT7voiL0EFzCrQQ0gH4LRAsp9bzafG
axsG6vR2yrB1H9UISLivUNqxQzMs99M2//xx3aTIQ04tcus0oNZRNgmuyaZU76kBIrnEuk+VL/9u
BZKwqMKi8wtsAhdZ7NZLPaUAPMoqQNc30H3b9aFWpRI/FMVQOAj68dD6tB2MdJ/v3+DN+eIu6Pys
9+Rm2Uz7PgCh0Ed9Y35mvip5+0mtcW6PZ20M/UVYGzZDqOzsbbrVjt1xvSvACuzLRslFhwy4SAzD
464EVTS3h3PmElBdYMIhpZVv9D+hinT9I12SWMD7Ti3o57vnOA1motgMhQG6rv3wRQ+AZmZjfLYW
5jfTYQ2+MT5RSaIm8kATNw6I0aH9BEm5c6t6pq3uZPeIUeqLZh0MPZoLmV8wL+ZPM6b7dU1lUklI
fc9txFanx90yo6Gzz+7d2xf7h7737taD+pyHgev3YQAWRfTcrm+ocGWsxoFXLeDh/DRYnFNSQ1oa
MavswqpDU9BAHUImSHZJooTPhnrnHzPMcU5CFa0SdPgaYGa9+5r6U4iMEHDPF8yH5Fvntr7p3uxd
e/T2qyR0/JYyvNzVv4a502Y1ylw1Jdanbz8WGF7vq5sZUWtjPGOw6Gdzg6GpEJRAw06/hybzu3KI
0L8rvtGQ+ta+lQVP0RVxug/ccbSVzE5U1m0Z+sjaOc8g7jraYRPpz00d9pslwvT6rr1J7/P3IJe1
1IXGWbcZbREEOb4QlNhu7UFMD6fTPo7FtuzBxDo/5iSs4p9gzyxlzBUCj3YMADJ/97eh7crtfTF1
nenlqAgZqRo44+Lr8+NQPwC1B0LE1G8VyYUo8GXHdHVUTVQPjyqXrf/EyRQ6WW2nLgCBVhOEO9zP
KUGqauiy7o4gyiH3RNb2+1mAEsa5ncrQmhgAF3xEt1PQa9UHiB1biyTmXBJy4oIFjzhwkKw/h5rC
uZmMOFArmSmO5qv74dwMoeP3Qfzgpf7GDpcA/asDOAuVW3eTSOFYoq08tc2d1zbraDu2sK0H/a/y
rbspHowjKC5cOKnXBGtgtH7zqr5fD0aijT21yjmMm7dwmAJW+/K4TG+1DN4lOADAJYPYGqhSNHv5
spM+YgoGQu+Y0+qiRoX0aA6h8hetvyF5pCdb2ss+oXBBJwa526rJMQbQNMzg0d4ON9qNc1yPXqT8
7EMappqvHntJhBEuERcVOLOQpoET8dxpijm25kGFbzr1chi9ZQtdWd/2fhnOd7wzfQiabFVHlwy6
C5dpoosNWgzGGcR9t3mq2jnHsxQp/LBzkvmuVKSzLiKPxLJ+D7uAPYJ/+JmjQWoL/wUJBBcV861I
96l6O6CKMYLe+VWnvrs+gEguSb8V43ZCciXLfEWrPP0F3MfMrYVBOQHZ0+NVOQC1o9+brfV5/Qhc
xkxg58H7q0NRDVqkBvsRJzGsVKw4WXpUtcf8Wa0gc3wYluNg3ivqwTR/XrfFfOH8bjy3xX02iGEr
dcniMx2/Oea2igGEudHSW0/Ghyf7dlwkA6BXg3fg22W5Gin4t5+GPabNJcmhoJz2W2Uc4zEu69lw
8Z8Cm5MuHovLeEUOjRtoIFjV0nsg5DfXd060IKZn/j+Wfr+nT76SBY2xlJSA1BbGuivNeJN7WYSp
jafrZkQL8nCIQYaLCWyHp4Iucq3NRgiZQlmlvHe85PvSpbcqSi9AsUjuTlGGBpYej2FwodFj8ptn
u1pZGAls6VlzHMfkYaX21sFsE8oXmzwfdqrxoDmMSQlzl8udrj3bdneT9JbfGt+7PJcsXfS4Pf09
/BaDEToF/g+/Z7Xi93rSIrPTDlZTHbKcPPSQqCw0GjooV2AkkPhL9c/nEFkEZmbxiodYywUwB9xk
NIcgABrbveeX2n7RAuD0Cz0NSgWP+q/XP7TAnzDAh5I2egaYPuUzihXqB7RsWBt9XTDEtqXFt3WS
BGmZDS58WTE4QLyYoMmTAvQSbyuahC3954kqll2erIQ76mhlLqrWYyVmvnWHr0p6R4qQyCauBQfj
zAoXJUnjjYM5Yi02DarkpjD2qD/q7st/+Sp4o4MDhA3Nc/HE1dbMgRsCE6oRXzN3XpFC9FoSSsRL
+WOEn+EhyzirK5COQaXcVuZ96ewyCnyUhKbo8lrBZ0EBWwXrACbQ+NS/rZw4WxxsmNIbyFiHfWO0
N6PZgIay0KFgEqMXJus6iByOdQA0ph+OgTMuTS4yJ+8w8Ya+s5tBwta7Uctq6w3a6/WvJLiWMXuK
AReEfBji5yLbvM002qCFjrzvlq5glI2/X7dweU+yMhcyKkz1YgDT5XIqgBZHvTPwrnDcFGoJE6mA
pJjLCOzMHzPNRsTFRKbgcPnBzu9m5jYnNwyT4x1NAFOCIQkxt53Fr6Bdn7OnurpZdMlkqaD8C+Qj
JAcg/euhrG6yH3NizFNjiBq2+FIkdfc1eVcNCxoiNLAdEkLBZEuXTzUpnmNPltVd7izwebALlVNM
5EB54NwweLutwTORHw/AEntfTSOKx8Nsfoxq8K+fEIZQZkfFjUnb8LdbGmvG2AO8GjTjl8X+Gnf7
ZHzr9MMqgzheeuOZIf7a6usc7OszMgOt++Kgu7zIRh0vE3w2zgXeFxTYgEzhG9m9Oa31MNjIpZbj
OjzY1VYh712ya+djox+TXlJAFH2hU3OcH9ZJlY3dCHNFQwOq7lfabeP0Q1l2Q1b4//6RUNtDzwUM
YRgh4QLGtELNCfEEV776NrjZzrTWx9rogFYe/cZYJBnPZXgC7hZYPM8AuR7+5U61pQxZUrP7cIZu
juNsZvc1bqLrK7oM7swGZpo89PUggMjdIHWGwZd6zpHN1z8t+tRmN4SGmSzQinyOwSSRuTEVJf5p
pGltWRkOs6I92iBlHubH68sQBiNcHXjZ/Y5/3FaNwEBVTZthuKcK7eZVjz8T897I9iWYNQHZuG5M
5HE4o3+MccEItV0yjgUuRHc1/TTfW86jZTW+o+572ftc5AIO6kWYdEfiqzrc5xlmd64sgo2DYphf
dFsvh+o4kaVEQivAPTOtRpB98Hp1pKstdGnBP+gpj9RrfN17UhyZGpnI05Co/DHC7ZqLMXZEWhhZ
cTjrfZ9+rtpB1WQz5MKPg5Y+smLUcsGgdB6wq6bpHZBy4+Pk1rFUFWWHqkLvm8ny4Yz2rZ7EpeQI
CS1a6Eoi3KlM6fLcIrEIAIYx7qa4/MESid4JWmWvYB5kqLfXPU+4h39MAX5ybmoyq6HP6hruQHd9
DhXIBjqGSF4lZoT+cGKGC3N2bLXjOMNMjIm/6etInpr07fpKhJuGPgkYHNBIADL3fCUe8L5dWmBG
Rtcfp2wzWJhWif06C+xUEhqEi0HwAfuxi+jAYySJGTezUWIxcw+FK2oEWVF+Wcx/Fv1FksCg4P9r
hn26kwylKGfXzpiZfCxRPA6WNKKa7Q+1pAsjCqWndtjGnthJbafQtRx2OovsjdF9q9bkv3z+k6Vw
JxXF46RCwwWo0uTJSu9T735dJAmd+PP/3S3u8/emN7YWc+ReyzckOY75tk0AxzRrf5IWDpi7XlSR
/q6Hf8B0XjH3GK/A7VOR3LcAVszcFRxYH/aIWSYMIUyrGQI7mUFjadrlq/d/208+a7BBtzK1Cewj
vI76y2Ru415W8Zd4ucW9nfViSkFZCBtF54UOuVcHz3dMSfojDD8nG8nF1tauwTwAMuFAS0JviCZ3
Y+kHR1a6EvoGUwCwcMcCbsT+/4mHGyolBIOAOLDNJ8a4WhpNxWMRJ4EDtsLrUUjQrMWpPbHFuTrR
5nTB+BfC0FbbjIf0rr6rX9Hl2jmYx/MXJA8P4855uW5V+K2gPA9JBR0XFH9FEdPp8cjB1EGsvhht
VJQ/HVkEZ7/7wuVPTLAocrKHWVIMhhtjXXb15lbfF+1b7gWT++zOuq+aEv8WVMLYLv5dEFvwibWY
DIVWtFhQU/saxvi+VkcwBN4q2zT0tsaP67sndo+/xrhA60wgMZ5NvKY7xfANDEmRZQmQf88WVA0l
t9Tl9AiL6icr43wxH5be6gmMgaW5jNQgfTODJHLupkO3y/feq+J70RQNB2VrbLunNGxkqZnsQ3IO
2icJ8P01m1DBkAxABdPybtF5qxlf9eZ2kjExyDyTC8uA/+VdAqryQK/M74VDU2iPmhvaafvr31Dm
Mb+BZyce4xhJA0Ah9nVIoi5+sarQARJpzXYLBo7sXZ3iDiW7WHUkB54t4Mq54IGfq7YQq7FhN+7y
t8nL9t7ygsl42Bx9xcsCMEwHbSfJQCTf8LeE1sli63jtCaDkuH/mblPqjw3UVEpvq/df57L2y/nz
+uZKPiIPBVHXvM1VFl4qcPJTpwy6oXkqFEeyKtlWciFGVwZrnUqYUetPjIo1w8EZY1QfIckUUM/v
Ze8H2bK4IJMUDVEWA/ZiUPUNd3X9orfP13eO/eRr3sGFFujgNq3HTKzz80K/G1SS9QjLWCfh5AIV
7MaJDWYCPE6W4W2lypPmZX6jkccEiC5qW8e0um+KJMxKW3biLqGcZ5HM4AJJ5+qtmqUwbZv1m1FC
57FIjo5DD4WZHjpPDVZQpmCgPLIWmWCo2P+R5UM11EDzleVnJ/5fxWM5GgMuo0wxgwJUkhnZknLd
aGscll12u9YyWkehryCBAKUQHs0G30Y31txcCsb1wYavbAzlV9CYn8E/cd1fhFfRiRn9fGHm6HZe
RrGnQzptSmgGdXN6P6V6WBo/idfLrllh+nXSeeX20cbLLzVLVFzjDwXK0B/lo71vb7tdMvn6HjfQ
IVt87Wu2l3Xshd/vxC63TLsbjEklsKtBy34o88Abt1BU7tQVFJLv+fSfdvVvg5nLMjF3uva6ggZz
DI0U4Hnd974O134D1anrn0+0n6wizwRXMf/P63ladm+NK8BXmPFR94viHXH4H7POvp0IkbmKKFqe
2uKOn6ZUVa1WOAOLnm9JAp3tx3HdoaoD3hef0V4tvStZnsg7T02yn3Ry7ECj1bQFCDKCvvhVukdl
/LUMrzmJA6IY4fWdFHkIe1yDSw/I1As2tG6cBkhls8CZb5zYJ+mH7t7EtN6Aqd1NLIk1YRg9Ncc5
ZFk7RjOCogxVMbQ8zH0B6iDFfXSBMlq9GxdyoeXP0bYlZoXucrJI3i9JMTiNwT4hEE3LdqrxOgBg
xdZ31zdTFLxOV8duqZPvZtROlg+oYwX1/JGDjYs85FRSWWZ/gr/oWH0ehEhoG4Lg6dwEmkRjYreI
j7Vb301N/IR8QXLhyExwd2kF0iG3HjD/isGeG3R2oraXPRSFGwXJKRCGgaruYjgJRaU2rVwECsPK
Mcr7tVcXsBMH17+G8OD+MXIxmYRCWOr2C4KfQ+nHOrykHtmnKPgu33vlOUu1RzeX0VMKtw6AUDR1
MewIMorzr1MBUuHGPb5OTj8678GU0cwJHfnk73OfZlErOiksQUxtGyS46T3JgRhIQKcT0/9S+8D4
PWMTABYRPN/nawENQzqnGtaCzm/hJ45S+iAiPrRE1j8TO8MfQ7xmw+gshZ5bMKQ2eFI07x641TNZ
FBfv3F8j3A2sIm9yUrx0gcCHIkXhu5mPWZSUSI6nAFiJdqeFYjnjl2A8Hee7ho637k6AIwf0EYPd
8WO4fNYHO/PjTbmv3pPtcqi2NMz3MZR0ZQhgYSw/sc0F10rpwftjYI2UTdMkBQlImWKwbEmD1Vv8
Ji92M15L10+Z4K7SNAxtYVwaRPXoQ5wvuKisjGC+DYjrIkqn0JwegT3s6lDx3q4bEr08mbYTthcE
qIwp9NxSTqvKLm0PSEBrjExabpVi3YBgEN2VdTeYPwEKuLNQQMuofZNZMpSDaJ2ASxlo8wLejH/P
rdurOldzBsyQObZjaBR6FWlz7mGuuB6gja5XoUraRbK5gniCgTRMBwCBgGlEHvyoV2NFYw3NMdAY
F763fp8ppCAl+yo0AuoctCmZehJfZp9Wq7fLEZ0qm5oP5QRYFqwNR1dzK5B+UzyvF+UBdSnnqCH/
CPQVGuN6AQCXDWmJNAHjTZZInluizcbEgAFyPbSCQNV6vtkN1dVyMbBukERb7XOe5GHegM64oH5s
e5J7QhB/MHXx1xgXVEe0gdXGhrElWQBdUiwKJfXO8hVCv1/fasGNBEvopOJlg33mz0rVoljh9cjr
OjrlQUGQ/hdpqoQaVfYtWA43XeFpfr/0P4elfrluW7RKTJhCSgHdNeQOXGCqSOwOgKwjADpkXyXj
TVyhADfK5nNlZvTzL2drFV1rB0sEWrfTQYY0QhJZNqgpCOZn+8g8+iTPGio61suATqECjlXMAjtQ
FRqMyKyj63smdsO/34st9sQOzVCo7Bu0uhLa3znIGkG4CErtQHHLYJYRzoucA/I5mNNVGXUvH97I
sHZ6AcnPYOx78FYaOujmVXt5qyvMv6lm9SMtcrqtuyl7VbuxlGAxRFsKNKOL8TsMVUNC5nyp4I9K
q3EBfVaygncC9JbDgzX0UCC3qj5Y12WU2BNtLUaeLcyoeQZecVw4XYd4AjsvVtuWmNkZ37z+MMY7
LblNZZotojcHJlD/mOKpmNa6NK3URHwzFzA+adYU0Jp8sQY7yPX4PR+7PWCvn7TR91SVPVR/N+C5
fJ0Ndv85dtz1uObemiTs6WHdl3fF/bDx/DR6qDbL4K/gI2Ztiv77dNu1viVT9hOkA2emuVNSTWAV
SVnzzKIPmg7plMehf9LzmxIFcU1yUmS2OPcpplZblx62kmW+qUbb77I+MCfwVGTkIZu8baNPkrAt
Mnn6WfmA1lsosKO2CDRZ9jBptZ9YGiRHuiCfMH+4Oo4/WcrD9YAgOiU4IRilB58eWAI4m27Wus3M
4BYg8xxtsE/GryD1DWkiuSiEazuxw0VRdPH7KTNgx43n8LYKa9CFe+2Dkm9cmVqM0BTcEyhwFzkr
X1d3lDEfDQsBuwa3TpKW28Tx2yEcOm1nmUdXNoooNMfyYuwhbkIeLBdbTWn9bhGOapLu2hX0/SD3
LHxa1vQOKhdaWKTxbVPM/07rgCl4DD3oNkIOGngsIJ3EcqPFBGRKkRw35T1CoK8VO7XdXncP4eJO
bLD/f2IjyysjVmfYWDLn+zDlxzhNIbsVPyOB3mNIEdyyTvjvJiH0A5gj2pHg4Obiy1TOrbsytPKs
vShK4CVfnXXfzy8l2oXSYpHoijo1xkWUetRj4qAUjX5uFpDph5llwK8TXzW+FahrxvMxtf4ZWQ6a
MVQJgDZBXREDa+db2pB0UjNmUtHWDeRnDuuQbsbZ3lzfRsEsM+xAyApDRthIl687rxhI61uWBOoz
+CON5yRF03UDFV7TCvXkEy0uVKYUN7RK2SyeaFNdfDsAR3EcIPNzvsJMzTAK0uCsq+iGKm4alemr
6ryN9iFxniAsCmjNy/XFiqIYiN/BSeAhwfZ47DmYCpKsV7CnGtGfQVt/GEuwamPIsKsU/7op4eV7
YotHcLgLAfQpx76a+Q9Cq6CMYwhTWfZrl6TgAK73+rC0vtp4966avF03LsoxIKXDIJJggrro1qOJ
NvWjiovfK8B1ET95SKkAlvM9JQmqRoLukRnjzsa6Ykoz02BsMj69ZKsPRVhk720bLRhnvL4u9qf4
nOJ0Xdxl2609SF0YJnPS3vTiGziM/sPfR5ue6TrobDbo3CMTdUjcxsPf773yWSPTd72UkT4JlwAa
K7zmkeuC3e/cRKN2hlejaRfMeVjYFRyASNIDAfUNTvRfE7///0kwrhq1VIscybtzX6dBc7Ps8y19
aL+YG/vZ9r81v7Qojuqoj9ytMvvG/voesm9w8Y0AKUZdHWRCyD/PF7jGwzRnqAUHDlRNrMqnvRdW
sqlB0X3DcMv/a4RLE7qpMNyOtUEM77V19mUB0Qk3wEEIyuW+/Ly+IuEnOzHG3TT1EtPWqmBMXxRf
Q43OlCWRwj1zwImj2+B4uph9RqMldfQO1U2aAH8Hup80SIpXLesl/i22A8IFBAWVFdPPv0059zis
DCXnumTeQk6oj3IMXoSa1suqY8Iv5KGogkCLpJF/5ihqlhe9hfDnqV002IcsDa3hp9VAk7N6MeKn
f/9EjO4L4w4AfFxwC3krATWmA5dv6PuAIqciK4KJdu6vAYxBnu8cbVe3LFwYsOdvDhbROgciuzJk
NrivQ9Dl7qsMNqgNjbtHw7pDon19n0QX4OkyuHPTqKOKLhRMzNMNyQKz3zdjaPaSMC1bCHdgrAqP
7ZGRyXdGvynbfEOB7APffnR9MaKL5+SFyb/cHUUHyT4LAnq7GVyfeK85wMW5/Vl5v65bEi7o71vW
Ydt6ElGhy0SRWsNSE4MTpY0D8G4WUi11UZw5XQ+XD7UYjqSMMj2Y0vXRchV/bnFtEy20zfx10oaQ
eCC+nyh6v2AFWofJr+p0UxTZXdfKVNZlz3eHy+gLtegrkz3fx4Ny7z3TxynU/Nz0Ncf3tuoedIhh
FWWv7rsrcVFh4nS6DdwNSU2r12mGzV5c723GjG661puCyf3U5PBbyM4lW/BDhKT8DxDEs8IBd8oJ
3rijycCiSXq7LN9bECbOEQjYKChOtOfrPvX/WSeYT0FWiDchn2x07VDTluEdMcEFumqoBmxQM/zi
lMk+axcka8VoBbmVPdce5CZb2myu/wBBhMbjCa8n3NGYUeMfpJMbE6MGzipIaoLT+TnX0AiaAmve
mtMhkwU30XJhDrTjjoWSPnoZ52eoaOfMszOUD1yi3JkaI+seUPNKg0HB5B9oKCmxI6oydd9id32l
guN7Zpo7voXZDX1XYKWldguZs6J9q2KJCUEsggmgYw1WYcZQ0vnqKruJ04UBQLL2MRtDxYwybxNP
x8GQNAiEa9E1C7M1qFZeqPZONNes1ME2TvZOpwdSv2Xzy/XtEq7lxASLUyfRrlDsJI9TmKjSKBtv
W1CCKku0glNbJuXFNp7LFTHY93cx3K6t3ewteYMPM+SbMj3Q5mNJMFrx/fp6WMC4sIIRKzZAbVsa
/5IuSmXq9XzFpVf42uR7QfXNiMYb3ZeRg4ve0uAgw6sdTOQYzuUnRHI0p4uaMN++pYfkid6lIBxU
9sm+hLVR1nEV3Ben1i4AqbXXqERR0SO7Idvsprkhm/TWvVE3yXbdWttuKxuoFxrE2L4HsUsT6CMu
Mjt51ZHVwfI8K/Mn9B+h93j9U4m8Gx/ofyxcIBdyPfUWKFqhJKA8TMuN2+/LOLxuQvyRTmxwaZar
rM4cT7BBHyFAcleAD+RHF9FN/E4+lM1/eO8xTT4QKCH4Mcah88MEtj99WllrOinVBSBJDyo6cy9T
ChMdpBMrfKXfaUZDbWY8IEbzy2BCiv5YZe/Dur2+daIb49QKt3NmXI4KSbEWxj9emX69HItso2Tv
nnFXrY/XjYlcgbF0oNKNuVww4Z9vnDuCJgPURUCR005Hzc3ufZBpk8jBQOu/56tMZg0Ca1A6BRMe
F/AaQ1sh94AwVOc7tHdp9jHKkMeiD+RCJvH32L6Bgdvz1TTLPJl9BerxlPzojNCtNmmPGWMZWYsI
KgC6oD92eEdIMD+sz4C1gSsw0jZJ1Gc+imoPVhwVkXIDBu1//0in5jiPaPK0tDqQVwZqDyg8xH6g
C13KVH5FnnBqhHu0eIM36WnH7qP5uZ13Rf+UJfv/2zq4F4tSF4mbMv01zcIC6g3VCeb0JW4mCp9I
9QD9gkMDV8xtljLiYY+sj7Xb57BfhyNVZdAl0QlFkx3lK6jkeoij525muWQqdTCJB6Q18FhZgprW
Wx2V26z2Hk3y3TVKyc6JkgVQRrO5J7BRXLDcD3jozQkrKUCm3R+gP6IrT1aR+BZV/NSSEG7IjHGe
0BqAthUae/FVUQ1GQboc+jXbUC0aZeSKbKf4pOF0XZxHMCigm7MJ2Wm5U0G33eu1H2dRWYZ9PGCy
5UHBk/M/OOHJVnJhqJvziU4D3n/A3R7yyvsygHvDMIkM9yJyEvgImlAW+uj/j7Qr23FbB7JfJECi
9ldKsmy33fuaFyHpTrQv1C59/RxlMIlNCyZyB+i3Blwqslgs1nIOepjOjQTsYG0dSrgsRvRGk/SV
ma82Ws3NnRJvg0hQxlhfxz/C+GQkCCum0iQQVoXRdsgKzOp3W7sNdrFWUMmcfxIDvFWWJIumC1c9
7l8teQSTSE4GI1kmWEod/I3sZQwJneNjEYjqa4pgPQlnlV0Ap9svKg6k+h4pWk3lRsddMh3MavRy
WXUTObobrQ/ZCNzSekHI5icNoa0x3JHqORw1lFRjKne9INRZdZwL+j5QhZGHu2jKVKVMrUyczdEI
t02DuCBuf7G5FoQFq6cSdQYwggEEUOEhaZQGjfaqhJvakJ+b4KlV7+rCn7/C6e0/nA+CkFdZYP0v
EBkGm/USm+E/00RzJqQ/bBOT66JWpVVtToIBzkuzrMkjpkGKbKQP+BYnzZLHAJhneVbuW0UUe6zf
2CfyOOuZy3mGK8PthiQOobX8NUffwLjoyJ22QdXzOCvTcyC/mE3tGBkT3N+rh+REOOfl0lHqszTE
vUfk7MbSn3I5eEqjeWNiZf9980CUjLc/XI8MdJBzpxPmaReABBHHkR1y06vZITK96yJWUwwo7cES
F8hpgJ6cy4grlD3MUcbtZ31203MYmXTEmFek3XYwmDGhJHmygLd5XezatX4qdTGok+cyHriTbUaQ
ijaCspUdA9MR1yWs7BIUQooI7eEyquzLOT+RwNC+gE3CAdNG8pKqeHzFavijG3W0K7WiPrYV+0fD
paagGKHg3cK3yw2TMRstyFZQd/4CDoJrTOlOKibX0huqJp/XNVvxUGfCOOM3x1Ah0QBhebbvwEY3
mHQYBPXJ1dU7UYiz8ayaZ1UBO7wzo8lrJi8ke0wxyx5JX9d1WbnpznThru+hkeSmwp8Tk/EFUAEb
s0W/kc3c2rKPU6e+hEPhGcL+btEScsZhzMTuh2XCSkKR10BDSV4Czn13XbcVGz/TjTtZltWFCiiK
8YoFDEoOwrihFfXFifTgjlGHhq0xC6FHMqo3mM3BdJENRTKBH1q5rM80Wf5/cpaiwkY8ssxGANPM
aA9WuxlrspwnqoNbqxTYxPq6AR4XAH6Ij/lnX5sruW43cO6Aq3XV5obFopzT78l7LlCFQn9E8C++
rJKaYpQgQt+oW4yxepoz0uJGermV74aP8IC+5Wf03xwrP/DSmqY/8l+p6CPWLrGzj+AuTb2prWUE
BJmhiIK+0lYOo+4Ac8oE9QoQCTrFQWkW5L3XrXLdVf1VnfMekd1LrVJCasZ02qgPef5RjYc+Gmk4
CpyIYCNNzomoY5w2bEm7Ggb4FyffkkRP93X38VeZ5QtODLOUAOnQ2IsEvDSsgY6hNyR+nqK9rwLt
iz+ImFJEq8c5jhhlzHHOIRBEF5hqnef7eEidLnYH9dv1fVo/2n9V47zHUNh5ncuQBNKXqUNWT6GF
iJxz7fI/M0HOfzCtaNouRoAhT+iOdo34rS6+tZih7eVvReJOhPYi1DiRUXC+BGOamGDQoJeqvHbB
N2GqUrRuXMyksB68RiN+v7Wj79I0bIH1+NZW+ub69oiWzuLKXq1RRf28GHcVahhK3AAlrgmBwgsw
7+hoFG5B9roI0m+F8QSVp79+i48z4toY886AI4ahW7vYkyuqbIubeAf/oRGH3UnP8CFF615XdjUa
AFQ5yLt0NHtf5rAR+QQEYq0hdONc3qlIVJjSp4mhoeuSVq3jj6SLXHatxHLedZA0gU3eqEtaNf/l
XJ1I4LxuaYIVXV7ushqY62b/qYebUITmtnpfnsjgfazFmqRWYRt69mHYT3N4i9aEMQNuvooOcsGS
rbqkhbDIxJQDOLE4l6RIg8kw+o4zTB5UBdUayx2bQxffVf9MGQwWKuVEEueSZDvpulRbvEXzKOuu
Lnt29R/qM2cyOI+khgT08wO0GSQETL0nqa1XEE+pWsoUp6wHmmNYTUW75Wuaf5S9M3SCk71ugn/X
k3NQAHBFbN1Cy6b8MtRPzL1cN/HVO+tkFTkHNWf2HOTjomHxGg6PtgJCv/ugw8F18wbscZVopEFg
IDbnqfS5CLQigkIhgCxN2QlmZwiBmxg5vagUJRLFHS5jqMncKYstInEkLfv1Hk/vfbrXRWU1kSTu
iKmYoxvMZpE0SGiUvomlyFEaaoyfo6i5YtX7Ae4f/dJAEEYC8DzIYPMECPClPCBbb1ILOjvjR6vf
N6J28NWL60QMf7pInDXhkqmZze+YWuuHgxEI8oqrpn0igjtcrdUrnbm8HAfrKWp/TdruummLVOCO
jp4wA8DtWClSgEAqDV2589Xg1/9PCHd+Jo1ZQ7+sE+kNEH/mAOXw1fD9/yWEv93zuk5a5AnwLsU9
lBBvlnRqxiIMS8F68dd53auJ1ixpLMV8ibRvcehnIgC+34nUi6fO3z23uIMCzkqWpYsmpkLtLQBm
9btv5B68TvfKLXOTN4CZullLNbc5vIRg9GWU3UgCl7p6WE++gXsIMAsdyNYS8wF8w9H717hnTl0e
0vigYNL4+s6tutcTWcsZOHkSSDGJUpNBVlh9D8BiOrPsVU5Utxtkr7Vtl7F8oxv5x3WpwmXmnEQU
lIWC6xFh50Y5KBg0pvMG3Fy/cicZXGM3++UhuKm94lXePIQ/mv3rdfmrEceJ1pzzaFvFyOblzRwO
37TqRQIZRF8bm0xRUGAyLFqkaSxY6OUnrxkW50zKqA8Gawly2goEShG1Aw/YhFQSTW6JDgnnVEyj
qJVxUY1MOwvElMObkNJFJIJzKW09azLufNinvTHHxyL7IRxt+A0yc2W5+Ft4AhBgac9QIzk0Tukr
jzFFm9w9gtB6dsOj7heKU72RTfCYvBlvMh225LZzbPdF9XM3F2UBBBrz5QdWWNLUhb837znr7u3m
UYsFl826CEyMLGVOvB04+wBn/cDk5URMc0ejZJsGL5jwvW72647lrwzONjqDBKNiQUacTS9x3tJ4
1DbpGNCqKj8KTdSXsnrK0JACOEfA/CM/de5bWA1mvFxF0GFijAkomdTuNn0du6zaR8lOFtXw1zNE
KHxraM/G0Bc/ZpQbRZOP+YRM72Pzig5tmEh8wGCfTvN77bYRFeVWT/SJOO6qqAPMn04m1IvlD23a
W2wXlU5u7a7v2Qq/C54RJ2K42wB4GIU1lNBK2loPkycf471autlb9a2myi7xk316rzuBd13sqjme
SOXuBT3N0OBfQGqrHtDPKI9vkSTQbHETF0ccU4MKCgAAj+dfYkOdESMPUdTIMJ4sb5XUa4ARTEa3
CX3NHOmcvv0HnU4Ecl6/7oiUqhJ0yqyJHAyExE7Q6WjGkScRWNfq8p2I4k7zbFVpMs7oB+zs9GEu
IicOzZtsFMx5r1rgiRTuPBMc3SbsIMXIfEsF/8J9Lt/qokGYNTRYNPD+3Sje3xtgoBntpblxDl1M
rGdyTY3ollXeWL6CGtKKbzBWFwc3ffM4JYAd2tj/6S1tLjOYwCRbsLHPXcmgARh7MJYCGCpT6njQ
p2+GyDuu2uOJDG41VbQqaDpqEMt7PVLdPP9htt/b2VOCL6Z5TARJsLp5J+K4VW2ksJXrACpp2rs+
fSrk2bBvhIm31TcM2AiBPqah5MajBltTppfFsnfNNDo9+xEFAhtctfQTAdyqDVqkxZUJAXXrp/ke
EH9CUsO1ewTpIWAeL1cXKvPnmw/0ASmyQjhadSqLxypq97aOfpy5S/R9izG621AGaRHRmnx73WGs
bRFBWx56BAEyAAr1c8FkLEbdLkY4DOPRNB/QhTiSm1SUQVlbQRXcICrgWNDPy/fKgIVSqlikLseL
uAEw90J9Bj286l9XZsUS0OeI4WwkRJH24ssLDZgBpNjSM0fG9Dvg0wKZAtfzn4lhgFwDHrJlKNTG
zDs/09FkrSb3aBRFE+L40MyfZfzezv12SnWazf+M2LUIAzkDIDSB6gFS6/P9wdUY1snSyotgHq1T
JiJdYKS8l7b5LmVmJcgcXlgDrinQM6JCjtaCZcb+XJqM+TnTKhOGoZH8zULOa0tiq/aiuUof+mCq
d9f368IsFnFIMMEyEA4SnuYE+DWxxeyUOXIyL91FaeEFCknp2CIVdV3Ummbg+DUMTBagKM/HnnEW
9nYk18xR1MqP6sIr+n43xua27Zp/LXJBK1C82miDXVgv+H6hbhjMvmkgygKGTW6OfmQ27nVt1hZO
B1aWhXw4Wm15HIkA/epIrBQMKDmZQvuw+TIjqcP0pvnzuqDLosYSuJjo9zdlDNqiKfbcIhgKAFVV
D8yZ+wIM091NnyHJ2we7SgZbZwtmd8L2GFveKIH1dV32xWVlETQtQ80FKgNoR7xoW53CuYRrkjv1
VsosTyk/7PHRJK9IKSJr0f2IAyZkl10O1FnIBoVNGWgW6K+BvfAU6EpfdmC3nRmYNCevDWavbLOd
kvcbg9XHwYh2dtjQHNAIeY4X2hSJ+CiXa/5CPi4A5BWRXAcf2vmC113RqkyVmVMNxkizcTIxPdXf
hmMdeVoCED3Z7P55cHbR+a9Mfsi+k3qchF5hThS5dmd+Q88WLTLyz6+JRQw0WrrEdfWCyis3e2BR
B4Rh8g7Db8P4yRR9q8/1FrANm+u2c/lQgiw0SIGFCk5TRk/6+TLGtZ1ps64yQGkSdILaVOs1NywM
cG62bipH1OqYm/evaSg7fS/i0RCK50IGa8zVMESjrdN0o4l21zKgWjxshkpDx1YsTbih1LsxlCaM
KYc/TD05BFb9Q7AGSxqfNyV0LYI+yP6NOsfdHTFw7Ux70JlTRMm9oScDHepxYwfsuzKRfRKofpem
hy6yAbE1mIKq2prDRQM1Zng0IG+gkex8AwqrnoCRbDLEfsZxaMbHKpwfpVB+Z7P9cV3RNW94Iuq3
DztJ8E1TBSRO3CQO+g0B6D4V+V3SG2g9rzXR2MtFhLGYlQ2vhGDJ1oGrfa4VmVpLDRuIAhiHh3mU
j0ETsexetqJAho02UKBpgSYZb5JzGXmrx/OUEnSBWDsELzK7maevDjMVmUqL5j1qjRsjfJmqXTA+
MeUrsdE1nh2lapPPW7PwwW+jz14V+nq1GUQdTJe7SkB+htwDnrQ6IjluV5tRD7Wyj5GfZi5RZtrl
oTORz8R+vL6lq3IMDAHawC9Efya3BqPdq339m9UrC9AED/ZfwKpk6l4rjH8ODKARVILT1zUNNZ3z
1Y4k0BEMC2vUNCMxOj+a2vsU3I359+sKXRoO0CQQ2CN1s7Cz82LsUdcGKwAmRjtkBliigB4WBEH6
H5TBSVjwZ2zkpHgsmKaT0EMUIW3ZV2N2Y8vg7SxrYrhkiF7DaWgEgwSXBw83NHiVECCgTxQI0Odr
pwRyO84BmsNrQD+PbefrnekYpfmvYf0SCIByD/NLILrU+CxKBGy+NCvQNjea2zz4Itn79b25eHz9
/n1rAQPDsxsh9bkaoELsJyNHOTTXXbWiQQ7YwehGIWgM1XZaJwip1iwBiA5/pC3/P/FWihLEarYM
+8SD7s1yeDAyEajTcgrPHf9p5HTRM6FmFjP0Fq/JQdo23SYCS6bsSGPuxwbwpLqY/vsEEx6QYEbE
NaPi8XBBbw2YnsTuwdHgVA0DzuhGmmU3FbLNrNgb2pGX152Gd/5Fi3wwIkkYdgh7Mz13jXIE6akE
wMEEhYDkbUqM57581aXMTYMHEM59TnJ1g7a52lZdRoQEQkvuk1vks4/hcqPNAETMYInBbftBmuFx
Wy8MYxfgAxZtrbeiK2/6lHn2LHnZgDn4SeBRVhYDD0KAdOAe0jFKylktGRMtSsqROXloPePdFjqk
6xsnbTJRMHUZkgK3FrPtC7QKeEr5omRZKQAZ1cIaY1AaYK2kFgY0y/fMDD91o7sD6YgpaPq4LJ6B
0hgxuL4gn9gLZC93SOwaGWGzrZ3iQL7N1HJj7/MjcZHO91In2tQeoYXXbV8GqtMH0WTP5SjKQqiM
LnGkk37nlLhbXrOkSAeOV42MEm1qGt4W9zPEuroXHntHfVUzilfdbf68RXVLFLmu2JX+u5wAAGi4
Cf7qCxH2S2qJOQVyrA4qtfbWLnXeyvdyl25EKfDLKV5gliEtgxNLlife71jkxBmNatBpcYt1lp4A
07m1ndwfnXw3e4VTbhPBdSGUxrm+KDPD2bChGvOATraXaHSXuTH6re8+NIzautfd+srb9Vw5zohM
O2OK0kO56aF2q54yOlIzc00fcNqCi1dZThvnDc4WcgloThbSUBIc1Q6yhn3n/RhvUr97Z+8GlWEg
450oDLvMV3P7xlmoonVIZi+qte+dN303b3ra70u80GlFw6fWr18ectGZvHxOnC8n96YBjokF8mDI
tB7ybeQ2tHYnJzrYdKPmlLmtp21G/yPy5E3hvwq2cnV5wXqJBBjeMiafHx0yW2qmGrKVT/sr/b4J
jsRpabdBdmDelzvhdq64PB0Jjz/yOEvV4wX3bdlO7Ygn993gAFIea80cgAKElNwNbutkR8sp/OuK
rtzcZ3I5k22Hyc4lBrmdU6GBlP541H1ZFpvrun6qjuwRIC1xo56ba6aQKlLsHh5uT/zuZ35U3ciV
aO7YTu313+Pd92jf3Uyi+sNlu+pit5g7+z+5nA3ZhYoGlwSAzvV7+h1ZhpAGh/pH7SnO6BUZfXkQ
9UIuG3VxLsElCIJWgC0g032uqN4Cm5QshjNI88Ew5Zu2EMHd/WbxuiaDMxZwQxOjiHFdTI7m2IfG
u1N2k3P3+B64wWZ0AdN7S3bH+OWnQaePwY1ouPGjm9jVbu3nF1Fv2kpYoMs25sNUzKWi+ZN7oQ2x
HlsJITgp5XM1PWagCxCdjpXHGdJ+iPbAvIF2dP4ROOtWyoJUr51MG13MKyskd7TgGPaiq3BVENDb
kbNFekrnM6lSmShlWmi1kwM8aB9vwTr0oVH9wYhoOdDGZQeZmu5834kAvlavDoSYeOmqmDKH7HOz
iTTWsWaSa2fc9Na2ug8RdnjGHXgNZYGSqzqeSFr+f3JxoLs5VvIRkpjXaw4qjbQQAdSvigCmG3KK
QKsz+DMQd1kfDhn2i/UvEfArA3XL4p0lilxWxZgyqH0J+sJNPpaoCySs+wmWF0oHo3gkbDvHziSa
t7jEZYQLQUYJp1khBlCfuAVLrVxrAtPA1fc5uoNj0tQ3vZAaO+sQZXQGJWNEbwdaboOjuSOCEGbt
dOHdQcDIjewMRvXPd8ueompkJizStLr7ybC2XWtv4kEThBPrSv6Vw4PS5LOSs26EnGlPcrcHCgG6
Zx3Fh498HHzbm3VM3nnQ0osITRx78ojbi8DHfxeXeMem2ODSRi4BA5j8E6Mr4giEwzAc49h8tx5D
PLoOsWe506e5qbfRd3Wm6rfaC5/lbeZUn/HGFrV6rdoUXhyY+bJ1EMJy7jsNtZxEE74gn3fD+GAG
jBq6ZwnbhkRyOBc+5cwCqDvkBLm6iboGlTbjpUtyEONNgvLQ2hWPJOIflTjXEqe6mlgdRE1SfTSU
YDPotluCzooo/WttfGZ1tamEcz1rAdSpVO7USG2hzj26lVDHAX9bSm3yc1IoY3gvlhREWmXkoazQ
tsSxyI6IEDNXbmETZgTkbCB3A1GDSxTViPmLpAhgSJiIzoH+1wT0euC0soEmUJ5BxY7UwNJrc34w
c5Sf8G6S8GBEI9Zk0Nn8SLKneHavi1mL85GJknV1uRhklb8YKhICeKmLG4zaUmVT3Wm7YKMf5S9w
InuYmD4SYcvXSth9JpHbOZNMC+cHJDZe5sJK7gc059EOa7itRZD/a/t0qh0XFvYk7apykRWzlqam
MyCvd30BVxzomTZcAEh6ILbkISRU9k5fIEYbVzictFJ9QfHsZJM4L51Xo9HVdtQ4sm88RG7nJa6U
eYP7NPnm13V91iIFExhyQF9DDxvsgjO8OW/QK1SCrUD5xK5IdM4pLqKR1r5xnD8EwlZyA4jqAFcH
UTKm4jjfMcYGq0I9a0Babd/J3nwTbGynAt/G94QmPoKI6/JWzeFEHGd6TK3UQc+XdqhedZukdzBJ
dF3CWqrlTCPO4lIMoswqyRvHZO7woPlRSZNNbVLFt9zOpq2nPixPkoqWh/iX/iyQLlKQs0YgCDFj
LiC9c8oltXT7o99gHObecuWn8qt2op/XBa48u8605QxTGjFoxios6GDfx4CSKihRaZIGtFAFPUtr
kgykZNHWA8g+5NDO/aE6jvD2ctk4U35TtyhkIwX6VcZuK4Js/N27wwUJaIb5K4mzSSIRNksEkowj
4C6HveHr3t39nVzRaosRYj+jezCPdzTwQOVzfTlXD/qpbM5A57o2SWtDdvnQU0wzOMFd6vferw4c
FNvrshZTuKYmZ6gsDUk2RBVYSb4Bfeeu3UpH6aERCBHtGmePbZdHcV1CHxu32KDQPEeR0W1ad5hF
UxFrwR32zQQdGUj6UFThFGrNlsRKyhaF5k0DOm7kqjSaeuOu3n5Em/LdPpLn6HG6ATrMPv2RTgLn
spbDOvsATtmIFU1tD/gAkJTQsH5n5a0h0Qmc0gDFxRDP8Klpn3NziyKuqteAjnrtLIEBkfVd/bsI
3IGs87kbbXlZhGOymx4MX7mx/PHG2Mlf+a6naH3a9HT0go2yr2m8Mf3Cifzxzqav5s7wrlvYmjM6
2RCDm8pjed3J04Rvme2W9saDVgr6739ndS5sGGxJaBzH8wz9kudOIa1jNsdy3Tg90hIIYfycdrcR
YpgwQlZU28Zut53vZV90dtYSvyaw0v8I5ra6kBTdbEYInjNn3sl468rOjOPKFh8PisHIv76Ua9Hg
qTxuWyW5LNI6h7xWIXRA5aIOKFFqPK0Fe7b80JUV5WEjMDPRdCmGe5dxeVNxmuAGnNpLrRp1al3b
qNHndcXWEminK8mXXNHqlSR9Cc2+hXuU2n7iBsGpnR0Eva5MAQEm8hMiDZeQ5CQ/UZaS0oMxFldk
si0qt9ZQ99nkuqNIYDT5hR726wout8W1BeXCKUuXU11vF0vpaCu7Y/0jbO+vi1gN2U6sw+TuRn1k
eacrkJEcZKf7GTxnN9K3hBq36j8DO1rkbLe4u7Fp1UZrFSxe2zn6+Jort1kvsMDL4QlOBncHZobW
hv+7YptoFzlkX7i5j5aeFhaR7poN4IC25E17vL6Iv7M5lxsFwicMLmPwhW8V1TFD2BomVLOfjL15
o74Bm95p6H2PXIxG5U3lvMFzOhlSu/JWdpWP/5Buwtr+/QBuFweWgHIuxi4qgN9jhy70ItUfE8Hy
rjpl1AGRtEa7JWYEzs2/aUtTmpELBCWTTPF0ocD4u76Sq0/K33y/0GZBgORMPrLHTAafPAIoH3Ux
J/kCVKFyG99LbuZl/rALXYHA5bV9sXXoM1+WbxHIrVyXWEkQ2RCIqaGcTgN9+yC0eZq25XYQKLdu
Jiey+BPAkMqrA8gqPTnwDK/zQF0BaB1t16JiTw2aR/Q+uP+sHkOvRfEqBdKOLIoTVzZxAYhf+uvR
2Yx24/NNxKxpkIEXgDkGitcUZVcXZDv/DPGw0GkDNRQNq0smgk+WaSZmahNbQ4mI1a5k+HX6jpbc
uc9p1d2BHeT6Jq6phOYoFOQtdOZedPqwTDPmOkIjmpHJ85PRspcJWyrIdq7F1+geXGAnQfOEATfu
Hh3aiM140OD+DN1gdAHq54YGbeRX0r63mWeNh6J6mP+ZJwJNBidS+Us1n9OeNJ2KQmP5VWX6G6mJ
ZzXF+/UVXCyPOwVolfq7glxM0rV9UZYZGhSHGFNmGtm3hoa3mLG9Lmb5GU6MDaxaADuimoiSIreE
AKtVkgKMzk6NTOaG9Sa4OVO7okAnvWO1bT0GGmPPoJbWBYJXLm40ziHIQ9cGWjd07uS1fRR0lpTX
mN3bhZbX2fc1wtvkyNJvTeuk6cN1PVeeLmfiOEephVDf1CCunnDKZS+VKi9hYFNsXAVmel3YivXb
Cpr5MSm1dKXwUyuhZlddvpQvZ7brc1DhZqL2npUI8kwCp46ZZTqmcEaoUylUKVKnSR61/Fg2o+Ag
r63bqSpcTB4NcNEYpENqVH5ohpIWYeXN7EYpc9pmovqrSCvO5iujnsZSRvm1myV2l0fp6HUSCx+q
2X6Qi5YIdFs5YjhgS6c3hsCWG/Tc7055p1WTDnG9/VDkuzr+EhYI1pYPmWW4QEDpo++MW76epRiH
JTMK2eV9rNOh24IRLJ+e+kIQ8KzFWUsp5I8kbu3GIFIw3gNJkx/4+a950978mFGUMT39UXsK7ytf
C5H1u27oa97jVCi3ggEJQBKfQijApHK4J/neBEd6507RY9QLnodrh+qvLCQYz3fL6vqkiErIasen
eMCwr3ddl7UHP/z6EnGgCRbEDlwVICzMOVBS+PX5DiQpspcfB39EoKrjtYSLf8ADxnbxgGGCzpU1
MzyVS84Vm8JoREIYcuMQoMLmWxJkriz9JyF/rkr+YTaUmV3lA65KPDf9tEIQDqBb1frngfPlbjQW
lGATzeEYzDnXJbCLvgk16GLKv8oM6B2PM3il+5rOKIjLPwQ7tuYvTqVxXpBEmtKmMaRhqMP4NnWp
fpOamdSiUxaYQRjAU70R1nnfKqEOlrqmPAAUctphVqjxZCmLnTHrm12U5IY71K3ltWn1df0T1yql
aJbHJB4mPeSFXu58QeJSLabcmGBUKfH69q3D47uLiJuAOWZgn8S0Kes7Z6ww+iX3x1adANLNkPHq
PmbrPovqnaRoe1SN7nQ5cCu7FkTAq37j9AM56xvrEpP8Nj7QOI6b5H7ww22GF5rWOsFWe8p3xT7C
wfYx0XR9ZdaO86lc7lkxRCZhQYKaQJm+tdoxFyV11lzT6e8v8k8TA1qipZoGd0FwqgCIDyYt14z2
SXIfAFM6F1RN187wqTTO7ouqlxKCWSGHTd+mesmbv+r26/UVW7P2UxmctRudNQ8M1JKOlG2S9FlF
/iZ1yfR4Xcpa+gHDBiBdxHgZCAb4l3MIcrIxz6DKTF6H0ARi9a5WWloio6j7RrPX0E7AREmPNd1O
hXK71dgqswIdVjj0L1n6rGd4LS+ghALd1rZpYaE1wEGvLlN750ahoZclnmYFYZOLgze7d40fmx52
y6uOgWch5wdYwkdR2XJV6jL+jTgbTyH+YonNDnwNFlZ0qFIvZqjANf3rXBiCmsqaxZsnYriTbOVW
IKcM9hG1/ly6ONO0n2eHmROV5ZRqquBCXreUE4HcEZZqoxnk3wY5tc6YYogNg2J4TBxyNXGHUjaB
LhndlRlgR1gviDxEa8oZDIkCNVRlrGkgP8TdR9r5tQiJai12O11PzlgkYpaznMJY4jF77C1CJ6vw
G7N+rqPeQyeRYPvWcqf2qTzufKNBoLWCDPLUJ1fbZxvzXbXd4KnZzM60Q31x00yC87AsEv/4M1V5
GViwMEvK39YojOlxE0CikUk/p2T4UWSiafS1fUKb/DLhh2c6WmTOT5waZ1o72GiH0vL7Ib3NzGdZ
FnmstY06lcGFviqC7KYvIMMkzniDed9HyYk9YzckdH7odv0+32T++KF8/TPywhLtWOgbUX7zovDK
9RYIZdIc8Yc+N+CBA2JV2VQUHNCCRAe5XEW0pBroHEHegSwDquerOOlAGTfGoXXMJ8MvPeVTugNg
l+aEt1GMDJkLWnk3BmGj1dF5oto72oD31qf8Gb1am1hgNCvDD8vHIJ2ExgJ5md08/5g2NkNjjsoW
7Qv6psRrY5c7hkLNDfDZ8A6lobdgs6k/lV0IBCA/8Y0XkatbX4+/n8Cdfkx1TXWsFy2y/nubeATd
daKnzeWNBC0xSIhZOFnTADpwrmXeaAqTy0XL6qurf9laT2Nksvpf16+kS9s9F8PZbop6eyQziMls
2vQ/5GEXlMeSjHSSRdjTK/W1RRZeOEiWISvPD/mlM6CggfvWOuGY+Fn3NWvGTUu+Iz8PwlsA8xqD
g+b2kirpz9aIXXPqj7beuHONLvPE2kjZ/Rimz9f1X7lEzj+K83qADAmCXmatg7eL16WNJ6HLe9pN
sasa7zPbWvKt2gmELuZx7vcg01pgHTQA2lxM7Mk14OFVgjRTbskPaW48ZYkpCG8vL+NzEZxaapRK
48TqFsiSqlcnzqD4cupKVbibpH1UiIiYVw/EiUactTad3UpRA3FqDCQ2TO9FWUNncDpe361Vaz0R
w1nrYFTK2AVYOCNVtmGzKROUTtRleA8DLLvrslZVAhIGvAw4Kmy+cykc+ghcXTAMBYVEnRlUaz0M
q18Xsmp+YDoEhRBY6NAxxy0csPqydsyhUa38AuRQg0wdAmsA+Et6T3PQihiUkO11oWvmB5AZHEEg
2yg6j5JmzqPBLB2bVYEGqq3V22yoBcHEmvc6FcHFghIDUAqLoZYUJ46EOaYEmTuDqtXLdVXWDOJU
DncXxCzFqlaQU5gpwto7PKxntNxHpdeKwMpEopZVPXnQMVIqaaNBVEoKN7JoVRO0cgP06JDFn9e1
IqIdWmzzRFZdpMaUyy2Wb9tNtCXUOrY7zbMdcoeZTSd3M5o6wD/y99Zd9PiSOC+hq7vXP2LNg5wu
LedB0G4xdHK7WGZXeHnhDSBIHtCPoCs3UuhKImKTteN2Ko47CAwYG1NpQRyGjp4lMiOlh2lKBq5k
gQ9ZNc2lvQNdiTgEPKqOguyGKgEy3dHYZlYPlXa0wu+zyFpWV+9ECuepbDvOcgyctk6c+4PVbyVg
EAIfbWxyr7LuQxGC1EqbGcZaTuRxmdCCscoMemhVTtT6ZYY0f1dd+UF903Ma9rQKHekVLRDAyASN
OebDwqfr1rK6fUDIQovxgsrCR4i9qktjBGI5R0p6moaxE2uO0QiSiKvH4kQIZ5LhZETS70UN0Kon
k7e4E10wK604y3jQMteK8gkBTef5yZtToIKMAdaxkO5YeV+EH3Xom+NnrH3V/Z2R7I3qGEp+Kj//
h/U7kbuofnLiA6BFpNFy4hsg7ClNRHUTEVH+eF3KYgV84HGqHedXpLrP+zmAFFbcauVPbToQJNZQ
2Asr0GM3mVca/4xzcr6e3JaNZcVsZKdgF83eTj7i/hg2H7rorl4500vH70JchVkM4CCcr16PLMDc
EkipAslJTHWToVSUWne9EguigpUsPUSciOI2KgQs5mAWeAqNaKh8Uno6b+Pj7EtH7b6uab4D4MeN
/aEImnJW3AmqYEiEIiGGIgs/o1Q1UqeGQ9ICO/hoBSOYHty5i6imlEioe125v24nK6f5TBynZKsO
mTmkEFeRQy49KslWkQSmuNLa/D+cfdeS3DjT7BMxgh7gLV378UaaG8ZoJNF70D79Sc6J+LYbzb8R
u7qUFF2EKxSqsjIhVHw2JG4vjmY10FqGjcZ4GlpHasA3dOoyty8KJ4g9pf/LdL+hB5k+Nv3BKB7a
+L4N3Q6OLRLM7tqTEt9CMbU6ehYIXwyGuKAhzUOK8brhnXbfYWXLT915io/9kW2jp87PJTvYpsfi
zrT30WsrEq5bCS4uPoA7JkUgoZKf4gPGwA9Gv4rcyPrZW3dVRJzbSyscK3fRNrUcZ7EBU1ro1slW
NtBlqv+O/D/p8Svxk/dSceNd+DDYxbGz45dq8ylCvYgGy92NlJYjqS2sfJe7g+7qYAxrci8OP7Tk
7fZgRZa4WzEj5cQKE2MF608fHOpsP2VP7fQcxKKLYzkRnGc9X0AenaqDEUlPGlhq1GOjf7BUEFCv
YE3QNLjoa4LtgS48E5curtUrNdD1jEFi8N4I7tHjMmZ+rflzcZhGF4PTwsiZdZFypL7iedBUjkOh
gXQNYGiugBSFbVtlI8oxFtPcBv5tHMFHuEmYZauDl1FwD6VOaJnbvDqE/UmKDjWSB8bB1O4G44c5
PAKFZqtTCD+1SQM3KXtvhsi2fEhnfyhdMuPlo9lQVkhocOiCyY7p6PWQNmWF5LTjWx9V6Lv6VLtN
lpsOySe7Sg9Tc0+Y7I+RY+HBFEJaTeQBV3YORECBSwFvDwRH+RsFCRlAO2cDcQA8IBCypXVKU8eS
vdpo3NubdG2Gz01xzrYc9Jll6mIqPsam20ZgtIP4ouTS0DUrgWdfNYZuRdRX8Addg5fbKJyHLss1
GMt6yx7z2Zcl02bKD2k4lt1dUjH/9uBWbubF0P/scY6taydQjymwl0pvMppYNPUlbE1/7rzbdkTj
4ryaAq6ZqjWXcRmBnbe5T9Wv0thoc7SpCN3RWYSAWTGogXYJVKcEzxb07l5OpKRGNFBN2jlK48lh
tYvnj4mdpKK+jxXv37eUIwkB/NyS6EWunL/+84KAFi60Okc1AmeqXieUlyPTHwrB7li59y/scFux
UrRIb8Gg6BTW/ZieMuUl7gUuecVRXpjgNqA2a1aMYlvnsECHXt/gmP9aVAUUVYgBgexC5nRBAVyu
jDprZlhEmCw96t5ZMbt9FT0ViSBmWB3HmZVlf5wF7L1CJTOWYQXcerYG5GspoodeXYwzC5zHT6TI
UoE86pw6/1PVnjYh14U06e1zIzDCd1LrRqmFOCBAABgpoCa7gerwvILqtGCueM4eqOH2RC8xErkz
7qNeddG/594ex1py+XzVv1koztajadKaGeCYQUv9fIpN8IOnzlCCs27S3CoujjlDMSAa8BiXwWNH
vFopnDFS3KgvbGOQN8HwzFJRnWBZIi4quPgozkkUgAwxS8Ls5t0rLZ/r6S4MD1l76MMTyO77TgAy
XHG2F+aWdTibgySQ+yJRlz0ZD5s+tmwpfs/UTZAKKq+i9eTOcNdbtK2s5QynyUPX1Ie8eLm9nCIL
3LVR1qFFRxkWBv1HUGxUaMjfNrCWeL2YK85LmHE2owkGc5UZ8gtNksQGvAEsy9b0MPaSZ6XUH+PS
Zu2TFYpkjITGOecRhTNaBoYAB0J+yYPGjnDIu/t8fmjN/ZhYYGM5FJIqGPLqZkTWC1c/ag5XVQeo
p5qhLkW9k8NjBYUX6wmgPg4ZQR35aT7J7M/tKV7bjRr0pA3kmYF/0rkZpqPeVqMFe53V/82b8mVE
LqxTClfWhBOqrhy0c1vchA4MnAd1GqMF9wgQdhMCL1d9klPw/Ko+NV+lIA+1AlpCJ/PZ0DjXTAM9
S5QC5vov+S5+I8/p3fSntuzqQCZH81xj92Y8ChsTFoQh703OrPI8xBVRs7DNYBWvUyglATpvnPQd
WD0iuxKxgwkWj1duoUpVysUIWyh0ugUoz+fCSZMnKiItXLt/zse0LOyZy4qMBI0yCezkmrUzM/0Q
DbEzTKIEkcgM54g7JWq0nC1mDBminPsE2TVR1n6lU+ViV/CNIxOdyNQtRiQQ39FN8yN5KY6KWxzK
H/pzYtoiwaDVO+988jg/DDYbuU+XRWqhjPhJbPODgXdM8uJN7wA2Kv2pDuoLwI/WY/Z2+2yL5pPz
z/CbWRM3sKxpXwN9U7XWruXX2zaEw+McSD+liiQve8M8aYADfig2O8QQiYU0GYZU/pj340PqGpWt
bqjouS1wKAbnUHBrm9FYwzbq4kBMKfc6CvG2iUb70PsJydoNEcRIK/AbE6zq6qK4A8w+yKkuT0Iw
5bFVMQW9tlWMt/09xOrTxMs0F+3/bpw8T/WpCLZdt6knV6rvknQjmO7lJX/pXpYPAIgbGG4UpvkX
zTzOoZUVOlrWBih490BhVoYzyTbWFhxZCRqAI9ObAy+vPIHlb02IW6a5wKWkIY0BGAA9p3kA5I81
ORiEtumwi9OTZN3n5bGpf5TapiFvlmH30KCXSk+T/yjKp4k3imHLY/poLbwtoexBADUeTrQOtnOf
OqR6QZZElX7kZeNaVWK3oDpkzccYyQ5j9yFojfVqq6kRCpS7XkdDINIX7bGdUxRqPijoSSUGsfPJ
V9RtAhrTfGfU+1IqvHrYFdImSHZmMdsMAE+6MadN0z+n4ynQ7g2IoIRJ6ObF7zA+hDloHBFV5MDF
zQ9Zcl+orqn6ABxWoAEo7pN8l0y+zBCvFm850N/BNiFbar2V1aPGkBEoDtn0mE02UVKXNltSP0NU
Pk81u+qPhrlPwkezPEogsCLvFgr+8zFtDiV07et0R8qnPN0U7WcwvKBuUljPpN+Wpk2mTardFzg/
cg+CqPir1QHdux9mvyeqF4OSPf8htz9LEjsoidgIilLzFFFHV16L5FkqP7WpdS00pyNgYWaI6QLB
W63vW8m14i+1NBw9/ClPd3lyL1Ug1kUhRe2B06c+tp+TlK9BDb5if2Z/GZQarKMc3CON1bevNP01
QLc2qo89BAxYcQBhd2GNTtr7oe61cruTuvrIwmljqPdQTbPlkm5o+gNoIT+PvdwS1Z1WqmvgOgNq
E91rMspCPLFIboRBY0TdAsZxlB3ZNT4DbUpsZ8cWbbi2/KCdyGvjYYc9oztvEgRua+YX8TQd1ECA
cAPwdekaaij4dI0K88kxc1VncFKnuG/Ae2i/P5tHKDLtv1A4em89UWvASn8iUvRnlrmDaZaTSRpc
at/woMBT97U9v4e1nSN0dZ6IR06V1x6nbbQjLgTkN9Joy27oim6Cxdty/uHiMzjfGPVtycIBn6Eu
VCQwHbjmBs54AA/Da2HjhnPJMbV/WL9ve6brKOhy+Nw111cpnWSCetkYulH+UaleW1V2p4nGt3z/
rfFxN52c5kNNDNSvcju/0x3tEPkpxlm7/YZ5waHddo4opbRSyLocG3fD5RGY5RnFnOZvtR3tCr/W
QeiA/KP7yU532cZwBkHYLBolFzVnWgOa8mUbE2uvGZtgvNOk7e0FW7tFz3YKWgsvj0oEemkzbWAj
McNfsrGd5WJXJa3dDp+oOLlWNn6yQbVBap7a0JRwJgWyD3H/mKaiF+Y3097/vago2l1+imVlamUt
JXkEg49WZGt+sUvc9C5wf6Wb0Z2fcKvZKLPYrU9t6HL7zBncPdTNnm/PydUmhj6SrgIy+U1kbPKB
xSBFUyarAcKoqfFVNBvWcK4tOQmh+1frC0PfLL8A7sOF87llK5uzyoSOBxJvoOMzC7uSPE31b4/m
eoU5K9yZVHttzsYWVprYpmjsQXxml8mm2AbP5U5zitEuUbwS0fuKxsad0AJdCSSsk8GRykeWvECl
bVCc2yNbfuJiv3AD4w4kMpZSK3cYmJTI8i5L6/xdlTQzgcbeVJ5Il2R/pS4ZBXnMtd0BfnRQzZgm
+FD5h16aACbTz9mAcuBGBtmdjK6L5qBqP24P7vrJ/D26f+xwD71ZV6GLAYy3YyGuc5XRNzfhXv0J
fePwSJ8h6nYwTunOcFoREvL6WbZYBgMTsJZQcIN40eU5DMlsDVacgqR4h1O3I7L9js4ET9u0u8RD
lCbi1BUa5BayC+subjoYNE/sGCMzvIGI8yP5GEAAHe3pnTAdcZUY4EbIOVbJmIqBRDBYG2CuKZ0e
bC52g0jNLxyh6Ol14f7S2ndy6+zJ3hVZ2U8yrI2uck83/VeZ2S0YNp3lfTZvzPsWgVHksE/spmkr
urdWDyLeAhCikJfO8eXfz6xPSlkW6pwPAFYB0tpvIQxpD4YpCrlWj4UGHmY0zkEvhC8imIySysK0
Itjq/nYb2TE96Vjvq1/BA/EgXjbf5Q+hD/1QwTFZQrkrJwDaDpQullCPvzTQY9WFJoVdFJa+9EcA
6/3AzX6pL+gndOr77pfA3nLsbtnjjqUhqRmLohJEsSqQLIzZwJ868aZ1ZXcAYQ5ef4KZvcYfLNvn
bITLDJwtIOmCzMwljJB+hNB3Qp7aL3ypB68d1KcgKHA/gWxJgqxtvf0LCYuPai8dRVT7V+nl5RvQ
Jgo+TKgto//68huarGppqS3OKDvqyl8qEjFZH+SZAc4FAFk25CGDL2ejCZR3add64iQyfSo6wFO7
ygLeBaX8JrOTSUcKOrKDEUXuIdqGVQIRPsNWzQBKIfX9UA27lGq2MjTP1OiR6pNi0QPjOszn5oNz
IH0KympZXW43c2d+DJ+zXZp+9FxtnyrwaNKv3J8HN9lr+9FRTHd0Jvf5XyNgLj+Bl/vWJH1sMgMz
BirbWv6QukcaQ+LpHUJrgh24uvgLz+CS5cBjjlv8pDfqOGnhv2bUuoq5uhtHeSM4VqvuA21HCsQ2
F50mbpOPBcHzdPHI4GkyQFR31935xkEDncxPZocvUC3dNMBI+o1/27DILvdeS4Im1WIGu1as7vRq
PqJK7YTl5EUiqq31WfxnhJwf7pPJmFkIS9R6j+M3PfZuj2Q5IbxjAsoFkBeABxC0ctEzaasoHMIa
WzI0Ni2SHsED1A2HYqMU2V0ugnusjebcGucGc7OaozaDtcl670IfwtD/YdOdG+A2hEliY1QWAyZ9
1pXfkA69PV3Lpr2aroW9HK8fAHUId4IVddI0s28Gpye/WsMt2aaNfXSzWKFz29Bq/P3Nk/7/LVHu
hVWO4P4lKSzFmtxDOy9CxjlNTnn4OwxSP1Q1gEsz5ha99T7EBeiKCvYm9+hmMGh5F2StYMdfI3bh
OMDgAkWaResTsO5LXz6Feq31Bb4n/QsqEstlABW14EO9A0gJCREmC16xa0cMjJDoJwTlNxA0nPvQ
Y02nUd0OThiAaIIcKy1Hd41Xtq5goq+iOqpBn0BGzAqsDuhsuSWN5Qioz7JCPy0ePHaMe9oeJulI
4/hPGmWniUR4z8py4cnFACgfGZq/t7/gKtTCB+AH8CxYNCmAu76c2XIa1Spj+AClRoIQ/7n0gmn4
FUitiKXt6rB/W1r6+ZDiutbb0Me6TJheN46lB/D4PUpcULfzmKbbCy5BhzKt3RhE1H96dWg4s9wt
nZRVGWgKzNag1NV7LyaunqKcVgTAzAv26ZWH4Wxxq1k0TWskUNNzYrxwMrxS40rgAtaX63+T+E0F
cRZYVU0ltQnsODG9MyMG0cpDk/66vSWuNv/lKPhWctrJFvDjmLGw+Bs3kh3jpV/K4T2re0EFZpmP
C4e2WFIIhdIymtahcsFtPnVKs07HaFIETKQDJpCAncR6m7XJaeP0IW8q5OlrAQBKZHUZ/9kcymYc
GYHeYkck+yGT3co8gkjPniDAgstbq/yI5YKNsboJzwbK+RM5GogMGhB0KAMYU5WKHSvdc1rULjDJ
DiuzzX9YwTNz3J6HDksPuhCYy4zJ1oKd2T9CygMFhqf/YAeNcwCsU0RAfPV/gFC7Mk0derut8hAF
xDH63JOq1DahCXfb1OoMnpnihpSbqYX7hcFPtU5BP81xG6ejo4+F05jRf1ktkCnhsoFkyJXCRafS
ocoLHABDA93uVH6SKNvXqhq5OQ50o4+CQ72C+8U5+McgD9AyiNQV6G8Aj4gi7+RK35txe2hDeVd0
P8A/d2/i7atE2KY5xF66bHd7ald9CnB0UFmHngc69S/PQz1mJbgBsYqZhPR+rdnB/CswRLKxq17l
zAq3gGWulh1LYEWOYlfq+p0cJX6XljYKH4ID/p2duPIrGqg3QIgFDdnvtPjZCQdwaWjCHLYk5qko
cqYoJiaoqoRu1eg2ILdjqNl66f2HeQR2ExrruMiv7nK1M+s8G0D1VU/QPPrudgZHhSkxQRV51X/9
Y4eHiEyRNAS5BOa3MrXAfvHRom8Pzb493SRIABvNF9qRBUNbFudqQs9McoH6SNXCkDSYzLBgFlQA
wbcEqtP6AwgZWzYF6yeyxgXqM62ANaKYSH2w1eA5lJ5M6xTpz1HhhbqA9kA0mVxkOZiFqRcLHZzZ
194suVPhsxnByFsBksJRcVPAtG9vE5HFJYg425xpJeFBiUDOUabEZ0bvJlaIxkvFDXGygzF/zeLx
3uxELFGrscnZEnJ3rVIocU9LmA2bzMnrzI2EfQTXWcPlPkcoidQWCPeBnrocmlpA+oTEKHjH0jGC
kkv9g7XoWXCXsnppNwX42/wZKO0geaTQHzfBgmocSLeDaGqDdsLb87zq1s4+hpvnJs7bfkLXs9Ob
T3k3eWgpAD2jwMjqrJ4Z4WYVhenEGGqMOE33WjN69cTc28NY9ZtEXZKUEOO84k8hWKqM9SChkTCF
Sv+71QNbLmxai9Khq/N1Zmj5kPN9qWtBldTfDEJgYuoTJ9TeFFPgu66NQFFQlvGsQsKVynxs2UB1
LyMLa2Wm49Xfx5uy0/3SEpVZrpfl0gznQSQSh1qqYe2h2dt7BQXv7hSz7F8vzaUVbrtLBlFZzzAY
Oqtunrw1WWzXwa/B+Pi3W2CxA56Qb6ZnonN26FgBQWci9tEZ6EupvoWofGVrA9sMpiqSm7p2TzAG
sVtQBshIa1mcq1dpOlcj8nROVzE7mp61xKHEjSSIziUe3h44tQKHuLpYZxa5xUKR2kxDKMg4pTnf
kbaxmRU+3p7B1W1HIYlEAHwCjw63t3syloA4YFCSlv0qikF/T3USADRt/esUJ9Whv6RDYU6hCwcK
F0xllTSPygQOxCQt92q07Zl2p7eqXf9UQ8G8XZfbFlsAbqCgh8QPWpkuT2zXliqk4EyEjZOj/PDl
59FWH0unOpiulUKOdPgROt0vRdRO8M1ZehkNXNrlFkzB04xOpgEuJPuF7rMjIM3efN/7jwo0QgkY
+ItNh79Gg7plvxje6PTv7UaCaJrhNR7bJm+KA1VY13LKYwnN1OFd+317ua9T89zM8CemLJuu0pYv
vI820Uv1TrzIoa7l4QsOFWSQmA3yIlt9KtDpudHs3hDcC9chzOUULXv+zJnO0NPouhEfEEM1o3lX
zBcl2YGeatLEtMMr4e6lMe4SimU1XPrYsA8yV9FPGjSapdiWqd83flA9N4E3VwKXdP0cuzTJHahp
QNdDHGPrGVlva5BTR7eFidiwD7ZEdAOuzaWGMg6xIDmGAja3zUOZBn0pERyp0oYutD1agT31KM+F
vds1h/z99uZZeY3p8rk9bnsXMdErSBlDRy19ZbqdyXd59YHXn2OVJ2myx9FHz0JrCS6TNb+LXOAC
pQe1AlgRL3fMWI1SlGbQh0P0B8ChhM6OLPSUyLLTaqvKr/Tft1Dp4OKGYhcyj+CP/gaknW1RKwb8
caphkKX+0HyQ8m0MBOfwukqOc3hmg09X1YZaqayBJB2SPM8z2rS67hMUZh96Dp7gSXlQKv1QGaCi
pcOmBrwwnd+JrAnO4nX2mPsKbgMlWRzhMzDSYaicyvhVB8VjPpa+EhROrL7NQ4inzFGSYiA7QW4G
XO7tHbV2WM5ngdtQaakYuVVgFsze8mqAy2b9fVaORvJAREiPtV10bopzfGUBNiPSYqgysp1NBeF2
4mrdb631EWyn7Zb0gpt11fmcW+Q8XQkpR9LOsJhOL0m9GXOUonJbIpXL+teWQJJCdhr532daLzcW
5/LGBgHJvFgdyWupL6yQAgcnmkjOwdFcMdAUDQNtMUOtWEcBZOhtiBAeew2wZC14KyBdNhfG0+29
subszqeTcwNSG1QVJRbcgIZqyvisp8wmjDhV9Afo7PjfZ2WWeUSOBO07KJfyoeXM6gTifdiaYf53
YD2SMRAIcnPl9fao1uKvczPcJgELb6+Q5QSwOdkG7XTSme7JkCy5bWZZFD4wOTfD7QojZqHcajAj
t0/FsFxKwONVDklEigb/h0v5Z9647aHVwZSEi9ZmE1VgeGaeEb+bs6uSjYZ6sOEvT3jDmSNXMyz7
9iBX7ydg+BVIsSzkXjx8hI6tUs4gVHAgaDz8yVN93JjpnOyKpcfT7vKgf5IqvX2fex3g0gbEIbpR
DSCIy0X6M6uOTVFB8AF5aNSvls18doVomdnFpIHIZN7rbgTEXAoES+LpukdiQalghZ4SO/XM1nJg
z2wFo9HHaYtRk6Zz42GGTRibk9c6NZ3G+plrE9pEhgMz0k2tmj9JFYGSFjpf43CU+78SzX1s/10m
f0FYzkHb90YbpU0SB091kxxYWwL+rO5uL5VofjhvLEVVCtQFvlmS/4zFbmj8SjqUSOIK5V1ElrgD
ZoHzJIlyWKIoBpfEK6qXUv4R1pFXVqngPl11jWcrwZ2yEAksvauw6kXms+ZZQl8jqDcKQLVzI3ak
7l2J327P4/olc2aSO26IXiQymzhuBtkkBloDPFm3pcR0gsZFh601Ib8k4hBbD17OjHKu2KqDuGME
c6pVjwREPLKBtt73bFa8Vgn9omF2t6QMHydqN9Y+nXzBoFedJug4wNuPtDx6Ey53fK1NAWkZdGIN
5YgLzxnMztaj7Zzc4ZhXzQcFp0o/PikjmDVfBmtvyu+kKwXe5hsEd+VTz76Cm3o9nbpqUPEV5P7e
/DlB+69xkx3YXCCV6DBEbzZEC3al8wUJO/svyoWyDw5KP/MsV6T9uno3nn0KtyBKDflmeBwIUUlm
CmaSDyQx0JdfTG4n1ztDb92xM0TQ0tW3JCgG/rcMnJPLwhAyugqsgs/bLnwoU/35sO7QXfs7wjMS
PISYAGabdhM6oY+9uR1FD27RRuBcX6zmaZlF+IIULPM1NkLklpVIde67ef7GQvPgrBIJ8ATgrEUx
GAR23VbdoJ1p9wuUTb8MW/s9Oej+eQ8km4I6qNj3kKoaneGn9vSlAONU7jIA21NXfAgFi87nozoI
yNF++ayqS4H5iCI9dRCqt9sgjRSnDJvxVeqp8qREA/CGZIjYvu1iAFaSPO7+6EqiQ9EzmKxf0ABN
0HmkWCeZ5RQIrcLSp0d0PbGfZZ/WR6VvIa3eE6N9AqFr509R0ka+OqSQJrfwvGXxKEGQr6qsDl9R
B6GX06zeh4nBtjnptUNJaqRma0l5HOXOfEYKAr3lClAt2yCq6HveDsE+bcIptEu0hbs4V0h7a8N8
VxAr2yTSaG1a6Ed4tYS28IF24DNIWuIiw9y4U96w16ychn1gWpEzqjUAuYFFi1NGdeu+1BvyaSHn
esq7ueqA/Kdq4splT0w/MPRir0Vj6hsBkd0CSmX2GEs6mOJb7SeAZN1Dif2du9YYgiq0nAsXIm/R
C0j+TGB8c/rAsn4ioCxtutY251nZsooahaOCL/pLxgQeojoETzIlnQwKIKuSNbu2ohGtbag9GxJo
xuCra7bvLKt5o3M/vaBBsn6g4xjdt3KY7mmfKgAEEsXLhl7+G9dq/4gUjvyzZ6q164sIv4hGjtyv
JlJPzjwpbNegIrUPU11+lIMh1FyUqOhrL/fsFNUTukDqWi5+BzOR/CAyOwDkAKrYKjSvcty+WaPv
u2RSQLwaMavwkc/SO7sJAjApqkHajTZqQipYFhNVeZrGNnzUAzVChrLKgrvWMtUHvNYjzQbHav5B
mjAAGCkJ0dMJ6naJ2mlNrK2sF/qDHKRsH+WadLJMBmKnSqaJ15jB9NdsTd0pZ5BHbG7fG99pv1sH
mXtu6jPShamME6Oe4icEhB+J+5DuA/ersOONel/uYvd9OJDd5Ee2JPJV30/6W9a5mCeP2tICJR8i
kc2vDpm1bfQ8FM78CL2Kn7NHveSxLxxyJPfBHVmcp4gmYDU6gW6VbgIjp6Mf5vLWnDIcaz1MMXpW
6mAGqU+mPlMv6IbPPKFf6Bs6kgKLZpSTINpbD8yX9gocOQWROXdhx7VGoLsOKe1MAVW71qK9i1qf
aVSD407rcT2YEiJPCblZOavR3qogmwSkuyDbsFzIVwtw9hXchU1YU1IZxS8Hham7QBo3urSb8w36
WtzbG2015jwzxF3HPfpAJFTYIItad8j5dikoSJPgaMjSzy5Gt9Ms2lurYSCkk7QFq0ahZcglcqQs
tYxRh9A8Gw4arp2Jug15VuCbWYj3jduPp0TE3rw2ym+abXN5feCdfLmfdDapXTbBptz8Kggue+Pd
bAybdu+GCE6zPj6k46DnTUEBxb/Gw4iAjLfBjJrySzg62ngwshNuHZcCsUZAGV27saJ4t5dxLbow
8IID99uihclXLHorDsHdCUF2eH7b6JJDxGKvwhv9P5gBoBJ47IU99huefvZ+C7sJDEEBouly3jbQ
8TClk8r+3raxvHL4rW+c2eBeQXgAQ8FUhY2QVLWvNKzfQbQ8EEzY2gE7t8Id82CatK5WYKUfGhDV
1eBCBw2R6jajEId7DQ9FOkNbxDQRJwDwy5mKzaJKJAmmjKHx5gGxNu4QWkNwpS3Ro85Mu0CyLWqo
q1ea6LitbQwT+QlkOZaCFo+iwRM5hMwNA1cA0BBx48UyyL1DEah5zV+fD5FzV7NipV094DWZSkcc
Nleb0h9oQHxNpOxDCXDIM92umKhMt37UwP+Lqpm6FNC4mNpI8WSoTBzrqtkGmp0qm97ydRWCRI4J
ofkaWhMQhr29PdcmFAgMaHnIuJiuSMv0bpIKFY8JKCA8Gdgv4Dk0NcEltGoDqDVIrQBPjEr7pbsa
c5DIlWiGdTIzPNQquvGrbVX9uT2Q1ZsOrfL/s8IdtIRRUNoPsBKXGXAsEa6x9KkOxvtWp44SNOBg
aRpX7wdonhkvVlOINOBWvfLZByzTcOZNggoY+TJHlMHS6Yc5Igc3x1+SVm1l0EU3TPQKXj3yZ+a4
TWrkSj/0AcZbRBvWv8XjO4vf+m4rmNa1tw7wY0jpIWEDnQBuUwZ5lCsl9CnQUZL+nmX6O1cnzyAp
6DnCY69/9XVjxx0QSZ0W73UVIk859GAKANVty4wSuxp/V1Q5xXFs60wUVwg+ju8JKIjJ4jDAlA+z
XccHUGF0pQPtDrQ8JW7z72XD4flAw4BJMEHAyCP+0bbeBuEyFQUFG2ihuI1U7vRCxFq36n3OzHAb
edSVARJeMJP076y67+bEnXSfZtSZSlCBIHXcercXef2A/jMwbudOTAnqqIdFOZ8dRiFfQ4E8Ltko
YqsVGeL2bBiZla60ywyS19S4G8MB4Zmo0291/oCwXDD9AADz6sgQ5qxipUWwGQD70qbvQ3IXTonb
Bp9zvMEFZbd4it2ewNWzSBcCd3S7I+nMBWRZ1XVmoJbwPYZPa7oZ2o1unaZO8W/bWZ0/QGIN6GfI
FHfwpYtJEfhBVxJ2DECnZ3BwIfHXSal328qqIzuzwq1STvFyT2ZMYG1Ux6KdMj9k0k/CoBOnqt1j
GSamwOJ1cw/Koef3OmdyZFY6mGWPF5r0xTq7JscIFTQa1I4EqnNDsxFTg3tcTjw1+gjB9GuURIDw
XFvD80/gng6jFmVZAsYPh9S5K0eGn+pPkz4+NCK2xLVFRCMmeF0IUqhXSOASfKt9pOHKrSGYGJg1
IN3vLBVp/q25xnMr3IxmTaHL6QgrcvLVIj3cuXX0ZaTehOAwEbG2rV6+59a4yYMIQ5OTFI5Y6sHa
BNA9e5CJG/ed27VuVLqdUfmEvSGsF+wc0WQu03B26apdLUsGHvgO6zZqchizPyNyILfPg2gquSsQ
2qSlktdLjIQc2PxjyHf5vKFgMmyI6s8iOOKa+zqbSh6fADHIuOuXhcuph6JC3LlIGkmAX8zA1U3W
ARWi28NbTc6cW+S8V0XR2gtSNcRnwPra6j7P7OrIDpaX2fGp9UFdpTlPk/+abfr9YBs2EXjP5ULj
n0jn9rnkkIHWHlSlMGIpZV4IPCwr/NtDXPNo0LpG3xwk/xAhchFo30lLZzhiJVq+deAMsg6sfosy
j2iCoYgMLUM9247GKNVlvgRl1eTXEeKlfTE62eB2qJPcHtKauzof0nIwziyZ/ZBH33kHufwqB9uE
6GRNEPMKvOL62lBgcIkGASz+JT4lEAHMzCUYadFOTFNHiPlZP13/WOBO8CRH6kzRXOLMSmJPIMgf
4tKBvvYRACvAjQy3HYgASGEs63294/6xyZ1oakSRBT0C3NdF/Z5C8NLOs6L2ZCvLt+gA1pEs1iVt
tpHIVr/iTs9xL9WAdeVZ3dpFLGm/1G5uv7qxlMC6T8ejPIzVh84iCGZKiY5oF/GJTa0+3uZzy9yk
wuVVd4z+zQY5eOsmefqFdETkVPWou1OKBJwzMeDIUjMMtyEjgZ8zQyttWlnpifQguCfTFO7w3B3f
EsZOqMEZEOYs9dGtLS3+6ulU7ShSUduZtPofSOslDsoEee2YkuEl2vgsVyTfpLXxjBKztdVLFbBD
KX4orVgkQbR6BpAPwzkzLALmsMudifckyuEqkjeh8hNKbBNwfwStLenxv6iY6TLyJ/8ztXzK+SFo
BotKEiIVK1F3ppTYEd1W1k8JpAcKOaQRKOZ0LzOd20dvzUMDSAsNTGQhAEzmdmyN145ULAH6NOZ2
02b+VCycz92uMYpNFCbbCcyJLZPf/x9zX7YcuZEl+ytteocGe0RcG7XZAMiFyb3IKhbrBcZikYEl
gAACWwBffx0lTSsJYTKndV+utbW1qUnxIPaz+HE/bXZtXikidAcQCwJ/aXGJlX1PupEiExc3OOzk
vvfQIQgRsu9ZjPqRdS5pvfayHptbXGVxQjzD1DCXm/eDaDYN/Zy151hV1g7/sZHFLUYUZZPsYYTL
t1IGaR714r5WViDkpR37Z27nVYgMAje0YP0Ohl6YA/fyAGrgCsnMPAlE/ALi5UqxyImDfHjscP6a
NmDlGLCxDWLr++n1W51QijwjrENMY8mmJwxAOKlE7orYPzxKwnR6auszN9vqfB7ZWCxaXXiOyrXC
oqFBNp12A7cjgqpb+Wx3P9xz/ITrI0IsjC5txFnL3AB1csm9ASe9dJzATMjG/a49eQZAtfYCoZXz
v40sY/x8AAbHmGOeWjZfktIDyoFt/s7K/Gli4QCBhMEoOwPjaKp0k1AjQMsMgJE/Tlv5H5zkf706
y5FAPIEov8GrU3J0pO5cPUFpsYP7/7U2A2ZcTfIzGTesP3fI1pZpfsD/eMPpYnjlmFh2J+dMUTwF
loaiEK7E/Bwo4ZyVhRdnEFEiNsWtWCM/5IE4sN8m8dvfmUJoE4AdAHI0CIQ/Xvi8Zm5ejjDSZQ98
2pnD58nb5RZobPiuSLdG810ln9NzJBprpwqqDv+yunjRXAOhvdKwGjcvaf0ltTLkES+N/sLJH3KU
Z08PcnUij6wtHjUByg6URWDNMJ5T59VFYQKl/tM21vfikZHFGzZq1IZjBiNZdR93tza70aYMgMsb
k6jhwJDMAl8RGgPPvJ1rj9jxi71YwCqBcA5K+TNkLt5N0PQp0uSmG/iNIuMLgX7K6XGumQOXBZSE
UC8DDdvCHHNalqYZ7sPe+tLmoe1nuHaziAIiRNCEe9rY2jY5NrbYJk7rTLbMYYz1D7F/Z9EqGrzv
VMjIIxdguD1tbW2bwPNBAxFcAQrg5cejEHcoLcVWByiYXe04UUGmvU357xMvANZ5ZGVxqpFH9aTX
4NGS7Aa4AcQZu9y+y8SZt3HNpTo2s/BtukFPI+SI4AdM5V607q4B6l05dFvldtChKF/qW9M618Vx
bgoXryXLY86GbrZqP7Pu3W4PNns8vUrzmi8jjeOBLTZgSpjT2BZMdK0WwchQl6io/axL97KxPp22
tTocFORmiilw/iwJpkoiirZ3kcEasBPQWn8YXO9ZIfF+2szqkJAB//nkz5zhHzde1UqgVDqY8RC6
hZqyu65y3x0ud4XWu9O2Vs4vEp0g18Ej76BQupg+laVuDbkMgCzp/tZWVTj0N056TlNpXufFIn2w
sji45ejKBNh6dICqfTW1gTrnlq1sbxjwTWKiaGo7S9d99Md0zGMY8PIGXZkkmCy0mHaPE6r2Zmy8
Jk0RNDQ+U95euY+QBIfohsV8F2LPi4ViABk5XKFHExy/29KMA+279zMGOSuv2is0cN6fXqyVjfHB
3vJN4UChxAbsGf3W6YKskXsBfvImPzOutWzxB0OL8L1MfF80CQxZ9UXlXng2eMB3IJ3K2RcybG2Q
d4t8D613DyxoLegyTHc6cwZWjtrxF5AFGRUCI2+Y24jCcbwW4xjYYI0v96enc60e/MHI4oYveIfo
aF6/3Bg36MIP3YwFqQZJPCvgv2WbDrdJYg0PEiHPmQH+D8ZR0XDAg+NRc3Em8olM42B3KnTgNHoy
Dwy6FelT6T40hgxicgHCgCAzzphdPSjsT6uLLQs1SnswCdqXSbe1QDBuhwgOt2a94zKoinybnyu6
ry/knwYXe3aInbIwJgxTNdc1vQXbe63PBDCrUwkoi0Uc34POwZKSZkRbb8UrdH5bZtreQJpGRyb4
ODax5RSRZiX6pn0b2p+JnQWeO/lB78pzDWdr47RQE5s7jcE/uURtFH47GvmATnqO8DbmdmhPN4l8
Ob1j127rYyOLPWMIMKUBSokuxZqHOv8KDSgzjhgJB7U7beknAczyyj42tdgorcmUigXG4+sN90Nd
3afeU1I96HbHdB4M1Ubk14n47pi7qdsPIpycIE3RDPN8+kPW7rzj71jsnzalJoV0M+68goeV86U0
xwi+NbQJzoGhV1cQMEl4sSgw/kUmI0fZyEtqGyN2II8ht6NthJXcnh7OWv82UDV/Wlm4RAmrEuEK
WMm8IrKAXh+/U/PQm8DT7mLvsifFNravII9hkVB3z17+DmYeYJJPf8Y8a39Z3aOvmOfiKK83VqY5
tJ2FyyfdkBHLKQHo84I2gdaMQt6yPROVrM4tOAx9tMlDe5suHhSfklgYBPamiVWRaDzUd4j94kHZ
7cwF56z5GhaCVzCRAGuMdfw4NJHVSV4lmGAvmKJ6oyMvQMUMXO35TR6gyBPUm2GTAgkciHe1H7fp
Vfb0Vm2KW/smjawdHrMnESZX5v5cDXt9Dv71YUvCJ18NdacHfFhNH/IYtPHTBWQ6Tq/r2gVhm4zg
HgS02VuGY5MzjEKUjgIU50sNYLbO9u14gMyGZZ+DGqzN87GpxV2UjszSk4PhtM3GRN0it8+VBc9Z
WFxBRd2KIZ9gQQI01Vh1kJ+rJq2+HMeDWNwumdZFCno2dF5mF566TNzNULwk5j5zUfY/xM2Vpc/U
e9Z2AQAMJgHDJHiEl29Vp8pizKx5F7hbk27q9IqdM7EGx577uxGRM7CiQ3ro4xGI3QSRQ4ZdAHri
Q7NtdoxFzWu6e0LTzBYdW1EcxuAlDgoCEmAJ/uvTm3Dtyj42v9gZhiw8Mc5DTMFuZuKehmdM3EM6
/R078PWBC0FfJPb7x2FSfzCzJsUwoZwMfV03++7LW89+OD2a1QU7srK4sE3bGBhY6HFhZyYArHsf
DRNNd+Y+tuZvXV7IDrgOTJAdgEjp58+PLuTBFh3pJfL0jBY3hrlTWgf0S8y/dFPgePIyZ3cF7Lt0
y9Blde6krZkHQhcpYJCXoOCyzHWI0eeJJUcA6Gc43xBpck+SJ0+/2uWjARWRKYKAIcWhcG7tczi7
lWM+p49ATghidA9g5I/L2BDEnxDiRa+VafygVR3xBqSypxdxzYYNcBnYeRDrImD7aAMw9aYdmY/c
adVXgTV6WyDszkRnK2+qbc9ZdLgOqD4syRzMwYJASZ+0oZfQYEo30wTdFfrepZtGA8JHz2yZlVP2
wdzi6vKTsTDTCeaMIdvGBr12oNGjevj03jmuwp9P02J32tCcAw2vAzYqpD4+Tl9C3V7FDDDk4SCD
ZDtApkcG4DZH79dB7kAbBV7xzXca1YH3qQ+TgIRZwKPXIsqvnBD0hc/n6LDX5vrog5ZvqcFAJTXN
oukTpJPTN1DmRriyE9CuQ4G1Uudw7GsBMSYAFGczhRWAw4urpueedAnYj0PLAr+NERZuhFG/Nl+T
PTo7ngdoQZAgH8PTu/Zn38pf5/1Ps4u7x1Y90pMNzH4pNtoMoM/U7YC/DOIL9y69mvZs21+KQAds
w74hRV8EL+ziBV1yPHACvm2+38gpardjeA4Nv+bFYj6ITylCV8dbVjzAgG+iVokPiz8b2wpKVe0r
MLg0iq9AXwKAPKSy4INcnKPRWzvGx2btj/sw5sKwJgdmeQPifJAl0KfTM/5XwnwADo4tLBbaMQev
rwks6Nc+cvbuJr2RN9nX5nMaxg8ecsABf3C/VnAnAUeIDskmD97/Hz9hsehFlXtc8AIqAmETdJv2
u3XlRvLzXXH9+lxde7vhKQ6x0pCRD7xovKRnNt0aWunDFCy8B2ZzjtoqpsDYX+vb4p2Gcu/5e3rx
+lXuzAwKs4HxzX2gD2xH7sfgx+nhrwWeH8zP997RS6gVcERuiuF7t7c09Hf9dyuC9E/A79F0il7F
jRNCye8M9/fPvoa/nDS0lNtYfrxGyxuOAdJaFVPehl0MKbCtB/JQBZU97UcojJrQf+cHlA5N8KJB
K+5bmmz0uULA6hvsEMhXAMKP/y4zCGNFKp/MvR5Ti+DaaYMc/e64lKG9t3OcC8luaRPwDiih8mai
N2ebgdceFMBeXYwfnEvgXfg48YYG9NXtYH/wLmkWcZBLgFdgOKcTf87M4gwPM/16Y2J9YwNXWC2v
bMt/NVTyyWrjM772Wh87uqpc6lPwFUPibzGkpExay5v3EruNwzZKdvE93UAt6JE+Wjtn31/qT8Z1
+f7g/YDXscVTsm0ikD1Bcu/cqVq/MY8+ZTFsha7egRuY3XzEse0RAyM0zbYFCKlhECx1dtDvzO10
IBdnDtRKP9Hs81gAkoGyA8mLj+uqR8tMLDfDJLTANBO9M2zoOqJzfdDFFCTpeIsE60vbOhsb5Pen
ja9d2EiNo3MPR4v9pZQhDOXU9YhjZfPr2Hzr40+n//6Kc26DCBleCY4MgqmF72iOHhsgnYy/n4yj
DnglCd9qi4ssbApeb05bm//a4pJgM1cXFAnAYP4XwTWPmAnYTlHTLRoRtAZ7qKHFlHpA86ffICl4
Jgs/O1WnrC0uQhVbyudzTycrOWg3rgsVxjGJpP8pH5ogb67BbHJ6fOsWkXghoBydRTE/7hRgdtwy
b3DhkVRsGoU40X3K0BHVFc7D0L2LmIdo2j6zhGu+FSjQcMoRZCF5u6zdZG7Wt74HcIgFrUvvxoaw
lW1DvFVtzOHCFhtjEqFroGj+4oHpQuUXtbM/Pe6Vdf2wixaudMZBlA5GbIhhtu1Fqfxt2zibkfZh
nrrBmDyftrZ6JrBlgfY0qfMXmZqGWFC8HCR6+toU0MTmSpviTGS8Nqe2j5iYAcHxMzP+cSV5Jke0
iVVtKOUYpL0MJvS7MUU3eSwv+7I8oH0+MNx0T8CNPTXQ3rTA5aCc0Pa8c5fw2oUPbCtBPdMBuG65
vnZfcKfvoIpUGnRT6TZ0WXxZjGKnY723hL0twSlDhgdLQlHJdHaiGy9K2wpqWkEbIrtCr0aYoBGo
6yCeFX/LypccxUqvq8DVB7WMlIJpoBUonJ/j+V3LDoHmniHuAakIPIPFechdOzG4iS+36q9kuLJY
YLfPFXqgkjuI6+ry0jfb4PTmWEPQfbC5OPV+7CkwGMEmb/IAREtB6RghHzagE9ia8laza0uIgHVA
J267v5EW/mB8cZ0mIrZ1NsJ4Nxif2yY7+PSxsdpNJopAgyjDHb+fGe7a0Tue4uXRK6nX6HYeLhQE
KHJ8SfmcIyHtu5HP/WCoI0ftTZ6BiQJpF6iYmbvUwG34NoyXhL2d+ZrZu19cuR/GP1+QR74n6mKC
mxpfgxYwUGNc/UQMe5GtIY+db0h8V5dfTaMIyvypFm8GfThjf+2pJkje+nioXRTj5+87su/llqqT
WUi1sx8VvFw3+YLsi21fQAtAkS3LgTU8V5tfC6WPbS7CDRfN5eD+hURtIx6SfkvTw2j4AXO2vZ5F
0c/cTCuX34fLfmEtGQfH4AyPmkPk1xKiuxestdWZK2dlU30wsji3UCo1uJxhk2nPLzhIxn3vXvlp
iErStgW//OlVW5lAWEPZDzIKuOCWcj4ka0mhJ7yaLDU3xJ5CmoINK31sJd2OGRwEqzrzTs/fv9im
xxa9RXEcbpuV9d2M2ASet7IF2PV4mIu/keGHGYBrwE2K0OhnpHa0Gw2wFQwyA5jXQEgGebrpm2m+
/J25+9PE4vjHtgOeqRl7amblHonRwNegFwutEnINSRpC3f20vdWdMatumMxHpXiZx3F0CgCZrDGk
ErrnzraJb1W6owIyKec0iNbeYMg8/WlrsdX7ko2qGWCLTNK8G9vqmqX+fTexXdUDHe3YxoPtpk1g
IaMc6EaMd+ihdja1lxw6AW31lhbF59PDX4sxP3zT4mSwvhrA/YBvikFd7sjmW2FWN0Lkr/HwpUAB
MI/jaDDinZdnICwtEezzV9tHv+rp71hxCeZmZ8D7QZfto2394z1XcQcw8RrQOmnthvqla8Fd/VSY
5xD2Pxv6lwfl2M4i/kMeo47NZkDzWmQIcFml+xidQiEu1sDbvRjXY9TcTpsi4g/G1bmWy7VDemzb
/jjGnkFJj8jZtp3vPJFtURG6KJy/M5XHu2zhL0gJ9g46I+6b8qZn3sFqXJR2vpBzfeprS4YMPVBO
kGUj6ML9OJypKSVKfrCT8pCaO8LzC4kWtrOA0rX8D7bon4YWx8b1ep2CawOIUvpqJt3OH6HNIWPy
mSfl3hHPPqOgdNKBA9WFonlq7P6u89hThc1qlflNNppRyoozN+7qHX/0UYtzI4GF0CbE4UITAp7k
yoVr1tBdQQBVRtOPPqfbubZ3judgsaiGYXSGsjHZkLCYpjbSfSQBTfr3DyFlWE0gGdEisqxEDqYu
lc6AnKyrMCHVNpagggGOLbfOPMfrk/enocUlLzM/7kGmg56J8ofrTXckve/o1iujbnx14uHMUq1v
1D+tLXw4BVoRCG3BWuM4SAIEJgMPvaVumBmdnr/5Dy0vl6P5W77CsiCoNxVAIyfpc4MCBFTFirYI
W++pTiJC80s97E5bXMtSwsuwCaEImEHPMj9vRy9yHgME+rOPYir0XqNL2wIypEyrQLjyJnc0ZF6r
LfV+dN27V77Z6ERG8AXlEBb5XXHmY9b26PG3LFZ18uw6Lws83c0AgQgFKEY01E4SuWmS70+Pe21J
j00tlrTypKCZC1P5wC9EbwU87S7QQB9O2g5PmzozqmVzMPj5tK1nogHPMq5ljeKJY+99cn/ayqpv
cDSinzn4o4XErhGSxDATG2LXpe6TIQGe99qNwZ1AtHaYWwAFDv5Og5J+7DNw66IEC1bDdKCb09+y
djpxq0MzFw3zyDov3khqDp1Re9jGDYeSulSBD+bphnlXQ/s9tTSI3CDec9rkmhfG4IEBoICkpLOs
Ng9w+FRCcZs6o/OZgTIxaGQmYBTieLVjjxHn1u+H9T9e9f/hb/Lu93PZ/PM/8c+vskILN0/axT/+
87Z6K/9xJ15e35r/nP/Ff/3ix3/tn7s3efNS/PWXPvw7+ON/GI9e2pcP/7Ap27Qd77s3NX56a5Ax
//n38Znzb/5vf/iPt59/5XGs3n775VV2ZTv/NZ7K8pc/fnTx47df8Dj+x/Ff/+NH8+f/9st/Cf6m
Unjkv/+pP37/7aVpf/vFsn5FhRqIbxAh+XNVHGs0vM0/Meiv0CdHGANYBbJiFqphv/yjlKpNfvvF
Ib+a4Lmb/wPAOBJY8AIaSLjhRxb9FXgWCyR4MxferOz7y39/2IfV+XO1/lF2xZ1My7b57RfwrXy4
XZGCZD6iYBBRIaLCzqQL9wnrGysQ3RzkYNQ8f1Qmdv91D1hwjvOvR3vQKbpMkCPFDe/EZZ3tOJug
Dsjn4RosqNhgQIbFZqP5XIwgiwTrBdSAwZZA+sbhxVfJW83IhrnpaNaBmeH/Uy9Z0lnmPSHcRMsT
BKTSwf7maVb35TOKyyzJIUZh60EHU+Il7mfkSQcSCSvt9IPTlED0DUUHdS89oYy4oRMjGt0IJcRq
EzsegswSfbIdpTk9IO8HNJPDEn7j522VhpabF5DcRE/AFPayT35wB0yjOwnUSXLhZolRXVl+avph
79oS+bwm84wICCwDOTxaxhnYNy3wYI6lYQgjdN3Sq7Nnt4XERBLyRE3+nkCsLvuCxuTabDaiJ4P1
YFSjphBhdh1+XXfF8ChYxZq9a7TAm9TpwMxN0pZowsWq++YWkEEfel60gqxA2kNCwi41vkUA298F
dllNPKjbQhRRJ5FQQ/ZirECMy6CJSkUBorlKqtraQSkHanygbSv7nes0vh8aujX8Ykup9rse8V/e
KCtoapysblMArMmnQ22kfVwFWVu55gGMtfqCovFaBMq21PccDWpDWBdobwKgqkggZhq0NsAR9RZ0
5XwU0WhYlmoO3HYzAWEK7pb6ASBIwiE3ip9tYw6Z8oAwaJLagTdZJTZXX9bFjclSyUEAq+xhWxhs
RJ91l+fgE3WszjT24F0nVVD2RU/Dwjb8MhgMSqt9YTl1Edq+WQNS7WsybZjMwBiXNjXrown6psOB
T35zU3u0MXZmp9181+Pv6P2AZDi9two2jRshhNVHMe/rOmx61OLDAR2oFngyxvKz74/+PYAJ2XOV
sxY5UgA3PvuTiTcxy0l1NxmC1kHBZXtlxEpdjwm6nAKSxg4JWOOOYJTyKr+LJjAgssASefmlBXGK
C5HGir+TxM/K3WgRDabrmLvmVZzZKH0IYOYk6Fsa4e99OmJuk7iY8WXSN259QyKIHLIhtUJDZaw8
eJVIvuoMUT64dAuFBInjQ0lFuTK1Aq8cmnhrFrp5zSePW+HUz+8gTwoDKiFeW6JviM9AzRJO3FZn
hoVGBKvyv1msAC0txEOYGTJ/KMuAG+CQCykIbcBmg5YqHhA4CSbIshI/CdGL5+K7EmIohLWW/9LA
5tdeF8Z7TjMw6jmZxdMIoD0xBEkxAM7M23ZQaD6nBt+C6Tb7xGTRdVFOU+lcSbDYPgtVE6BB6qkd
QlOnKd84VcdeDE1IHeVl4tRbQ+HGRPAi1c4zy1huSN+JLwD7EwvOMIQl0IIopsvSb+qXjNY2Au0S
tSdsKTgIPrK+ZjK5/SFPp9rc5KVrAQEyTq5fb30kajsgr5kG/TCrWvqS0L5gB6OZil5Aulda+B8X
Z23YDGCX9B+7XmbmbVwNjbino+dB+CEncQkKYNa3hdwoKjo0bIPzTIM4N26NDkGOw5Pkh65xS+Bg
TeAgTJqq9HjEfINN3i1NIMjqRp5QprPnHbfzp0YktNwzw65B1p6D2fJBG6PyNkncx+klmTqZf0vy
jDpg+NJVWz/kiUNEpPpMzFeu29cFcnZuidsb9wWdRrrRzJbA8TeQnR0OBYyg4Y+oJu2SkDS4vzdx
6RrkUDE/rr7EYDB2d7SFiM5NapVtEfU25AFQBUkqOX4tBs8p72ksWB9YMylSFxgxdasLbVsteSKp
3dr7+eot4k1HjTTjQdYTyn8UBo6WAj3NCBaEseiRIzUSWzvbRJVVuUlBKAbUU5WpPHKGwoXW1VDL
6qItIVzbZqn93A+2YTz0vQemQWZ1LtiF/W64A8WB9ZJMRk4j9M7n6QbcNL21cXLLTr5ahWU22xHM
0TbIJgeBcq1hdkmUdN4gbkArMw67znc695HRDtUdV/q+DgZ34A9oeLAehWmhKprRsaEAk+sEvDN5
SrKQ0BqQNCB2+RgkIMO4ErGGdIbIALKPXKsq8JxUNrRPzNKrahxIWRmRcuv8vkJNpNg5aho+99JL
1JZpt04v8kxAtGgaehywjtZpvLG7RDeRa+c9yUOlCAHa3Ytr5yIWkrnYSMqs+qAFqd9zrERJ91lv
eMaO1zg9oUhFrXbNyE2gm9o8FoHo5t5qD7S+E3oPilhuu9gAXVBSCrBmJYkUnxKRZl4Edni1Nd1B
890g8HRAtF6B8qNM3Lq+IJDleYS4muVGVm04/jWyJZ0bWH1FHWAsxPRe0K72Ay9W1jfsY2TnaJNC
QrYseMJvu94CD15KQEBzYENdXQ+WGD8bQst8KzCP+c3YU9PbxIQy6HSbaWI1G5CXY65NMxXsMBWK
bnldy3Jno2sWSIBSzFoiHBAr96HMbS/HfktMdVv6rWuGfuEmWBaz7x8yH7QkuP5d672jcz0mNcTg
RCCdbMZNibDFDTLFyZ3IeopkbcG8fFtr3j+CK4M7kVum5UOfKf9bUlsqDmrPT3TYZiN6OZKpxBoR
XVkxtFbBvzZ7Nz6gTfABP1WlQleqsIsC9xtV+vtkxyXd2kbs3Fu66pxDV5VUbsCk7vib3m5Icwm/
SqtbBjxNoyJ76i33ULNapy+C1U2Tb1pqxTQGS5ZfDJ91NqgMLeYyfp2k4ckQtDH8sbXYaF1yMqXl
TQt9o+5VajK8u7GFJe0T2xch0pYGou7OB1q0c+sWXCRwZBgaK2pvn6rWq8Bpr1o/AgNeqcKEF5a4
j90xN/a5BwKZLe0lPL+p9AEbtrhT9NtGDBodEE1Zb73WqJsoTgs7whlWeegMJSB4XTqmJCikqESQ
F0NXg+7Z5y9W0Zsymhsp1Z4rCJddtGikf67saWxvLQFozye7GGfhjMRo1M5ypHpnopnqjVvacYyw
DpQ1h3ygqdhWBTRVkVRQg79BPOCPIKVqRHZIaTayl7TUrAhAmWXJuylzcnuTQpLG+1qioV3c2dTM
ugcvg/eMttShUH0+GhujqOAKQBSPqkpqpNQkhtHg7BpQcQP9Wwu0eOrlYT9xp7mKVZK9c8Mzx4Bn
Jkl29mghOoMOgz0FoF9qbyplotunFlxIkLwTEgdIyI2zhqPErwwCT+IhcZQNgvYqS8Vegfb8Gi9s
MoXwfEQcGJOfPE0iz+/hXcUQO+IOcE0xj6l54WBn+QEq8mMFFVfbfaY5pdB88qQdgyrFR51Qo68+
Bwi7oi9VnDhtANYPV4YWFPEyOFfQSQ7wwA3g9enVbVc2Lg/i2Opf4LWMepsmiYBMz+jW3wgiyUdS
T7kZxl3N73Mx2BoIi7icAt8Cs1CkMjk940YEq2HPErPYZOir38a9gZe4cDCvWydNyNcUmvIdLibX
zeBbDYYHtk4ze3dQWKuQ7i+Qh5KZq75o7QAMo1Op0VgoitzeUq7S94TBU9h2tYNXCflNigynRyoe
TcQ2v1veLCtNu3isoZhbjg+ykDk6MLPO+UGETWZu+8GE4pFfqRQRPNAMgUlSvO9Q/ZVFmCT+tOdF
z9HZVLq92OWmYaV4Q3L1dZR2WYamLX1oXSkU4sMOzOUvkD0w37I4hs6fTEmnUADO4Ka6Rg/SbwHV
CBQIEWgkv+cF/q0g/Tp9VbKR7+3JEH0O5R9a9fbWXr9Uy9/8/zBOR8bqRJxecik+hOn49d/DdNtF
wA0iVNQX54D8J9fm72E6AnhQmBKfgYATeRS8KP+K0g33V8f1CIO8PHqTofXnIXj+I0yHzvSvc8cE
+qQB5J5/5Pw7cbq/yJchgQMzaBjAN5ozwGxO9RwlsmRitg4aMrcks1t0LYiJgdyuqLq0EzvqCPMO
EZL3MDbz05zpqb0AOZZnhHbNxh/c8EkHdl1avNSjg6ika3L9VU3JcDt6vfGtTRHqRvaQDE8qI7WL
+n823EAPN6GXomsV+nUZnL3AKpTx2rtGokDyMvcFdkVZZmFtEOhwqWwUFSTMO/aQebpTAcEdqUPq
yrHf9EjCO7t4oJw9malRzn3jcKakl5tq6+ZJ/M5zkwPGzgs9bizRDQwyYyL9Mo5ZLXHzprBA0ip7
JIhlSMgMz5ORRNhmAi/RdWCnV6bOImQtqBt6ji3rEB0OZg9eNKv94g4p14dqQB510zQkhX4rlx7D
faiHgV8buRI7Ypa91NEw0moqEF3aWbopKicr34+23B8ZmOOMy8d8C5ooPRvpP+R8XOTlQAA+//xo
IYeqmuzR98GAVpLb3CRAGcdgcvr30qsgcAUiyaaANzjILIFA9qMVJsq2623rFuzpjhMZ0q2LvZJd
A81cPqXp3ekx+e4CUGGZHvYmdiUMIpWEHPRHeyVckBiKTt+Ra1ICucVcfC0ZKV5SxtA8P6WGTA5M
lna9IY1vQ97EB28d0kuTGjaJTqtLybUDyb82GZ4zRV243li0unlDaoJa8ivnIyt3lbD4nc47yFG1
vEV1jLZjTC/xRrcgDmzw6AS2H2Pvcc2UAzkfRyAeQYvPwVG6xMNXCBA5w8dEidhKjPbOaS35RN0x
dQIKMeEhmlCSQyWIu1DbNWrNog4ZpiLgCLTpYzw4FQkgb+IUG3SVO/B/aQUmbqgmTQFiLFXtBTRn
xgNJ/b6KjKpwrK0H8awfZoG3a8TeykNP0WwKwNTQJ/sGeaZ9Nymkb+rUM+jO84T31tLEOwxeBSWi
Ie/yKchyJGVYu6kbPekxsmsEdD2gZPaYlWGGpNAtOGdATqcmWzeIPKbie17PXTG8Ri4gaDSkJCLX
qTTZMbPw7nRZNuyQ+qkzoDkSUwBXOM+/t7zn5RZvTkrB1E5yMyIe+JRDz5VFHcSmY79YCR8BDssL
sCr7hgJqr0mMuNiKMS/tT1CvcVlIRQJNGl3J7qZxisa78tsCHBtmD4WexgNRCR7kLmeXyhYUlPDM
7Z4ShxV5MCpSlXDz8J0Ht3KmLPRw+q+mAQ/4RaaM7lEhIQU4HWcu6EpF7kCFz25oEKvOGEM7o367
SYqGyDB3i2QeFc0VKv710B5ag2IqwPOnHyoe2ync1MqBjm/XAvw9OiXVO225KZIXfRajVEdr9Jqk
auTk4JQ5uZKtKMoocUA6CAacPEsiPgHKvstqH4EFgYpOGmYDZHE2nQWumaBG3uVLjoTS28DH/C1x
KRrMegMpXpzGya8PFVfFhbKN/8veeSxHrlzr+l3uHDvgzRSF8mTRu54gmmQz4RIuYRJ4+vOVpHsk
nYh7IzQ/kx3aW83oYlUhc63fjt6mDFXrJxx962GAy78Jo3ya47U3gepXhJoFs8OpzfvC2oVOUZ7W
TrOzqGX13pxw1S9AYe1JYjTeovqb/2gAyLecd5HENLcv2g3bXN4kYmaIjatVjpKeVtcFm7Sn/t4P
yyWk7XCt6+1cL4UdWyPoVDJgSLkbrNX98nmP3yqaEpCrt1GEWqS3SjK8l2Uy9qvoMyP2iIT0Nmku
+DQqO6fT3MybHnTFruenxVQSO6QDRER44pKPUNt1naTmSJJAFS55uRvmIDwO/tr9VBwwdVw09Wwl
3eD1L2toaGtbO3b/bGWl/uONM4vT7Pjq6GnLEHvCDXt85NyHf/gUyyBJF4FuN2JpabfhMjVu0i1+
+kDLl1MQO95OWczKZCCKWCqSy4SfDxTd2U34GdJGQgvxoq0zTU/hjyZ36m42RfsnW5u23xqdA5tq
9lVl8Gz1OdF7M2FhGNmd8iVbx/42aFf9M0oOPQBsmb63kuKvmK9HHibCajmmVmu2n3DhtY9Lu/DH
eIgchLhjlC/JkrfBnTBLFuFKzAjRqiEw6h2RmOKrFm775mQlSRlDsBIB1Rt2RQ1c6ACLeVPK928N
ZX5QDnvgDlwqekzD2kRDF+Qmb9ikadmrFtfskjo1u5eU65EsjNJN//ir5xcxvSm2HzdRZS4bt5rC
m8F2mnD8qnXNKG10XSHjlK8rf2ZWMrxhN2weTKUpZso63fUHMkfNET+UWN1m7zRs2es5tdcrYjoO
Vyjd9Izp1I2WB5QNbmUkKMA9O+Z4CILYlRFBl9WyGiCHfftgLy3VRg7HwJSEtZ3frQFJJRu/McSt
LnIRbFt8jr9KYcrwYNBM9Cf3We93GCyXl74zUp9liQjPDctYfqCCRdWx45dFnRD7bYf9vlZOe4mW
aQwSFtEcBKRfFmtflaKV7P+N37JbMQskaUY6YDKnObD7mIXm66wG60+fduG3Jz3e1WER2R12ReNd
T4XNlxzHxU8hFnJXU7/qxhP5pZEHhkaVI2pbJXmEwpFkOdlk409Ni4abUCo+NrtQumBf7gLsSaqj
rbtt5VJ2ju49JwtmWtNVxTN8NBKMChcdjeC0XbEwRZz++bLWzyDKxheAsPsRrcNwx/oXvCGqML/q
NEVXSj9Gy9TjrOT+Vza4C/YIa0Z325uTl7SCNA+COK+KPrav4q0IDKrM/Eh4OTlxE+EFLFupGQMT
et02d13nM/OlDZJvLzMj3IL5vTPM4Y6yhQZQuRqYsdyscM2zJxvvVZhD/jTwfUdhv3jlQ1/Svhe3
lZneEZxOunA0jBQCG5TBWQmF3fNHKyaPXclYid4GnqPz1aVk7ORpni5iaTNXJFyC5T11GSOXzhI1
3iYvs+HeWpklgU+t6ks6ddvHdEqZP9001u/lJNLvsDQrCtcKEb6H08iHb9WG6V8xdjLjyNH1v6vM
U0yRul3c2ImG2iaIQ/skHVX+7wEM9kMOPHRxrQawJMwKcNieCYkU22IF8gEtoFgtDyNmmQnG4V3W
qf8O+UiBLfxWFBik8pao4c8lzdkzkaG5AJP3wDd+pLVcgWtX2RfNU/argcT58oIZgU7GfTvFgb9m
Iimk05WJrMpgumnDoOq50+esv1dhVAC6rwNMUF4WkCQr9IE7dyPI3JSR8aq7axpNkI4lJucypOxV
pWVQAx6HZbtJva6CZ2rza4+2o9dgHwyVgQhpRUf6tggndTfayI3pUWd1NKGanusnz3BS+zIbSneH
3lgHvpG1a2uassdmTV29mTx3sKZN6/ee9VmnnZiK2LTFQtkd6fIgIxS+LbU3ku1b2AsOTKhLt+Vl
QEu9lTkj5YkYf7mQ/qRCgbCvFrM378Z6Yl2IZdmv+WdOHrJ7WESFRKNpaJy7qSgzsWdmPjsAYmbE
SeW94S9zu2wMxgh741Sel7HlA5IU80YytRrOxq9y27hf1nEtb8IxMjBkaFOt2bfde5Wxk7VbBPdl
D3r3DZ/M70OIep6T0LtwMh7NcDKjOraoBTTHzTrXESk1UdjkuzYl+itpOs1v4eXhwioDwbcEexWM
Xf6iIgDBKim6sBhf16UjRxPwXdq7SpVm+jwWpKJapDOsub9jFLHBwCJVdGOMPCa0H/KM+J2AVkSv
9x/zleVDbPJMM3tDFQXcokbNq010uV4DhTkhG/WCCH2MIL0y3+R8FAYBjSB/rro1siarb+qun+Zb
FXQBtS+tERLWFGeaxfeYun1n3o2dC55Fn7czP7TtlNpPtmpDHw+NqOzN4izTa2Rc8XyrTMHqy0Uy
3oQzkhIrLVznbc708qOgDOXGLPvpSpt16GxrhIvvymoxCcIKT+eO3LGQCox0Zjxxem7DGjqPFsXm
2iZYmKu/zVFaWgx4gy1uCj9QJgflsprE/ZXzXlo2IqU2nO33bLWxvvdqdK1Dl7kVtXnN6iGP9rLI
PllzR6V6BygIh+Tw5vP9SulDbYdAsbS6y0rxNfX24x2hGU62HaBBqCLoGcmTXBKMeyocKfJtEUHt
NTTPgpyHdVTETa36R9OT+XpYlCftrZuajPaLVQ33OnR4Zc25QEREmppJGiIBCFPOmjC7jMFdSslh
AnJdPc4wwF92ETnfVEOO4t0wu/y9anvxIJo6LWNB2ybZho7qNUCinr9tc7KL+7RxObA9OwtA0+po
XPjVGzhf3+L2Bm5Vf3q+EllsGTo/hP26wln1OAbi1lwqNu/Q6/VxyoLxRbvO8IrxnhF3Wbsa0HzK
feLaczU/hE2jitjVmC73mXLoeTHYdoFHYTfurCKAejEjIZ7N3pcfK+MS6BY3hJHAWzoVMfMGuSBV
JtbPNShCAW+VobVuVAqOgCIhd4+2R8tglwbiIfVznRJHvsI4+X1JwkZFNRSXUiGBSUvH0sPub0vu
/4Jm/4c8r3/Z96/imX+Tt1xy5C3/Km7525//h7zFQ96CsJgknMhGvG4CNPwdNzP/Ihwo8olAQ0JH
UkNwNYX+Q95iO395FtnfkQtC4aBO/idudoXbIhIHoivUFRCsEv4nsFnwtyCef4oHiRgnJAzVJXFl
JIaR1HLF1f4Fbsn7bskFEBKWdns6y2IlkAxUvcSF1fXeN67WAgvjmJrBAZHGBM3ARW6eHNmkxt6x
HAsGrZyW8h4WbKooiHU89ztjaenu59AxLmaRreU+Ldp6vd6w6VvVcr7F2tf1l6eH7FPpIrxlfLBC
ZABVm23goOFyzL4Rn7NtteLGsK31FNKoucevnO6qGq3DeTFrs9qlljQ1Y5Hsg9XbRmZZRMeld1tE
BkM/qQPVvcNLj5NuApZAxxPbRd2t21Vlpdx4os7Wn2Wl1/XGnxYrtrni2kPI6VhsWwAksdV+Ycxr
AqnomvsFNXIPYcUI8qfuoJDq3RhVkxtSP9mEVAtcbzL3IJcAC+tQpDr9FQ72wjDvgSpeIDuojUyn
sfBzFEBZ6cdQGY4TB4aXopRsxreuBAOJSYyroddZTnbjNF1TPv1welwCMZcbBlBGOjbD7L4cFcuW
MyLIaRrIxoRe3o7IgzFHOz+YJr40hH10VxWt/UgUhdwNQrjn1DfTfDMs1ftiGWCdjREVFzLjQhMV
nC+/mskt582g6+wpUq0TS11G3BW9PSXS9Ypf0hFtAbcSjaRUNbmE9m/7/ph2BkKTMrIZ7bLFRIAC
keZeyoqJGh002jtyccYPa54R+k7heqfsbN6Wy6D3eWM7u5516TFv3fYLmTCOs74DUqIZr36ntIre
cZ6vOpEIWF7XSnrftVdGFpAtXUJQ3qYB/eEKa9xYBf6o0MrsJ+mMk4kjr2G6Osy24L3y53SAFXc8
0TxX0+C0xPXawUjNEJnPNwhU5vCmdgdGWr6K/uKQWyx85fxGVyojKwZ1VuulXdkxd/0wtGLT52y2
F8NeMS3yXJTNDnVY87wuXnF2O/LmvdKn3ULfrtHwMzZtHUct1tEl7SpAnvwoporueiMFmso96l86
QCwdjjeVms24z6r6s/D65wUybxsKYSZjy/0Q6yD8mnsuaUfbAt1HQdEzdP6B1L9w13t6L2zmecil
6VAIvW7azHgdKvOVVdbZN+6gdutcluy6bbU3u/EGZVRizVeUgd/5AEq9hzx9Bc/aNjX7chgYOL/A
l0vot9gwe70tV/Nb6fp9XfzPzq/OkIPbVfti585u+Get3G/UJND96b2xrPZT3ZvBhpwUFedNybOf
ym3a2nbiLFGxWYqsSlCvfQv41thfuNszm0RqX5tJCem/D0frDkSn2GTpFZOgDxkYdM4/Jz7vs06j
vS/FTaQ6vjSzZ7/VjXgbGnGKIvHL7YKnuXApLc+rX7RJpknnyjABZrq0jLsfbSYfCFo5skM7h8Iq
gFvG/rQGAPVDa9xBXh6KtHrLBFILSWBxwsAyb5Rtpi+lJf1Hxv0XcMgPQw5380r0mBrOZiGqg9eM
tzpt5AtsCDsS6/2PX1jGrpkbQU6Mx2GhA72c5tZ/LGbCS6tparaZ0Ncm925m2h6nTV+59tZmmiri
vGbWmExmhdZnGUn1ZG/6tsp3od+YcW2P7aGohl9O3k+7gqE7RP5x261mdamj/l7UdCFak2PEFgXe
N4pwoM2MxAhyUoUXs/Z7+s29x15Zb7SW7IrGIaU+c8sHho9DAaESO413VGa0LXT6kfnuZx111aYt
kLJXLnWE1JhzTsBHCjCMLdNVdlvn5aYrB+ZT3ywOYiLtyPCcZOy7Hi2WcnkXnFsnj/qz6OziNAZG
GQeZ3W79cjqHpXoKRnXfUrFyIREjS8Zg/cJ/+8gk3Z38qer3czC/V8STPPUNywx8eZfMNBsn+WDb
BysdDrY16QtVkU4iAlDR1sSP4XQ3g3a3g43OSJVG8ZHPzr53xScMuvs8ze5dRaNHM4zAMTZf06Kz
ooO8glMZ5P/Bm/sXpcdv6Te3ZZmf6xbxWreMr7JxPlBokVCypsZFD0tAuU1VbQajfahyT8e5rV8G
U2sUIdbJnNfb5nrQz9AqY2pvrGvJW8mYmPFExVWQ7sEO9uVoNQc/U7uhmaaN6zR7OJmkWgy+nZ1x
P43Td2PK0yK6i0M+rlpNg7py94HzTV4QLLDO4eyO0fwgJPHa76XWL6i/fmy1nHw32y4dzC66yZsJ
Q82+t6h/W2vjAZUHorWo51kHy5Wde2oJrfrMpnnbppIc92YWG5JkC1CwCn3A2n1h7r6XVdhgnh2+
AuEuCYKs+uz2uRGHQEXxoOwdBNYjOjEngeFI5BR9G3q9G4bKfWgK7+TPwe1qAf33lMGFsj5wtZd0
BKV2xXFXm97Q/ZiDWeJm5MsIP1U1ANPFZPIJRLPj7hzqzNGbBabRfGmmW2qvs8DBDJkNq/XqZnJB
XBkM1kCQrs13aqeaodNfARIixZQ+oN+st6slW3LOROCMbRKtIR24sTXTyBg8h8gt55tBdsWRXAZp
eBsoJA8jnR3KJup22HGdsfmxrTFo5LHjyLDX7YhU14fTV8VEmWwm5iIpeLGKyYmMC/ucW7NYf4E5
DlTmpH2tQ2uvzTIiT9Wpjdkr9qnT2Lreq2GgDiwTCklb7072Cx+e3UyXRRjmyVyy6F4vnX5QMCaf
HWndbdJyVxCqy8WQ6ac+8MrGOwRG5tuxlJOz6/puFd5bOddURDii1Ijeapfv0ANMfmYb28ZwZnNA
8dsIxVKkKYnZ+mshC4gb020RLqcLAdgJS82Lacm5Mu5ys8+VdRzBjsg9r+aJpJMCeHPl4vPseh3A
qEbXJXe3KOZQEjics2E+ksiQJnnuSR2XJXqGAh6L6CGcieDUezsqWMc35IpUY1KlDpla0qZo1caw
WHmySyrZBiFvr7PWnhNTMBZYrKyk/cZeKUlQVWEVcC6UKxfNBTF3r+7ZmHoOWTppwodFLtTYOaqT
ez0I9CUiQmr1UVv9r4GLIH+hbLkJnrRVDOKIGaZtPnOXL+qWEeoe0qXgPkGKFPS7tB/EbaYMp0lk
BCxAGm4OOQOCV7A7IjJW09Ah27IrgdKz7r10/DPN5pLfz2Woh/ehkVoeUza5NMk6xrKN1rzprpvj
rjUasPjnUMDC7yZF1NodyHaFKDHv+zCAIECxUSNNzvblLPHBFMFU6DdgHfWYSk8EsVC+1W/9juBl
ghiizr1klM8Bq1WIy/e1rswW3Qw2rJNTGf6BlLUu2GcpiB2PtwvcyMgsUfBEXKD0JkvgVmolNnPG
RJPwpEuZtE6EYDs2cHcIVLEgfx0CPq+xsuUOpqgOdqkpy+potbXtvmbzMKZs8H2DdxiJS7TVQdbQ
RpFPIYu6s1IQ1pAA3y0gtaD5fv9O+mIe2xooTFFKfpKDrXajtwykFLbrm5067ceIHIVZzWmqPsq3
Wnn2fi4LoqJSmqyTVssxcTI9HKNCgYSqwbhBJNYcfb90b8ppnA+rq+ejAaLz2FScdt4CpB8rNScD
b/fJX9fgZtWhfQgq/LFmyLHFb2lsQY5DxKA+nEeTqvLgdyn32CrKM3JWuSF2VqHQ8ZtnBVK4UTjA
qahr3Vtjait0mcF4QlpfvBY6MG+MUfQ/9dIxJQbM+H+q1PR/epiTEj2NbXyG44i4weYpv2i/KraW
xLBchOUIdB921s6ClmDuye1dFshi15F5+BXmZUvvuSaSrUj7B99hzqos+cm18gkgBXg0VukG2XR4
35Ef+MnKmm1bAnhh6oBI0Vpn6B64Ko99buqdly2fRuPNR6CF5eD1UZGD6K5iY4y62OaCc9EQpX8U
1Fvtlg5VOkVh79w6RKgsun13l0mArBogiiinXlu010lYAaGOakiQaxTxULZsJ8HoW7to5LhB3O5M
b5FK+6RH+pYgp0Znvfgu/rPhjwo7cua8rHmY5+5eImC/EXAgrGQOEGLIVV6uZPFYdFeyj8nIRs7R
uS86H1/S2c2Oheka21D6O1cEVwZkQvLWmtbJEtESF12ef8n+uscGsrmVNRVcFjRmUhZkFXQCk4A9
I9ufEVm9XVXkgv6Hcdo3clpYJAv/CGK1Xmap2uOY9ng9yknv8RdpGK0A+8L/AjHDcnUN2eb/12f0
OP+uv/9Nv/S3H/g7EuOYf2GSNF26dAFVYDPAdP6OxNjhX9hOkTb51lVGFLr8Jf8AYgzrL9PlP6At
AssAuriGKvxfBZP9F38a6U5oX53jqN/s/wSKcf9WovVPKMbD60SSE8XCHqHf7JL2/1C+4LVJlyEK
noYyY9rPo4oIaKp7jl0796+2PbhbFflcYX7YPNTo0VH9evrTrGGW4eSZq7hqEjE66tIPk/6wdQq3
TE/7s9c47W6c1XL0aL4FOLeeDUusLwwf2YYCUtDCalzPLuT6NlsMPcXOJJad3/HvdVEOR4TdwSaY
huoGkWHIucslFQ8VqvxdYfSjSfaDl247ZuT3MgSh4MLjGk7yOvB+UV+ux0S4uDs2FasB5R5NeC5w
+vmIIZU8+YiZ4BY7fwhQRbTssNJHib8xqwh1gjsrI2HKyQ+mayK5RCdFkpA3uO0DvJWfHQdzHF+5
21AvQB+6D3Iugz0vRd3K1PXoEkutexeIZzNQt500C1C2r3OEkWU9WMA54KYg5ARHttZJjQiiUye/
uH5mngtuPWIJ9P0cvEfOeD/kYLoF4aZ+1/10zi8vM+YHuJ3TpMLPvlxunFptU3lem/w0T8NLIE1q
QBAtXrW8ptk/mVlKv2sEx9vP722TyuPYTvZdT209XdZZ3DsqSOzC/7RNHd5we554q/A2uE84v9qt
O427rJuX7ZJm4rMoYEKyNvzybPbWzAv0b8Lsvn0fRSqqa+tDe+oj76LjbBsn6Abk1SK9AuQLdRmd
br5r03/y6/7HXa0X3CFPqWceFhT/aIeJo0CJUxv8L+YsNxlzx51iMiLKzYqHZFe0WIsWmdrb3nAf
/VY+99Lqbgp7/u051FfGeXropoX3FKfK3JfrfpJkMp2dkSJD3eTPqpgXtDW2R7SONZv2Np1786eZ
+bxsI3YB4MqNkenMjv0K2RPIyt4z5LVmmNCtoXid3XQ56YByM7R21fQ+VZU/fkMRPyE9T0T90XkM
55thIoRASSQBzRIqe9u1Gf4Dw+0zSGsgQ9aiPiW90nCsmte8jKcaw8gYa6eT043VFeq3YQb1vZqE
vw2dURy9zObw71uLaCAwMlhlCPM8U/KVwZWEHNZcL5NcmmK8LDnhTMgj74Oii+J5UYfZVW+27W57
Rz6ig0rwkDwV64yCeXERlLQPo2Cn9zTkjIe0+Dw62tlUbv7BlrMjlQSiu8mQ2frRSVX8PmM7Utud
ZQdAvxsH2VEcDutCKGx4U/o2d/o0dzsXHDFTnrpAAZqn1UGagoCiAQdjamgmA4VgsPIPd0VkULbB
npnxrrNKZce6S29qU3Pxy+rGGCjMkTVqR2XIaYvwIkoyrImIUcTTdUc+1ou2nw2mzQfTi9INjU4j
koJw2UXESSIqGcbvKhdvMu+PRvUzLCXGkBDpuex847X2XXW0uuiQtd1bCzW6qwBJN9qxDrAXpGWE
435GtkxCy+xtVdHCefj9nKQK34UyMkzYg8mmokKCNVbHPbg6DXcWOpm9o9zg02L7I6hqBldBYfix
6OhR0OSSGvB6Xlscslp/Clk+NNl8TbuE6mZXy5rhSU0Lna2yRMttQrp4mC72o0v4hCq+Ut66RMmA
yTL1vrKpPC4wzlWWvYpWfbnLWH5irzoUWFbifqZDqaMuT7qoBTRCftu7y93xUlveo2GodmMaE8Fn
7njQoflu9jyOZtQc8nKMG5vPIJ91Uk5pw+oAA1in3qVgQbnn10GV3qz5BfZz3AJjpQfDHedtEzon
gfZi66fzIRBWcMDE8Wr6KwCHTQ9Wbs984kGWPg/1Kk5KWtlO5nYEOJ838TSk4qUC/So6d48wH5Oo
/0EeANpPK3TrQwuAk245bN03Gtyje8dpnZd2HjnVQ/Fp5ageGPd4466IRlfAU60BPstceBsJaP41
T13C0ROiBxg849hGFWHBOjPOjjmZ4++qHOTZtcbhs9E+Pldte95XbVPHmgSpi+HEyqEzYlbNLpEr
q0pu5dOlyfsyvMWXar2MJf4depMNYy9N71JFxXiRU91n0GGpc697Uv6GvgcfL5doJ/CGHWdS3s6B
lVIk1GE4Q+ujqktfzwRN176ktBpxfewpMykMkcealJOYVM/8sJbestehG7y1QmxdKS8u+FM/in0r
D42eqoMF73Bw1oqus4kj0FdiOk7NfMAV+mNETXd2NPCU0BVEhQIB3uXUEh/CgUTtxizT3dWLpKJp
Pfeys+6Vgb3YB9LL+R0m7b8OyHR5QXn7uCrPjCkvnNYixx3QBi/GuKQ7HQBrDeYwMNqqmVYBRSlN
2PkoTsrmt4Hh6FmEAftSOslbRBPFq5HP2RHVImJ7JxenuUCgWtqRcTGqfnkw8rD9yBdfGBif1oXb
cwnTI6pCmwt78B+H3qhvJBLeV9ST9Wdm+etTrp00odZYJTXcLlIe4GGk5lXi01h1xFS3fv3vHPz3
OfiaL/T/lvHHVMsyCf/bIHz9iX8o+aO/nIBhF1E+umcvuFrn/6Hkj+AqkZJEfhBYhNRfM6n/ew4O
/iLsw2Z6ds1rIGdINMZ/z8H+X5FJWn/ED0Ewhl70n8zBpEJeB91/HYSZqamTdm3P8THe287/GITn
cBBmP0guz34lcaZ3elV+GlkZlLFbMS5sXL9kmQ9SEOE7YzEbP2Iu5OC/n7H55InXGYuVNBZoTiJ4
E8xbpAe4SCMxi3Q3wYky50qaDm6QKZXRyRwUs3aogTlfAk1g19FZe/GWj5ZWBx/nVHpLumv1G9wW
jqueMgIY8faEvx1HAnBk0Xif8vj/DgoUD7S/le950KC0m/2M0SUrP9yphn7yUvkZRTM6RA2gjB6p
uCDVzd8hCq04sAYT/2rkvBm1V/3KVVVvXZzn932V1xtS0Yata2qwJHchXN7pi+we7SZM3sJHmseL
bxgbPrUS8xla53gcDffZ1m1310sEyEnVNeJh1CI8yyj39qu/6ktQNxMC2oLMymJU6FqyybmgdlPT
Juy0/2126oMQbmuD9J+W5Lnn5BEz1EUwY3ts3LVmEi1Ayt2x03skl3ICmE7Bt70R00/rM7yqIM0/
rdpEWx5Uz15bZ8c60+I5Ei3GNaMLxcHxiRJZ0K+85JPJz/VSFVsvTH96zhjZl+VmQWSOp6kYT8ry
3c28XDeULPKOBvK1PWr18sV35p0xN0nWsDAg2hZIPMkfACWgR7jBU3Um2wC/qCONZHWUeimHzrrL
UusWSuoldzzGuSWEsbN1LtiQepJBxYCCsOFE/IYwyRMDU8nBciT7goG5+NafDY0KzO8bUhoDCD1e
Gyody2/vlJr0SQV8Wrq66sybNsqum78RI6kyniIfAiZSV/OnW5TbtvabfZRlKwoP2CIMeN4prWBd
inBadldnHRqSiL9PXXz4PBxdeDF1SdBE0FpH5SwBGQHObd2vRuKX0XITdf7F62rnzMIxxQWMAXbp
3t4P1TX92J7b57oI5CVthuJ7pYZsiBc1ymM15NNeOws+ZjfrXv26Mh/XmlCmLgqzL6XAWtXqFPu6
bjy8iGZx6Vi7Notho1XX+X3uhOqoEJKRkrp2J9p7810v5c1ayhbFEpmaiLwL2gPmazOhXWKJLe2W
D0GiumHJVnHhLePW75eaZypTz9dt+bEzZntfEI2LU3V5sXMIUIQMPtLEJluSKqxPI0kE5xU1c0Ja
6y/g9eI4wFI/pkUEySJcTHZN65fJXLX6Lqx1tnVQOidMW96miqgNW015NxhevUOL7NymlhHdKVGv
l5rEjw2aWXVecxPdJWuV+90I19ksppqPCifpucN1t7MC9W71ltg2XRnGS7DUV5ch6Z0ON6wd+vos
BPPNZgZfDXeaj/4kTAMsM+qW9rgI9xm9X88BxVKyQ7ak34e1SenuWLYSWB9VY55Wv0JtV5u04McG
JA18d4iwbVbBs6WtErn41QZPRAbyzjmpe1tsUlGjN2eLK45p73eJj8jjbfZH59TNlnsutVFCPZXO
qcFwawb9tz2VRO20wT2cFrOg4eUUZS+eiAldU68adciyJ2Bp7SPoKnkw5lqIGqTOmMdPZZXZdH3A
PGD+vgka9qoctzN5yZ51iCaTuFx3EUQb44HoCte/TaeJqKqiMh08iHlnPWKiD9oYLSeCpS1+beuG
MAbOG5sBnsR5yUf3ALhGEATB2kyLs4XVdYL6v7KtV7tIY7YHu2+PiBXv6PqrGEXH4oCGkrAPFGJl
vrwimD11xDf4/B03Zj5tozT4dK+6NDfbtYG7KwbT3oAkHMwquwhbpqSgVE+DMzCDpuumgUowAWb5
f/fKMndyZqjp6L/E7x4Gy5ebP5nYxI3Q++hWC0e1ubN6oMDJvg3tflcXxHJWcuvIHCNmeG4LRdZA
dZ6kc041DB/Abrr2eyJDjkvRIhOr4TDtOOiLTTtFWyKMdxjQ71AObut53ERRxoEBG2y4SHSH/2Lv
vHYjR7Kt/UQcMOh5y0ymkZTyUkm6IVSlEr2JoAmST/9/qZo5f1efmWn0/UEDjTYFpZImYsfea30L
vTzeF04SfX+BBUxGwkbAVhrJvV3MLAfWoWTrQbJ3pWEXGM5yO2CUn/F40JfO6JsbYkoi9i1aONrK
4Ro05Ywye/SWO7vWjFfGDjx7nd1JYBfY1pobaYOhSIuHktBGxVxWGYXaytq0Dq5ZOTAd3ezDsLDL
X+SlFndCsb1mBumoTZB4T6AmCHkvRfnk+36GPUiz7KFawurkEc0+sXzulM7rnRtWRkxPGF1/6rux
O4SfFlwUGgugN9ZGINxIf3R0PyKvxRtPL83ZTAhUj+GsvydzMZySzOyBDyj7WMosufHmttlKxn9k
2rcXcxA2tMLgvOBOQ4BcOBcshJwVtGRc0tH+NxGmijY7pF140/pqIecXAEJpBC12rrSLIQMS6Bac
391h+kjW9iSAw4BfG7+vjc0bEd7UxEYfEh2qXeq0D65JkIcBgZZyhQmAl0a4pAmuqbwSloi9YdXc
oe/b6cK4FrO5nirfXzZFpe8mdsLQbezN3LB8VHP6rZjI25kn/2JcgMsk/Z2Z2leSAeNqcPoIRjuJ
AmXW33TdApRZJn0YgKadZLP479qB1nhWM+2TgeTaKAznfGefFc4MaMRrhpO481i2e84BY+zDWIlq
OAWoUjvryqsZCrngX1+A3Riv2l9P7B1VDnyhIR4GwsJPHN4XlPjWcZBjE7Pq6U3jCkbMnvOWTFYQ
p+YoYpfhvY5GsuX3Ogtexcw50fCTB4RGFgZ91juMn+AOF5QE21bRYtfYrm6hS7Rnk9KusNmKcqZA
SVjrDSa7mxJCQze52DfXnlXPBgih7KtJr8VF1avjpI1X6Li7AAkMHoh+l81oGorevnPX2rquC/uq
BogW1ZYw9kaxslJYxmffaeeUrvp+Nct7cI8ddQktM9FdDpW3MxiFzVlYfjJOsDfGanjbxGYilubr
vpg4y5fTxOSCwjQKJ87FthoABElzeepzpuRlRenVLYaOBmG/BqL+dGHd7BiiBYel6y49vws3upbf
PFzym3RqMRAx54vGpFY7/Oh2vp0cBK+7IFPdqUvm6mKtZrH1V/1oWRRNYBzek0AgR5A9oX9MGoFQ
yY0xiXvGVze0FG3EtFIsV8zOGZP6TDXLIRMxNTCuxcQgfDco24/UQuW/Ic5heRLmEOoNR2qo+H2j
oimosHXkaU0wTmMsZ0LNcNdyxaIwd6QJYsl8tjB0Rm7AIb5YrfW4GBP/Pmq5GgdRhjVe/tQpYQkD
lkKJ4XcxHE0EURUtRZhLqOA3sq4zhiyZ9HCxNa19h1mlenOMlA+01uAmKUp1Glzk8VLPyXXqzevt
0FWrfajR/+lNV3nNqceO8YZ8MDtbEsSx9M2R3WiejkicedCsxI2oBYIrA/9uBHOAZxuVir2HOyUR
3pQ+HcjipSCKm6GkWAXzXUdc9iJ1XsD4U+LQlIzywZW7Oa/7GEnE7ZphJsSc8X3WI30tEEbNLYAf
EyVapoLpWcyBwfh7SAhxMgxPX6yMq+e9ORXttVrG5XIUwsBhJOYFlcambxu/3xc0f8TH7K79wQjR
s5/EIOhf1W1wnzh5rQ8hM94aG+asnhAm88JANBLvzICz54rQ32kDOcS96nz62TSEpgE9uJ+m6sM2
Sg/0eQnVfruAgalibJmFfWGOde6d2rZtmkvWamXsWcZzY2vkOKGQsuEFRL7oDGdWA00HXISLmTCk
9ZzC3FnYfOg75p4MvzUzbp/7KlPckmxWs3E/9wUuUYcYtrIHbG/lzDSV5xGfmfagddYx76yXEkKI
c+i8AAI7U3Tf3Y5Z07/Nc0cwjV/TX6RPBnri6LPtWLcTefMsrsCumpHjEyeySK5eMcarJ4KOFzZF
0p6UrvvdMZP6kQ60mhgIs9I8yIkm9zVHS7ZpX3oIQJoFPkMU+kspJ7ZZNb0j/mwgECSjk99ljMe7
CzsDH3JcFZiSw5RXIlqXKZ8vyqnsxkudUGDbZFq0yobJhLlVAvFKh3SrGoOjS9ESI9bAC7cHUX6v
MJBskeRPd+Rtu8dgabzbrEar2Y5rvuP+GJvCB6qTTGBUEDsCwApmI7udral6zNNgW/nZhsfyGLjG
ui2z1YsKgw5W6RtPDZKNM2zEKoV3TJg9HCTuQJs07xu2jQ6yAufXOlMvRRWgyxqljEFPsUyF487v
hbwf83xoN04bXpd6AmTXBu9J3wcHx5ueG3rom9rw1XZ0WnFrJTJ7YIz9UNX8nqqrn9Yxa+M6IYcm
kRdhncJLGTUzFmeLBVzASzMuRQkgpjDsx94Sm8IBdib66ll7Xbdb8rmM11CKjdk6dwvyKwV0inNB
sgFSbEZGh1q4HH4OKBPndnnWOrzWS/EtGRfglXKcBzoGxTO3+nWQ2W3W4uAyDPlegXgcyqPbDD8K
sz3U3nK1rrV7mIr+1Su4AXO4qQekzJlP+1lDAO3ksZDd2UxrPFuNeS972u2TuBlDxsJDTcJFqH9C
xvKiLg3ba8voHzBVYKgx69vU0fflKk9CWmT9wCxCKjMhHOwvE9+6RfGTAtAaPkOLVogsL8pkZshk
Qy9BpHtZtjPGf2QwqZzu1hY9bxi8cR6nq1gmR0/ay8b3OBPxGnpmtz9vgsg5a/lZkM/mecltFbCV
2XaMhXzH4jtttOm9VcN6mY3VHJ35cNjpnJ1Bv3vlgJFWwfdh4Xq4CzoY+3UJUQxNOn9dsn7eJDo/
LmvyCiD1h4OR/VKYzRsdD+TYEnxLDSN5SdcYZ9zznFpmPDrTfjT9dyNB/okDhumXl+sdkt2z3bjF
IqW5YMO13zkTnX5rfR8YyiGELPi9JwyIzegcxxk3oYRFOHqrTUAWv7J1Npj1zaswbYS2HFWjIKg+
EKLt2iEzoeUh0rNEcYne5SrwDRwSZ1ErZtYmqgXCN9O+137x1JTuHaKtPWpvdZdjft2gMbpbA0b5
YX5kqHoISPxb+e9l5/j7YKgeOqM/DEhYO7/Z46B8MCndzTm9Lsr5eZY6eUIHEld5sgXNf22H5RON
7i3AtItsMo9wrfb5qg4+fESlJBwyXI2zX8VIoJq9aelL+vEHxdQLMSmn+fIJptTGC6pYIMlowubB
CrqeJk11IRTC7MkhzxX9AlPNvYkxxO6NpwS4J0LP/Ofs9E6MA97em85wkSxNnFrhvb0k/SFbeMHZ
5yViTCdmCgQJn55EtajbYDWCm8mTN3ROjjRpXsg8/UgoDFe26G0AHeuaMeF4ZWrAmOzirypb7Muw
s5oDJOGtylgxiqkRTFUWvcWvHt7ii+toiDdndWbvxZyjANMIG62jdSbMzoi1k6G+w/Ji0SDoLunu
I9ccgBbgTkSqaT5gFoiDwogKrz8FefLoli7q5jC8H9OMToVxntpAiZyFpLMR7lG+bXz6Ohdr51wI
P8VOWMZOORgHWjpm1FYIbh33YVh5bsn5YG9LtwjbL1cZODus2fWeRsddYo8XtLM4d9OTPEC+5GRo
4KyZDm5TN3tp+jtLI4wfWvf76mQvvRFe+GWHYizgRcl9sXHK5touzk4LxvspyxXKYYzW/oV/9lvV
IUVNdyyCME6DikGWaZwMda1aeVVricx54Ux3dlWiQ9uWYbihof7RIJY0uyACYxBQTQzbIsFcplJ0
jDL91rc2T2y/79myW86Mvuvcsl5H+Ne2yAy3/kAdX/u2cQL9dZ8kITYLL16Ge5BRRyWDJ9Na0bnV
9xYX3AnVcbQ4rTXU6IKS1Cp3EFTGyFxNuoOtHaINcx3O5qvecQRvqSHke5Ctcbqkj0pzFM+rwtuJ
1MCaZ+Co7E15mFrrZ1Mbh1Wsn1iSkWKXiFeVV/FOJ+cPOFMt5ukx96dTiluk6QGkMUC5z4AnRUER
xH2D3xF7rQSNJj8m2WAs1m+wCE6VTnaDmLdetX5DN/0qUK65CVZf1Xm0YhpSxw19G6R23LjD5dLI
k6bm8Mca9J/zPK/om0uRk0FV3kyEhztjf9mgoMsLwz+5NWuHm9DEUCVyUT9h4La4r9hQbkpXXTeL
BR7bCjFgmSQ7qUEcKSSeQQruYCPCiGlf6aAdZ6/eJyNytzJJYdMl+grUJE47j+YuPE8sqaP1lCbt
dqjRQgX8mMgr51Oxjn6ET/khMGsAVU64hZi0I2lgiURuYsiw3YvBbdCEWam9L2T9juiLIeZEouM8
jsFRZAXNVOG8OjMFJYpgvascmtog5xSHrU5ddIzu44YIuw0Nve8jtwA/h/b32usP1IOvZW+YG5Gh
LaxksqUkBZfVh3d1UT01yRjqF5wiDqVs7ix4ruFSwAQA71DnbeIBU/QlN/MQ1GTSmQ91n9UVPsyg
m5fRIP4Lf8xmPFtyd5j3UbVaHT7WnTZEct/jMrJ3ObbR9tI5a0T3FZbJp7XGjcX9gL4bO9oTj7Cx
GA5PMpMZR7i2e1XU6tUuZ4UlvYwn4wMCtp52ZTm4n1CC/ft2nfS9JEsczUQIXSGaqZ6IqA5wYkdp
5Yz0NEkh6WMvVd2rtlOB5AJ8a8tJKmjY6dCgXK+FNu4lmJIXd8WajJq/BZ5qLdnyEib9xDm7z5Z8
V6b04oGUsE5scifIn5Dt4KfsE9z30NU0God0brCwlFJyG8O5aHgiOsdVco99ye+PRdh6IuK223M8
lv1IC78JjP28tPUbCZbDncaweCPmErFPI6h5N/83ZvvnmM2BUf6f52xX+ffl9yHb+c//c8rm/oOI
Q4EqGWg0QzMPc9+vKRvjN2L7gGKZlsf/ghLyP1M228YT6IE+Ms9EayT0/zNjE+E/zhq0gHQfAim+
eNd/A2rNrO4P8zUfTkUATduxbTNwPI9/4v//wfPXL2BnOHMxnZhqmAcDloY4aIz8lkQ49YCIdf4L
/tHvcC7fQh1nMVcMzm5HRHT2n0yGNAYwQk00FZlwF1slzil66FiZxie/tI+/0dX/SI+iG/f7l2Op
QuPnkl9u8+WwVf4JBIacryqCgUMnvj6O9XHVeXT+HrrQhsyL5hyEdrPJfKASIk7D2SxgJgREvqhK
7GrlrRPNqxyCDeTgRBTpYfEGct98ofsP2tDY5mtkrgevaU3/Cj1bd+0bODgSQ8Pt7QF2PYwDq8Wu
CmabsJcR/dIVDbVKHrMqBOebCdi8iOtrcbYpoPjfua32071H5ccdQfnVygOLr5vSK+a4s63LMhmw
2QTLuOlrABjXCftSfwthNYdljCmzPBVdOv8Yu7y/VPna+e81LQHnhPrYvwVNkZyQv+U/qpkx0obW
W61R49PXn7eJHwLx3ZRF2g9utIYAbW+qwkxOLVpjdvHcLxkgZMPAtWR6oFz7rP5Y2uDKrX1Fh4uu
CzKEzPAywC2zJ7kwPN4/0nQS1Sun4oESRxt1IS9Zz+mcz6YHe2wTJkstLoNMAo+gHdIGCJ4ckga8
KkqZA7nLFoyGs9r4MYLGmffQA3FmRkMelHmxlWPX6heZgRM6uSme/UfioRaNpL7Fm0ntBNfMfPYp
H7HVdJZNpBE7SQJALg4gIrAHMQRv6Xt7s9Eohl+JwUAIP4jUoR2XHOpX56KoGSj5+FOkV/d3uVET
xrztXNcc042pE47g9O2d5ZxsiPZuvfWpipsS91Fh+/UNu/Jo3ifwO+tvaYGDoY+XLgNb062G7t+r
BqE1M+sBbvUdXwBDCXDQfgT1UNZOr2BKdZBkxw1WDmbldJfcRd5jSunr2zo3nJsEyUy/65G8wCN2
VvVNpvhD93LqsXnCCG+NLffRwx6aj6hUilxl09bLK7vcroNX1IepVFCNZkG1stN+rX6sRdevMYI9
Dj2r2dnp86jqVrkRPw3sK6XAMKY3dO+I3ZmwRpG9zLWGitcUDWcwH3vMdmxDJnleo2Eh0IsLwn0S
uvnB1j2UGBOgRQpnIrBv/HLqz5sbYJJt4+XgI1Gy6u4CbI7bXguvCuyraqIde5kvU2YzSjYXw9+Y
DtyQh8IeepLFpTz/0Wq2i8jirbCuPaPEekdJrj03BuSfWNvSK0vzUCwduZOIwb3up9lWdBZx5y3p
Ze/hqMXMB7e9H7EeR8BY52P+BXbvflHeKxdw73qhfhHge/XFgw+ScIUOn8xfrPjWnV1vM5SQ1/fI
EXykMFhQ6AX2JmPMYeyAzttn/ry1AB9lTt+VEHNyF5FkZmUo+sbO4JBquvgXdzWklY1Whdsc0AkD
uk+/oPfdFwDf/oLhl19g/O7MyC8FVPJT8oXOdyWY5Yd0dnh8Y6OqnOIZvsfsHZhbncn79i8O/wws
Eyp/F4ppOHlfuH5zPqP7l/6M8R+/kP7mF97fpqHRXTVf2H/DCogAUDrJPpqvYIBsBdGANrOUoHrO
2QELiE8bMxmJAvlXuIDrdZzg5TlzoMQvgTh+PUcRTPVILAEHdCIKqKiJK+CpJLpg+YoxgCp4zjQQ
Q5XCIHR+5R1YftDV5V51IVUeXQfLEfdJJtZgS44nVc4b1poFPZswGgL9AN+jwrD7dFt3OVNQzkhn
qmjcDmsw6o9UwnaTAS2xBHP090m6CSrmDRwOw9EftBOYcj/9X330z/ooYHP9z/XR7U81/oZFOP/x
X+WR4QX/8FzYA67wAhChVDv/qo+MQPyDAoXVmHiBf5VB/5IhmcjxHV9QCvl+aDtwECgl+l/BH2ei
KAADE6pjKKg0LDRPf6NI+l2E5AEuNZlAcYJG4k8+rgeC4Y9FUgaJz0hVkcbya/TfuuveA9LyF9nK
v4fe/PNTwjP/gXLF5iv9/imKPAI0A6gGF9XdG0Ww78L8PZv9k9NmnOXK6RY72ecf7sK/IWyeK6D/
L6/69Zm+y18elgeUXkjD/vjNmqCDI41PDWTX4samkRj3KVTfK7df3+cJJQl9978XZ/TrMwNM/mQB
472gLv79MzXdiqWlw7llZf0m8GQyg0vXs5q/+osK8N9d0cDGkOFYJMTA3vj9kwSdXD8NgKYsc6+f
28Y0tjb49mtNTUJDMBEHGxLgbqmb6vjfr+u5iv3tuvJ5dIcs6t2zqOzsVfnjdQ2hYLtE9cp4Qrhj
bnHaiweoXi7d9sTKxl/Hrv9Y6f6v55N354wuFTS1CW82//Q9YW+pFAmRihmcuxtqv2lXC0bo//07
/dtP4ZMgjQiAI+afAhIxMi9YRjyFk3VOTgGU+C1pA1389z7FPXMWMMSgHrQcG0rK71cO/hildZ4o
WtHNchtOlrHDFNr8xRX78/05fwoHLvQ2SAtZeP70KZ3InL6p0j4eB6jhbS30Q2sn3kUnRbL/218I
GIjDWcT1kKsAafntUaDrQoFWYwdZltDbhCm9aA3FL/rbn0LUSmhxg8+qS/dPX0gtczUGiBPiTgsf
V+440Bpc079/cwKS+bAk2SBs/xchplJ9i0xL9jEYTQ83RQETZAS0//e+CwsDmwBLYMjCDkbhTwsE
xAxH1qqYYylDKJRJNwv0CIZ0/mJ5OL8Wf3xJveAMsT4vDhZHQf98Lv/jS8pNUBNAL/JfQDPG0GP6
g2WY5WvqBGA46KA1t//9i4nzT/ztE3+FbwbsTDxzuMV+/8SsbhswLoEZ5z2kjkrimR6FQUPTMosL
x+veU9COyCcZs1MF9ZeWU+VXPlTUv/jmTDjOH/XHX8V3aSqcd0fT5ZQMfuj3XwUbxDr5VKqxJoDI
B1nS0ocyptVvjl1Rd125dTuBQ9/JC/wXulRh/Zx0VRrcDajSlj1JD+nPxXT66sKq5NyfJMLz9cW1
WOtuMQkH9UWIFYNpmI3jCKWi1v4Z+2qpewPBYr61lAc8oEY7qg5VobtbVGO03hrdqSuzBU+P9SZD
38XEq3y0eb/qQ+b1vrXP02HMNzMqUWiBtWcRBU4GFBjVLsv6WKKPFNte6+UDf2ixxgxLVuclFRCB
uyjz6vzSTKVT3muOTctlX6bz5Vi4OkQsC11zAwhIqy1V+rpci3JtS+PSgo8fXPmkNLikwBnjFW3G
1QCi1QRI8V2zfUJinZNCavZdHDZ4uePCKfLLolkUxtC0LB917geQchJECclgm91HQ5Au3Vpm2LQO
v/JPqilRyJcAPfQ7F1ROyQhioLIeQBJbsa1H/1vvK4e+pzUQq2IARUFNKjIbcZ3Tu7elU3mMpnBh
XWLzMej+r2OJtBF/HPrXPks3kOKsDD860UGRnZ8tRL2DcXfbCGudY6uf/Xuz9tH39vP5p5jlHMBx
5Xt/Gsj8sq3p4OKLJvqRP4pB6nVzjrVKY5fJ1lsm+vA+wPfxZmTah5RQMDPHSFSiHSocbeo9qFbR
4ZESGjZBBymlT7v5k0BfdmY8NC+jdNR7bpptsq1zndgQi1LSeHtOLi9OsWC3kQmAyE3n9DCaVBjS
ITEC4+YcTfSjnDo7OxRI01fQNWqBwdN5iLCsokAEpbJUQoL1eBiTlsc6wmGHBXtpkc5MlnsWmfjm
NbZD9cxpxHb39uSleOhVfp4XFXBlpi7z7Mi0ukRuE3YKzsLzhBV/GkieMcrCfxvSvHsxcLh804xd
qvo2mLwCd2ZoJv16wofejmM8+Fazz5NcnwkQzNm4ZZaztV1t5HFJWQR8MZzDZ68cOx3XRj8hn9Gz
VVwGxjBVewXLstmVqsRZkw+BhA1eulJsk7Fv4BKnrn/jwA4krVE54DacZbHWK0JiCnGa4BAPyWsZ
rOomTZGccG9S72O1qu6xG2Y3i/p1IEskCPVsQH+Q05uhR5ADTSd8hurFSu6y8hFBJZNuHjLdnrlF
SdLdtK01oIdFZwKaNyOVaiNQjz/6X2wrAN7hIyLUyj3OmNKuM0Wa0tn2RBBVVTWyPNk6cF6NdZIE
dgyzMC9DzH4FSV3YdGOEDgUT3dVkIWLq4J6suhY/fbRdKBcdP7nQnoUQNsz8Zdm5Qg0GutoWigWY
eow1J1mgkSH7HDglvBvh653VBgniFLTDNCcQjEYDJD2I2ziILv0vDDKQo1Di4TfoZRQGqVRRbWLA
34yNMXxi7Q6QObPIFDGkPvybdHymq2lScrmwwrDlodSGmnFpqfSDKbzUKhbKdE5u12XfW7ayJWqg
ls8Ad2b3J6Pv+tlWTp/u1UiuCFKZ7K10zfx5FYP9Wq0zdqYk7VyxWdLaK7YdYKAHgqIEB+rCqI7m
2pNXHSwFtQUcaZwCtBNwtC6+77wSxrN814ts74OsLIqtjfRGgiSeEYoRfIKkV/ZT5cRwRZJH08YF
dgUCbEF4BnQ1ibjCAB+cHrHHmNa8PMR/AdtOUhfMu5f33icHNBTVjZokee/Okk1RjUpXHt1ptA9T
5VPmTHUmv1W9X2SR72soCkvntD9VPhqXkOUCEUF+Eq8uiqoXBP5IKgoqjA7Jk1WVmzHNNXIKtMJw
XO0Sc37QTc6eZ9lH0hnK+X01dQ9/3gJaHKEYn85GSXO5D5oy+CS6s3NYiqkCNlWWI4kHstV9d1kD
PgxA8ShsHMO7s2Bno8d2SsZ2KXjgIprYg2Ja5/0Y5+2U3eJ2UVAjMPipiKh2Uo/1ZGfMv3oj3zCo
CfMzVx2bHUkPgDWwGZcPjN8RS6PZM6Z9rqoUjpjdjvUlcqXyppwAP+0HG1vEZgHxXsV4UOWnyHJ7
Ii0qbXf+QJsyKmcQn7cmTElIPp2+roBU/2Dq1t3itYaM4XcLdGIsCupdNxBXIj0WxqOe1+VlzkZQ
GTKxePSZltkfcPn95QixGpMjso+OVhqGPHfHcJsxZmObKKLw2LFeModyyKQYsuJ2qhpyaOpiFHfm
2mUdYpHQkDs7sCBpcyW6e1JjyHZBauE6mwR0yCfhc3ASqr516K0HyP760Z6YgnPou7OGqYRWkZAo
ENGcW9wDvsDuW5DPLSwwJWq0JsaQP1eoRlC++q2PgQB98yeNUBtpF/oqdeU0CLEOhlch/+9W1yZI
WKHeRuzrl/Ky5+RyD1efV3tRTNHFTP4wCoaluRFDCea3XurqDg83rboaLql3kpUN1ixZ6TNv5kFA
Phxhl3BfsuQOtR6hWfkwmieFUwq5EJ6eJ9ac0o7Y2MPrQhNBsjH9yfspkWbs4Yv2Pz17DfEiL1Wx
7FMcJw8k7OGozaohK09+SAhZ1CoEsXgttPGmnHp9Qf+ydpuFafI9pnPnxpFz6QJSU+wsQVahp5nY
pxpP4InG46DeFm9Bo+jNzpBwQQfnm2e11o/VTNrDyFgSdUdpWc8tIjFMRmhebrp2QRHt53b206GE
v6EMML87WEog+vCzQexYPA6YVx3ifXpH3Hb5IH9S2znIEVJ3eDJA1TUITM3+ZGFpVfFAtOG6lRMS
CVR0DtlbQwJotiYh7hhiLbka8VVDpNbZ9H2tgT9tR0vzkmFTKYEEDgEhJP5A4UcQCZAPCGOQ6KQY
j01KW5ndNinvOWCi3fWKznlAmQidLEFOvcZYxEvKJw+mXIRCBEdV103o5UPbksRbYK44EueLHSJH
iJrh5yp4Xv0kCG4rglgRbIvW6+LVCcvHQrj8kqVwqu/oe/Fro7kSt9lZgropVxtPeKY0xh3gl5j+
LXtpTFLxsA3BeglOyqkWuUcXklS4PVHCPY5rYvWbojaT8YB0LstjbhUzeIfUGTTAeKmRzk8GnoE8
pSOMlT/EADBkAZKktOzzeuuiXlpjxzFGN1ajh0PGbVo0ruFw9g53sxEQ14TQ6jm1/W5AUuAlss5w
cuO6itpQIx9f7cZ9Bfll3uAeCUmM0wWF2DIqXgCuvvHdNDtJGOKs6yea++FdNQhRY/IWTY8x05pu
/TrFCeLSdpqiqQFniOZ0VbFKkGvs8G1lAA7LNcXVLUuC+Dg3CdCQ4dSemMXNAP0CoX5IlTG69ixk
yxTKC9LIAlk4DgWAPJywurD+kMRPki7bOdhpcgbgGymFG0QtkuAu7j3tk33mG3TtnRlx4s4Z7NHc
LmvPXMFOi27ZMQz376nnaJcnQHafGE7kqBOD3j6iCk9mBL0z7fdmLZsfimH7FSliDCsKohCqyPXa
7Cee4uZmQkj+YtpqfuKq1T9l3klrkxbJ2kX4orvvK2PS+zRMEm+TZBl1cF414Vvb0rSL+kX1btQs
dnjN6ccc0Oy3DYkkeWHhn1tmf4ksZ8Z2iwLcRPSEHOxpmpb60cQ+t0ShKWEs1mjT5sSqPWQgqTyG
U8AiXNqDWx1Td2EcRg4o3yNnbTpZozJdaPGl/9DJLBPgpiWzEdfIq3Vj50nzJhSQRYLoZjxbjgI4
EvWiCr9XpmnjFKkmRFVtMc5PvF8InAujmT+BRFL6lpDL3z1mecHG5vTGElsyBt1JqYsrW/k1K2U5
Q1FYjGJ570YdTLTzi/EVWZR68TM8ehFCW4KUZpOBWNYE4gQjx7w0bGt5dAlddRhwlBCch4GYthh1
awBgXtYXNgJdciUda3wbXeDmrGppcmX0ZXUD+Nx+dMJO32Seh6VfQFG4zRBLDxjnDYzuA+fQQ+a4
9WeYGnOP9qLHM+Wqdv6WtWECW75ZHR0pu8lGjAC9/WPkSeA0kpM+FPmg1d/ztDRuIGtNHyqjCGBc
01DQTnXBDevTwo3rIa+p3bTSj0sz+o9TcX4z68LIPgOOqw+zGKvsgnxIIkB1Ct4BlzbMve0Cy8tC
Mw0u4ayCb+4KxyTI0w/aGVJ6qnWxqXUbHhuZNN9LDBnkqnmeFDjgWsgSpbmQySg6slPBlCTNgqPO
h5dL2o3Y4DgMqJi8AepzPWIgxZKulvfEJ6IZ31EavtgG4hY2TqLlYsWkFhVTaTncxLwLL2CqU0Rg
k10vGQAhXbeTBJ4ojClgKBXiwU0hKhNGo8KQ6idL++JWOlsuYX44xA6GxmjhzQqnJlKT4EHwuqHB
IRIE4qlbK++uaAm64nswLTtLnI3Xztf9z1DaBEH4bTnesKPMHXA+THeZVMvr2of1kw/VBTov5srP
BERkF08zElx7GNKf48Qgl8uwoqwJAMFgk8OV87lwSbNomtCFsX95bJnKch604FizUUBAD1Zti2wT
+Mv05nth9m00naqIUpXSZe+bMEM6HAweDs8gTPKdhwM23WIZtK+GxqFr4VFuEx4MZH5h87JDfdZS
Ap0IstRne4Ckj4QYLEAfqaF10EezuS9x6dUZRzEABBwKqhH5M7Ou2QdZ1U8P9DmLMZLCYHvWSBLF
1pYdlq0JqwMvMg9DeVAoofTOZ2a9PgPDw+a8ejVBN8B//YETRuD/9Dnh3BGsN/80DKbGm8r9ykxl
fg41qEnhuFlQOfFA5TWOFkkyGUlBai3eEpSJ707RS8KjvRH4TW8Bp9qaFP426EbyeuPWRia1GTnB
8GuRalCjB2e23F3lYW+fPGBdT06R6MZ+HIRMPOsJNaW5bvU4hWrE9TMHWfC4Dm6u7uhBAI0Ii2Yo
YnCS4zcfIOkxK7M0ZedQ8vtaOphTUGv36dWUk/oRBXUlobJV+XAwWw0yfs4Ew8tpQfTKILp15gun
6Lw89rwBMlmTMkKNan8uyODBbcEGDG1kk68F3qM8a/h7OPkz1F3UUSejXeQzPHjYYla3tM8MPp2H
AkkFnBjv/KLC3cu/zRBlsNmZ7XJFSun8CfLA+hgK0pAja4E3iId1/n/cnVlz21iWrf9KRb+jAtM5
AB66Iy5BkBQHUSIl2dILQvKAeZ7x6+8HZ2aXrXTZ9/ZjR5QrI9OWSYLAOfvsvda3UMaVDUf9VRjH
aUI9Izr03NoQ94QsVR0KcZwCd60R3rWKZlJzI6K/SyfSVVZB1zkhDhLN/Dh2ikg8FZFvwA1Dt9gN
2G4E5/gJ6S3LgMM+S3xdfhNYmF4+anFnq0cHymHkFWaGU7ZtmF55k6XxTa10wmvBU7O/zqwdpq5G
6oauycDSkkolNjgT+nZ8hA3o9zWxOFlv3/Rq2NdIMG1QSVu7C8dxYssmrnZFRpD9NU/Z9ciJMAqA
NoRFgavFvPYwRmFX3MbY5hCaoiqhq6kC10NJPNuie6jDYQT4OBpjnK3nhA7gqnRas7vPR2f2DyWU
v/YYklyMTllNrU7cOunMTYlLupdEkDqlWSpPNSE+zb3RlvnwYjcS7lVQDm3vbwYwf9bWDCXwWa3j
8nkd1nRamjy0LdVMngS2wnMQOqhCJelD0X3ZLFloJAlYzqbDsMLxssU2zzSKWf3INkkugVplR60E
yD254HUA7K71ipQi4Pl969DfAIOUpMT/ErRQYOPGgm18xkzo4O9k4FRzydRwaIyNbc4lwaKQe1B8
ikSpww2xnlRgKm6gL6Gu1iejHwTLGpPo2dO6QQEcg05v3iK9pnAcSekmMWLAmeGKyLQ4fPMpcpo1
URVNrYodlVPCI8thjH5ZIXKhTbZt0mHeh2zDWopc0UhE9tke+sii7znlNAtbUWRfMnJVWVBoo+Xi
oOWWkx5UvYq5ak1QMDqKGy7Epwhvh+Hmah9pOvd2NFbH0QZK/CAIWpYd3TRGAHddbqoWPTM9Fb5b
aMTWasCJ4gWzMCiE/F7Zt5rkqY1YYqE0kcdC9K+o4seJtOQCyBYJYoekFiK6jPE4aStNItDmcN4R
WIdjgyA3spYRvGD/9xkDrPNcJdANH5ZZSDjClHM56cFVC9bGIPIdVydTFt0VOHD0j5lf+xemPYWh
w4A0nDTaBqJGiX8zac2oIXTpJTCELYiHVkGW0kSBQds4MerOp53MgQkAmaE2Lbm8KItYbBc0WVof
B2RPbMpERCPiJRU37FDNSCtjIP0/kFWe+y/Ei9Rf/kG4aPMPojQ+v7ZRkb/PGWVm+KlA5BwFYftf
/za3dAly+O8/1vzXt78k+FIscQY//IuX86VM992Xerp8gfrY/jVEX/7k/+tv/hmQ8DCVX/7zPz5h
LGiXv42U4Px7RYAumFD8ewHB4/UfT1EdRPk/bpoUtF/zt5/9S01g/pOMNmFYjHTYigH2/beaQIp/
Eim5zBaXMan9TVT5p5oAvYC5KDQdJJpL6uQylP5TS6BZhJqyRjrkTzLO/f9F+/0wdllmc2h1HEPA
ZmXKZYtlIP+d3lIh/2EIiFdew33cQDHYAsv5zfjsx9nm31/i3cBR6ogtDJZGdkzzpJdA9Utwvb1z
/e763/0xKvpeXvnj9Oyvl0FcoXJNGKW+m57xrCTs96q/9tMBAkhG8sAEpd15UoruN9N07WevxWOz
yGhVyyQO9Mer5oiiRnox+cAt+kOotYcCnT0HTnyo07YipIm+2aGYAvaCZE+ZTojBEm0EwZ6rC/lh
qyryNx//R23BHx9fo5ekEZ7OANkxfnxLGkTAFGmkvy5C5UIkyy4cAsy/3SFYvtjafgzS8fbXV/x3
L/lOVGDSQmMqD2QgU4MP+cTLtszBcuJqOxrmCN7I/zn++iV/nPn//VMu99p3t2trJxJ1OZ+yhJga
q+EeFPzu1y/xbij6x2swFmcWTyOT1KV3N1JMVV7YAUB+2yc+HKtYbps7hdcS+lJmmqdedoemjV2n
Le7QBP3u9X+chP7x+paKgsJGhq0a7x/J2hSdnmAvXMv+pTTr89xm66lJd0nuHBkEA1WP9rFwLqAp
d7R8HsOmPf/6Eiw0pe+GsX++haUPDetIVy3r3VwYDSx+E/yl6ykLNpC1n/U6w4QbrDTVfsxLKG0R
djQazEZg7E0No5+tR3v6goyPfS/HtR7AYCfh6YZb4UgexyFxgDKrya4vUfh2xW8G2cvz9q/h8V/v
l++MxoHgsXz3lXEoA9EXMqkDuntqm9hNFWBnekcgvXNVmubgmOKUq83br6/Tz1Y2G+2BFIikkKu/
EzlkvsUDN+Tcjfnw5tTZXVn0Xi3Dy69f5pvS6v3Hs5HWGxYCQraFd4u0EdgaAO/YXyfqQ5GUd7mJ
mThDg1y2dL0g1Me9ua+CgA6YclyWGPgznjMpR31yjlDU70m4ASUjSOebKZuCe84A9A/EqlU4+ULF
3KrTuLXjYEPDYeeU1bkM5rWcp/XAvaeO2Kq1HvXxwyTC36hRdOtn95oNogsGHY0NhAg/PtJzaNu4
uC2Hsa/zEFrZHTSAQyCACjU+UHW5tlQOJ7rRb+aIaGxZkh2QvHYNjOYsJrKLrmERPY8j0HTT90rR
cn49V9x+wDQhFvQb02eqqtAi8uPBs+psl1v9hrBfVki5m+f4MtXclxwq50TxrAQpuzZtdSvdYVT2
RmNeB0zD8kxwFukBIs2YFmOXOcaB/77SmuHNagZvrMSu5ooG/PfQGWAcVSQpvlTWeIvi8yYes+OE
dKgbw8tELwaG5szgNutWuMFd4g6PjtV7nLVdMlOeqWm95QXNrLjjKT8iCSaB0rzForBuZfpcTe0h
s+zPg6FsGjz4VSQZD8T7edT3ysITn+c1CgwsUN1GqPWrbkZ7YKB3PewDVwnrM1qMk41oAmf2VgzZ
oWhIewj8K67lV6Vc4tbq8VYfeGxN+ynToouVtOeoSmnHz8lDPzF7q/P0jqzKnWMGnhKETOTas20r
NzjjPqPF4tg4bwvS1NKy9yJL/xDFfKPSfgKXtKIaWTmTw/jZlR1ALdTJp6S2Vz2Lx7KQFPIr5N/V
su4u17qcyo2xIMdeaESVxILznwzxeQzMHX2JDHrjuGOYftHi7Fj72BJm66oMwyHFWYtx/bj8XUU/
b4OZKUMS7sFKeg3AYFxl+2wRhFti2i5QMopYrw9omtGzT+CXYad49A1xIpmOTPb5xoj6E/GRC9Dm
WDrjFnH8Mc7lrlKc+2XVUSJ1G2jGiXHPVpfIM2OxCxYvZBdeBiLKV0YJyqUexrcpUzYo8ZZf9Epz
ts2mu4lT5yqEfAR3440tQ9te5QYZtOyIbWBbwnrPLJ5bDZJVxXQVikwah3ulHTZ5Eu+lCLzB6g8G
5DStmWg8tTdpDx2CvmtD2AmCoxsoKXAXYteu6rPNF1cQh2GQLxlU2ToH+gqByPMtQkUJC//U5EDC
CnKKIh1PZWPul686hIQSSQorW3lS+vZmMAdPq5KdGvRuWgXbplDglI8bAudo8Trcx3Bx2yFAi2Hs
k2kmucL/dg+0kp3MDL5OEHgr3Sc7bl5benCVYeiZtB2WjVXqD7ZGWLYW74U2eAGXtV6+mgA2VB09
N+g6TBwjGfdJn2U7Eq8fM338zQr1s0XekbpNGIw0LKiE79YnZBip3eoOE4T6bDHqCPJx2wn9N9u+
vmwW7xd5LEiLhFiVtibflTaYStKyQj+8HoC0hDzFNXMTokTuiOhao6bcR1O26xifrSbi/yolv0vy
4OOyp6rC/xD23EnNmF2k3X6wxvQIc8vl8Lr+9Vak/Wy1XsxSlEY2hfZCKv+hAEN6z7jTdtaKhhKh
1EhfxTr5aRDmLtaN/cg/FQc2vQQtZOgnU4xbCy8F4Yax+5u38rM6CUkeBhMKJQ3h5I9vRaf3m+Kx
dQiXDS/ITx7MfH7rkmmLX3gtrZaJeXvIh+oVjr1bWSwWcPR//R5+em989xbeXY2xz4Ak0cFdE7V6
i1sU4GJRvsaN9fDr1/nZzWGpiwQRzabGPfLuJuzTCpxCy2h5HtLnEvkGMyiPY92unZ1vz0je08K3
pnXHMlQZ4cepPpuOsjFYhRwfprHab+itHIs62mcdj23YHX79Fn9WNrN/a7pEuIgk89ud811pLgPg
j1atOVhtyHmfeg8b37pRFC8mV0um/Uarfa9TnEclYOaasb39+g385Ey2aPURjwtTFYb27hIxvKE/
PKrOOtNexib0bF//FFEHpfnvjn8/OfegOUYsLjSTssx4/0pQFYokrQAyxjdZZ3gy1nG025Dmp62B
eV9pX3790fRvGvR3iwMviUXRWrio4lsR9d3FTWU9Mu/hJUFOeIT+Ei0iXLsONkuhW8O/AQGjeMtv
LqdO0q43nWGXMBeS3XJHMCByzUrsJ2PwJhM19gwCbUp39C6PM4itZq5vmjb4OEfjpizUbYcOsxp6
L5Z4uPiZbASqvWiCguBkywx8rvJUZsqVjjQ5VM0ZcLvb284xStj8QmzddU9QvNgzPobdTE5MHWO6
HlZWL3aVjF/QfLwwhnwiFOtY86aXn0dGsiFwzWtLY9ey29iFWBl2R/OUPW4MPy7VWMfr5U13EPil
y7QlUiogUByFV9eezclnMjMQbQo+QZ23Nsfs5SnpHH6/qc8qK6aTmrulWBrA03VJ8DHA7akUnFja
eB+EyVfSXXYGZ2V4RJfKmekkIkFL4n6DNQpcDhBw6uCl0rLYbNu+Z3dDaBQqXqgqFzsJtsDDtux2
e4JECAtsD3Mw3i7r91Sbe19/iSr/Qg/Wo+I9NA7ZMmiJV0sp4pPZbsQBwLSTDJmWwmcmiHxJCHhS
G0pwaR9pQ7gTWMilGvVnclpK7gInugea7FVUvVYRUNU4x8ky6dOH+8FoiXERq76tzmoWXJxpdDFc
bJefQ4CGPG2gww8+ZjROisOvQbkOVfSV0cOeUewhsx9qOPmLJtGEqtMSUh+x4evJtJ795D4pUiK6
nctsOV7dUj+lKSFnsKYpZMzYebLNxYXlGyeI0GsnsB59ziO+056tfLrto/5gJmz4Md8p91pAQpCa
ZEchx1uBRdGKL3FN0d28QOF1qyG7W3pGNglCuhi2WmnskazflFMICY9TjDmvwyi5n6fIJSjxkHM4
xe16n3NgjZ3aBo/KZeOHwz6mSC7D69ILWe4ROSKIYZnqEfou9+CyxWZOczNZyXFq5i2TUe7XwXPM
9kayutKT91rbZKAxb+tQuMt3Q86SJzPpgqi6WgUXSOHYGZGzNyY7raaSGx54pB9/vSJof9v80EkT
4IiJGNsAVOR3R09s3HHHZ3e4tMp1OQ/oZneYqSqX2yCPTdDswdWyZtLapm3jUwYazuXX7+FvCy5v
gaYlEa0C5on93lNSMK6qVWYJ6yYNvD5vUb2hxhQp6Qvtb/Z6Trrvq6OlGYNfQVcxBtksgz9u9hrh
B3mOb3NNzudeWRRd4dTWyGnCCxrbtUGAF+rh5F4RoVexDseV9lSF40tVhZdyImabDuzeL5VjHw4b
DjKL1ORNmhEh8YGEE8WRk7VBw5+3YPxQ4ErlGCfRvp/RqTCiocxZLi6HtLIMtl0kdtrEoQAYvY3K
apCduzS7ZkkVNs7jVpbTdiAJAisHtDi/O2Cy2heWcSpAmgqD/pHFcKEPLg2PTlYPt47kjpoGfxW2
2JXtiuJ/Mk9FGiwRDou1wZrdLoSmaAN7lRIArDbdDu1yAk1Zowx9YYDmrIJzdjRreRra8GNuRPdK
Uty1NdZDe/QZuHOoKFkvu8xijeVezTk46v6l1vyrSuhrPgCyHPtvn75F/YsZ+Kqw2bpgNS+dDupm
UoG+mO0bw6Mv04gGObENHOflnS27GwYXtwqtiCZQLkmcyLXS+9dCClcz+AaCSjlmCQmYBidCTo55
n5eeX/VAbuZ9AL8Gfcret/O7FjYTUCmxZyC713POwEW/gSQFhyoILkT8bliRjYS9Dhm8ojvXhNek
ZXZPtOJGndNjpRqIX9WTzXk6VRxveS4aQ/GMnEQmbVpzm+0RHXlMPXdAEnb4PjdtGe7LeEDNHFyW
ZdaCTw+tAtlh5/Z1TdoLqqJvfzkekGhMkYah+regtwnEpq3OpohxQDb8RkcWSWW3V70UyxbMhNtw
PlsSjFpnC6gmDWqOsDJ2WIFAxTBRY57ZpeBlGwJcV6Yf7lMl2SXNeGvY05r5mNsshNrEvkZ1d2uk
6b1kbbHa4rgcvGMW5ZmDVKkShFgDC1cy/OOJMk/7ckrv29Z6Enp4YZ5+wRbReU6XsWDZEL4a/3E5
YocMil2Gaaiguo3GiqYjBAHrQqQiuBic3l0hEM0NHowRyH2LBNu6AfFHakb3IiOO8dTbqYbYA13Z
DGjHPxSasaflv08t+dCQposcb7xNrBG4nmXlblwZcMLt+NkBWL4xmMUy+pSHZaev8+A3tfNPVg4b
4gJjFmpC9W+9+pb2VjY1KiBqh9yJiYvJxiuXR9DMjwndiV+vin9/OZ2pADW/gQeEHvK70YAayXA0
Wsh4Stodlvok5NRs5/nrcqeX4/Cbl/vJRoCtD/rGEpZt8utd+2wiJ1BKE5tywaKfcsCuI9TUyaxu
6dm4kZa8qFN4HezkGIXZLmo6d3Ti+2+feZnKMYX7c/bCWO7dlO77f/33s70f/tRDkfG//zVDQs57
/35E+H++BuErOIz29YfBIj/zx2jQMv+JD4cBoLkcJXTjX5NBqS4Z64LmO/NCTGE6J5A/B4MGg0H6
A0vMgWDz50D651hQX7ITMBFyJ8Ax+fZbfw1Hf/gC//WFfj9Mw6n5Y099GYBw0ICIoaE60C3Nendj
kWunQjlVfI+cmvioGPaXKQwMlsDhaLIlIe0Z9lVLA8ov6KMpfficLAxNm7VT1Scdl0FdnAo5ooJt
IB5tlFwDw9UFhJ+4ha+aSHft2rnrRMcy06AHQC3eBkN6l8Si4fiBfA4rnFZXukXWVjwmyIlFw0Dk
M9y78TCPXaN8KBnYBx9KdAIf+xb4Vmtab1andfdpnqnqilRsJMJ2mA0ZoEGG4p0EasZ5vUemnIBZ
xz4WmhOs/lUxqnl5GgoklQ3hjrVD7qo9tEfHjux5F4HPJyQ7pQlUdvvSRhPVQGXZ92CZgSQPo9su
jJqZYGgBQWmlRtUtvYElRsA4hH73gva7WHeZCS5RG6N6j8/iSH4iUC3yAKx1OhYxiPhabiXC0JWm
5V7YGAct7OJtmqhVA/+9RYOIe6cD5eTkWubBMSueGoRVYLzWTaMVLvDeQFn1oD9YhQ1EIzKi80F0
p4ekdt0QTCvPGSrplZppXztlOsVZM1xp/t3WwJmD2zIbULoJcOtPdW1i42rjU8NfSfU0y0S7IXmL
153UMDzrCQhuIi/C7Esz9UuYGbLbYVPrC6kbWHWorzNJJhY8QPEE5t0mKj4IZmgPJFUsHiYXI/dg
bwq0lcPTNGnhlfzd9oBC56mKBtLUZGdmG61U4w3quPIguGx3akxKYUVHHscB1sXWm7RKX5MKq6+D
Gmhb37wmRU+up9aoW2TUSH3JqgJV3dXb3hnaGCkUyBJMxefc6pAzI/wEzlJyy/T7oRXhXWBDXIV5
ZwzDTRmm0yOKE02ShVjeNsLa+RwUi2CYww0UWpPW5JyW/tLpSKtV0uHQ6SI8qHFsDyffT29qFP7N
KjQRjN1DF50pMULS4Na2YQ81rjokG2sR01h0TbKuVPysKzOmOK3QpAh0PVa0bZQAluTgvzg6ELQo
BMOMLgrl9ixGj8eaOYepztcR/Rd+yXHAwZl2D5o/W+e464lWY9EoPo8o0zaNtLHvabl5NoBedD6w
Ia1k20U1TRyarW7g2ZAFFU0vsFu+Uj1uS63YB2ULZzQG9uO8ycQYN0lpEblRO0dLi/wnEMWB64DZ
Q1fpC7AALbptkbdJw8MUldE6lgWA3aIfleyLzhNF4JcxjXu8gCgW5zmhcZ3nmzDJ8yuK2ylaWcDf
TvOIWGwVsv4k+6Kvxjt6PzHpFnGPwQQ6C0njUVDgGgtMdT2i0doruppd8tqyrkGvHqUO3HFFwT/t
u7o/+MQbHwjeXaRclZMWq7CTmDsi2QtjMxQYTqcGrvhmLopma0dtn7uRpYbpdiT1+VXFBGJuDdNp
SPJqRoQ7ZjSKfad3yb3aQQtYNQ1U66AoIn21wFXu9K4CLViO5NtvW6yvb32gBcnGovefrVJ8JMKV
yP7NwLSJKcyCr3M8SRa7aSG0GSPZoIm8V6YAwWZFHpkzmPFHxqidv+2jEKp22IGhV2rU60RSJ6OH
OSwCDprexnqrHXWIc6cl3cWl12Y8JGk47C00yFu10WFER0G9jjV7UNyiAovsKZykbua0cNRd5ZQv
5qw0e2eq9AN2nmDCnBhwJjER021bosTGlVlXRJpUJMKw9C1zCk4HFLplrZB1Pry2aakTWtwGG64p
t1mEdHMx86Kb4pillHVXQwfWcnAoQOoIuku1eV90pH7Elll+jBmnaW7tNISMhxAgg4iyurAfDLsB
aj+KB0X6NjCmhlkWYrj6MTD1c1oKBMa9vZMxXJcVPt0t9eBH1td631AQHR0xuKbaJ80OxejJyqRA
PoX63BarsFRHBfVWG9DDy9CcbepRTqS1CZ1pm+iOoOzqg6IMZ+GgCsZ4QRA71hg9YkKkO6bclVEk
7xMlA6/cRPlzD9YRhjCKm1Wl68+GU913JLSs8pDhd1aXj9zgDLt66143jQDdiHkva22CVhpWJ7BE
X+Ip+axbg0hcS1HtdUzU8W0axwCvHYYPLBRZgTlHz+pOuENl5LvYNi9sUfY+ylMEvYE5niq1zB7y
TEc8atqEOqAuPWKgBjM2p4znZsyTuB864LVFWeMbBfrcaB0ma4yVbZ2z5QIG3yMEz1d6VE0eTp8M
imQPF7au4ScrZpAvs6tZMqSdTS9z4pp0rwHIuXFSx/Litxo4q4EqmxU2Qj35ocopz9dRnLFY5NLZ
+Eq+TWdB5IauBLuUKOmSCbXWvcxanz9A1FJAHun5ea6ARrnAlgn0k3WEDBxyFMYCWecPvhXFfJHh
zKrp5ElT3CvaPK5i1Uhw7AZVEyMRaePXqS2zDIOVEdYEvVnTVY8jFqqIDiduMb371Fs8sxuTQOLc
tWWlPs3wC/bEeJIkJGIqjZ5D7B54260jADLJufHpZ4Lv0i1HPZLME3vGECJHtBQQjyEKbJD1uYJZ
pGmfE0ssmm5T1+xN4/hkA0ydYXo+2M1Tm2SyPaho/2gFjiUJOXr/bAVJrR/HRr/V6iS+a9JiG3cg
qeI0/5THKmmTvUHgSphUiavnVfswR4mK8UZzjpKxMmYlSsTEM0b8SDKLgy2W4HivIzd8MDqiu10b
9ya7Y5pvYrbKvOzH6FiFxiXydbtjOItL0guazLkLVb6cTQTJnMwEJi5vAbY1wh6lFpM+MSPFhw3Z
+KVrE5ZcgN/M+BxI+pHYS0nExxa/eNe5tFDMdsHyc74j+M/6kuZww2O1zVzGNBgBTXI7uzXfYKtj
IGTC/GSWVhkww2pI9STZ23rVo0E9ld2IacCkKPWZrNtq7UZEDuCiSFuHmJMOXtpq0B1fkmxI6jMq
lUgZNmMtm2rbm8rwNdYIDmHtVJ4iMPSkviOjATuuk4mFEXmltIQ5bxpRyHOPbnllwyXDABwcJ5i0
e7Id2w0ezA91GNabUtOZdLCYQlDRHAijTpSbqDE5DycjooU0LhkKm/Dc+aqKEgG36gcuoim05aap
QhggwxLlKD134R/8TO8hWttKSP5IlxBbVXYKyXshft/ViO/PDf1oKtf9KAKix+t5viFulzzXONQx
FfvVru30gYE/j7wWpV/SyISonhj6baTW1gnk7lC58xSg6lfyUr9V2UXfhIVBlPS/5qRmsKcIKVnH
Vhnfh2MmGh6EiV62YR5Eoum0EdFOdwYKqMlACOJ0yrVeoGvr3oqafaQA/Y7j+lEPsMVRxYaf5pCo
miTLkZA0DdQ7QnJAKtvGW6f7ww5Qh/aVL7bcBWBcts6g3HPkIG4hyiN0wUPhf2hLa/QSxXDo42mM
sHAqRvugH+zhkZXb7vZt6NPKETUn+2xACsUWnTI2Lxu5jpNgeOsVNXo0/DR7gfHVu7Iw2q3fL07Y
oDSUG6cw0tfQIMerxday0Lm18tNc5FrsmZr4KgwKGLqp1T5RQMWvIIlF0MpHRifHzrBYKTEgkFnp
4Gb7SBxc9hnrZj/RNIzNdEsGzuzc2Aqda81XtArtRBe1IKm75IHQQWiAk0W+ztbWM+yRw0DrZWXh
KWTEos9CnEJhQjMokjwydsCeiLRxjHFgllOZ+a1ZB9XoxhPLFRAJgs78wSaenD/XG1fsiSwaFhaf
LzkLo0bp7QwGzbtUr+aV4bQ0SOlilG6bVRCaFbZnV6FRtdbtUb7FUDju0pDop004UPAxeOcRy4mr
SqJ6vjp9I8oXZn2U12ZV37AQDPQXnarsXvHBaNqui4IpOTYzzdEOP5KrdhgirFok1X2qRuPnxAr1
CGelQxU6+aZ4aE3B4CnpLFF6Jc1Z7EnjdMoq02we2Eayjp06YHqIOulKemda7Fvs4kxl9FGj79tN
0TR6KKSaz8RjMKsYhvLsDOWWiWD2qOJv+SiFVqQwIUP7g9B7Fva4TlES4HyrzyXTvIMP9+4tQ5SN
QxxHwHNvpnnrhUMfiE2SVXm7yRrqqayu7+oCcftEyNtrlHI6grJu3Y9zhUEKHmfrNQEryrrvRIBk
nIiiJTrMx5QHrrfHtZXGZDyURYk2Bek2LnRN5avfqgOZYz6bKlr6Fujlrph9Q7o6SERrg9eN4Vne
4akPlCExNy2HRvky9k0FLD2t0nKNuc188pVM9ktib5N4k55jDxNSivssKdjaMOpHHU0gxBP4BgIc
InW0PKhZln2tfSHTTeHEGmkveV27jdkvVVKQ0KXt81s/C4q3cbJsUpsQuXyQypByzAJ+7BxVkxYz
6D+RbqPYzynijGKDJwXBlo9lLD4JDmrOTdzGGvt+U0r1o+OkIcZRrVROaRRI8Nq9f1urCnMbK4yK
R8wz4IenoO3vU19r32pkuG6J9/Ur1EpoyBr5NNiW1Zy7ZaSYTevSOKcqfpIN1qUi4P8tvHAS0gSY
e6MaLmIw8SnhrDUWizZwe5/wAttrsSbGwDCmqKIktaghq7ApRgIz6Ni5Rq/hUgttQmM9gaXZ33SE
j31AbV9fkLF0cgVEHIYkCczzR2x9qr/POdg1VPQ2EVYhvozajYV+srBCXMyk36dkmjK+oqhZyWrU
73qnROE/ke7cbENBUbCaphR0du74NPZn3JlrrcmBe8PCgF/TR0pCGqmqUvOGtPqSFNPEkbExx5+h
HpfgroHcEAZ0dRRe7XRCAT1WsH7PhhlNBfauQQ43Sq9a427BTbencOZ4doef0InXihPr9b7jnPUp
yOuh2CSh6m8ocxfm81C2z47pJ4sRUZGHMbZ1SAYBVU2dxso90ICGTcpWMEM600XWHKs6W43W0D84
GcaReatbsbyhEdPc1bAZV/aClkwVmX+0jC44UoHYNw7HlWutGeFLCi6SmuEbj4EzOlup4ccZN1xP
woldEGvj2vAY14me6cceGQpVTlZ4Us+bvepMM+HFfA/hGN2SrDCsHWJTIMoanB9yfwpvLQP49E7X
ELFc0zI1v4Y4gowDuSlptnNiuu9BVJFOQsIiZDYSXJwaGmgg8zsclLBo3ZSpBq3/FgeX86YYQ4Zp
lTo/eemHrDzWFc/d2SoVke2GSHFwS0Ez2Jm+7akGemmaWNe4LK6qzVfrAH/AxP5hoFm+CjFsjwW8
CVWp73LBX6Wm94Ma7LBl8cH9eDp3lHvXkkp7RfYPiE10T+juKordp5aRS5yLfdVnb9Ssr0pc3TtN
eal17UumxUe9Uy2IuplXNOOrHipkPVvtTeDPFwft2arF6VBlOYRbS3wgDAu7qSjuaqAxtpY9i9q8
RqpyHlJTkKrmh3TUSBuUYXHOxuZM4+YwONxkIMxfRVE8FyEJerYViQ30JuBJLNWrMBOfMKfon1Pt
W/4QMR1tHbzipPaKPDkqTkmHxqGNklqjK6BtrFqnqegZAQUAOUO2AodpNJep72ZGvAOj+aBmIGlR
ALKVFNOXgWHCSuv1SxgXT3XDgQhy4EI2hS2k+lgsIzipNwqDmXmnkqIiMPYV6SAeHVTNFZONqeMt
WLI2g0fM9pWnzvWR/fnWnyBuOMaEsXIez6IiC3yWF3o6p0LLb8hgJuqBjkcqWLc0jhRiKogoSXZl
pTY3g9Iba1+PN5Y6HhSyNwxKeD+J5WqWvUKzXroyDY+DVLITPkyVwqA4qz1jmVa2z4BkZ8ZSUYe1
PHJu9HhxDY4l5uDFWUw3IBQ5Eo3OJqWibR+dybpDhlOcAeUeCw5SjGokeR3OWD1CFvmqQ4Y+srBh
mes55WL4rQ4KiRvAbZneGQ6uU8va2TXZIwJLVyz9L0FuCjLo51dCcZ81iQhjSJObIlKiY1MEdz3h
gFCBbntcDhcUWQOnDwxupdo5+5y7+QZRYL4zc/YmWdKgsjrbWHHsKQ8kNkSoBcDOh8qmLHmDy2iW
unUfUq26PkRiV4M4M6bpba2J8UaG8aUQjbXmDOlz81URhBjRGB5urwu1YLaas55MvZYZvck5cIq4
mkU6l2uY/4Ap0rEleQn0hhJf5yylgdSXE6LQfnprTPtGBv5TZ8wvUdHtM0NiIkumM82EamUUxoWY
dhfqCETaPo62Wc6Jr9TELkaPfgw1RL0TKedoAmZmnVE/n8Wol7vBKrdRAQiBbYjbidWbOXnWXHmZ
0rNnHo/lPL1DOfWK+djBa2ahcCxLC3N2pjJQXLywtX7KkeOebXppqw7+WC2zi4j9584OCdFgB6fa
oC+g+l9SujAJs08kCSiMSUHiukZsQ51z39h1vi9CM6caIdjKSTlHg86zyMhuQkN8DCZ13NAAOQN/
eDH8ijGeeClw+XmWZpOb4dDrBnIyEOpgPDdKVruEx93aFoRsrGv/l70z2Y0cybbtv9w5EzS2xsGb
OL2Ru6vvpQkRCkk09qSx59ffxcxKZGQB9fBqUMB9wEWOqiJCcsmdpJ199l77Mvay7j2gaB5URHJs
cofy4oY48px19AvGYOP2jNtYPZPGUcZF28c5biDloJOWrheXP+3SaujDCcRIx2SGm6gWy0NbVeam
AVB9p5W0HwkjLJes1SwCheZLwJS1U25OR0YKVzoGAkDYvZ3HizHP25fJ5d2HwOvvaGvw973Vzfdt
pJaTXdM7HC0ThuwZ7d+0tP/RF+gZJT04Q82xSKU1TxpAzw9pJIq9dtiJykKd/XHMjnHZiL1P89+G
5l66XHEsZ9WjLJY727cfY475m6Zv/POgixnGc3+RcyC1HAuSnndV2pMOTS4rPCtQYtxg9vZeqli2
2/4jUCwA24GCD5FY4txwSKF/ooYIqM5cuN6GDl0+jEvzos0lPa54jouiA2dntSk2ltovdiJZLuyi
u/JtxIkiS27otX2aG+/ChHK2dVDPzpmqmy9j4RQQ94SxAQKMW6mdy6QEGzGridKe/jj6E96tInqI
636+jIF26a2f2cfYY4CM7Kx9rd0SxXBJr7FzXKSqAJ6Vj91OU9V6iVXIe8Mx/tOR5A6itfcK7+zT
Ikb1yCbI3KqmzvbUP5yIWOpDrNpHYA4QerR10mibdTI0yORF+WIlPtaGvvqAeftRtyVoWAb6wp26
bZCP3xkXCaYKQT8oKPZ94nCnhR6XMU3ayBtMpHzVzBq4lMgM7PMYigXoPzp8TP1JD8a7P3e3uRYH
l/vIMXHyTwYcHvCGeQATcgHs5nWSUeiK+SkuaMlALH/ynNp7ixf6Tvns8eIllbxhMGRXLKI/Fjm6
nyNIXlC571FSvpBdPkoheM1NY9F9UR+dzDtO8HqHaPmCYK7CAouThM9h+yXb9z4+sg8rwrZfbVHI
5c4+aSCeNDAGgbEAENiyXItOPbepZ9vsX9PO7Xaykc9+lL4xnXyD2ruB1URrs9Vdcy6cQ1AaCDq9
vVrAom2pEGz4mg/S6xh4It46rZcfDljrTZ82/m3jZ/sGTv9gS1w2QjjWD6oLhLeJcPxE+1h2A8CO
JubQNwwJEKPeb7eOZrxNJo9WrySrglVu829GRcC4lkwLVqtcYg623E0dtZXa8HexCqrXXFbeVcC7
/EntaPtDGO6rubRjG2y0P0uu6jxtb1zWUAb7RpjYW1Z7wTUnrtK+WIYoso6Rgz1yV4/8CijLi/Tz
hBX3TqXpHjfkeBrisqZCQPrLExnIGe5hPgpiIjGwA9bhOdgXHnz5UN0MiAp0JbjUbMLZcSpaqO+H
pZncXS90n+6ZpPAaF4bl5qHbsa2Z3UGeNLeO7wzx/srsx/TLwumBZ2ikY/XJzfLB5I7gQ01vbFBW
1Anmmx7moAt5aZa+AjThJJScItDuC6Qt2OtZZx8QzWY+hRkgoRgHXpTI97korsASoLQCa/fqHP8F
jtOwSjEnabfaWzDG9iPQR3szNG19Tc/vVRGVxk/66KJbIgFoWcg72iITE4wRSnPHY20xT2XXRmvh
0Se3m+uSWFHud+62lbG/KtLTdqhoZ4kosEFACLLVcGJ9utaotlw6DmD1pnptmGw2cz/eNFGqqk0V
V5LOBpDRdlFz/uYT1tV7i8Z2l2WJdkHqFd/KMxcjvewYnS2PYdOuRs4UdrzP0ij3s009LC2nAeoz
acoy1k4x188WIjStFe+xukavhFGyD1gxcAxYO09io0pw6vRahNKJ/nC+/wc8Djf1V/nQ6a+vjmj0
P1sd/icmnXEX/GsXw+YLte1v4Wb++h8GBvs36WCBhnhOUJDCmL8MDOZvvu+BXgOYi1+ZLvSVMvxn
tNmiZYaALs0zkKghfWNt/IeHwfvNsuFGY3rwiNVhc5b/DiXdFnyTXyIV/votQAJa9NJAuJV24Pzd
NGjNGb5a+HljrdwpOQyultgO0PFFuV9my9vTLoMmOqiFoWQjRrLYbNXH6ms0FirUsrHFxQuLGbMh
hwr6J+F8rEY/oFk0LtGXx2MiLfG9lg29ZQ17CgBZxNkEXRJw3rYWtKHHbnI9lGptKB5KMWivOpfs
1jSSNEp139N1nI0OQC++cU2TxMiXvFgUdJsQ3EXDNMKeuDpXbpWweut13B/9NrHUbdoYtJDVXZpR
IeXFcPF8Q0kKyzgsvEC+XJNsQeEhWo8j9/Vat2vbWacRPw08wJOodb6d8Lg1oASd+TzF7UCYyvJS
4jVAeL5hDaT3sGjZTPIlAAj1NDngpBVTCjnCdhoSF4Ka4cbR0VOk2oTOX1yQAgXK5Slrtbp9YD9W
G7AiO8A7Tt0aUJDqavyRNFpbAFSFtneTabILbJaFlgZWCeIbt6nud4PssZu4S0q9gzIKp9pNKX43
fgWQXG44rKVOKNxIUnMcuWm/b2u/+Qgyi9MCW4QVx5DNKZpf3dfPXWMX1WHqhVmHuTPEzs5dhuq6
dKxUhnHgKndrOIOxgLKRpRX6OZLMztJY1w6WpFpsbxuO8Gm4ivx3KCrjFSSt/oveeCs/w25o1nBc
Be5mYmPQ8za4+XwMGtAnF/1A3GJvLyNEkTIyAby40pmpje4VfmLBJOQdUPujb0gSE6cDfqOvODI7
l2ZHVbyDaB8TepAoIpQMVMQJn8YJBNWmRWZLDp3VIUAuBFyyfZa0EeimAb4SjuihuHUnP8JGgqr3
xocdU4qfQSpAzRhGl81VZ79XM4U8Kfl89zAx7N4SPh1gybD0ZDUYSIqR6VSn0q2hWLmAgjt4l9xn
ccGY7RB3m9zKcnZ+YEVoDOOA4oeYFYhu2bj5opu4YOMQ2v6+nKdOsmtq5E8zKosnNx37h36wq2A/
45n3V49sz1Z8muRnOrTOSzpSkx5yJod6HWHy/jBFb1zT0RKZYdDHE1LLMEwWJy5Rvg6LZb9mIGAQ
DRpDwtKpJwIEWBO+RwJjZ2fI48+yma37zpXWj26wIzAgZRl9dEZpfycAEt+sfmhYE2vnCZxa+Wba
c9tc2Ck7e64aBe26chsr3emgnE6m17KXD13PpZ/KAWEit93g8zB2uB5HAFqEUf3Km8HERxONygmW
GCooY3a2hBCHng3TWMAK9hkB6jBqU/6pNOSCvO41PdE9kVA8BGgc+TrOGQZs1/ahw4n8NtElOM7R
tgu1rYUHvlXJ4dXGrvA0cmt5UMQBim3DEZormk6mL+/3txoaUnsdF6N1y7vL6rcV3ZGFvf7Qqcva
15oc/YFSxA+lk5TaWL+12U3o0TCCULa++xXPGBq3SmPn2Kh6At+XAWB572DvnDtGeBZkmUMhoJJx
5POCY1g2mXAzSFKYbB4TlnxR6FHIxLZrYorbtDS6BlvBRlsjYEi2Qo7RdfON7DirLvuJ20LOictJ
sZYMmGASpDDHpum8ym5ak0MbexJqrPejavXH7yh1Gn/q1iHLQbn2HlG0uGI75XiXbcwX106tnXD0
WOvck6GpxN6dxVAfYO0Z/dHGm0ptfFULe5fiemiwR+cVngoYLcwgnYtFQw9Wmu0iRPenAvRZwMtK
hdc8yaUpTLJmUh2NZK23hl8LQ6lOpISkhGYkXmrDEvNPyLsYARpt1jsAWLonNutUt0FVs6vLZNFi
ieuMaIFGk/c3qsb+s8mopFjtw4YH5c2wAGOB9+1+xLFplbvFZe3PH0YWMVmAQiZlrFn9lFi2+R5H
afTMsBjd8lHnYomgSH4z5atrHrkJxdfT4OMRUYP7Bw/if49I//V7av1fn5HCXv/4+aP62ylpjWj9
iYChUIZDDRUcUP1t01k9wX8U7hleQK2exVFpDTaYRBxwWf56TrJwLONGN4n9epxe/nFOEuK3ADSF
aeKX8AjCBta/c05yeGW/HJPWL20BmqFrSDCGO778p2zFnJiOgZppbYVlGZ9LM6jrTI9dfR5qbV7A
Bva2leeXCEkUspWL+bZIKz0P8NmDECkiWtZb13ZmnRtQJDDYVJJ5WLs4X2AbGlvaOXny64dYDHrv
lBGiL53x/oVQLGsvShHa38NgJseFDKMLKBNovCoSmkpE4F11KgHFxDTQwC54kywcG66DsfWR0sgP
SYWNvhIFPn9nxFQ+QrYttilZRCpBB/JxE+0Ap1/Ov//wyv7qjf3n3Atv1hq84ZeB7AW7Zo3m/JLF
6xeVRmZXWltaL07NXPcAB9onB3s7Aamx/qOF5z9xUf2/EZn+B04g9v99Auk1dKnk16tr/Qf/mEFM
hhAGhgCCxNo2YnOV/HFtYYjmApHe2pEU+L9zkv68tAxGEP4//pg30VxTo3/NIIbzGxeojfOaa4H/
6Mz5dy4uKf/p6vLWyKaFQEJOi++GVPL3j0sKe9Aw7fp5JrZ61zasgAPaxzLWqKeJQno1I5QqD2vq
yGmhGd9seSiqDpDotO+7bOe5D2z0J3vepDLbcowOQiuZwyXgHwxWKI37bnmgZ21v6uJUFeemiy6r
fsCyO8XixY5PtnUvjB95511YUABs7XXbvh+M50p81oPY0qneQIrw7dBtP4xGn/ulyI4lHOEt1hBW
K3h09jorWE11QEIhX6Bc2p78iliIlAIxuG+TkBQQBuY+YttPM8OmiW/S3A54hPZH+t6o3MbvmF5P
Ut+7y31iUwZQexxY4nKDm4N9lXFypNqsJw53aKyNyADZFV1HnyJqhimYjjRSrkqGAwjOC6PrD9oq
ttivWJuaZ/rpQBi/Dz70wJhGPwzSxlZ58WeFqka282okSmVaYamPdsR5gEcoa6ack7Pdn9qB108u
JsVxK8p4q0ba3VM434aBmgLXHxkVQ/tu7L6Nau3j/O6VvXOW6lDpJxl8Kntd46zV10twPzjimvOW
uWn7TmGY6cDH91ecu5+ooKTxTlBfPJky3gfsmkHd4bGGctqrL8U+z8FoXLgjJwI/fU7HZt8kmLvL
9ELOTDlixhRtWH5zZSYcxJI0PhnFpeX8yCb31fMYSQPLeFuKjzSYtoZ/RfHAccC/wZKi45gurI+o
XzDcmUl/phSrve4XgBSl+4z3eYNBH0gwb7ILadUtQhW75mMzAl9hIyIYcUXiWijtL14C1qMdrwss
yIAt/Bb3zXIbdAv4aHkuK0GMKDjmsQF+MXbPkzMJxPDchizo7Njp7J0RyUhMO2Zu9gtsStL+C1g1
n+gKLRi3ncnCyOZDyjn2W6QQVWVxcBATaaDes9xfC4bhwxsuGz+UdhCx8srLU+q0OTXXNNhHFI+E
mUZh9PuwcHw4TWZ8EMO8AlO3XSkv/N7E2THiKKx3gpLQCQur6ukcAwC+ZHc9QzNujZkgXxFKSbVM
LXcgVG4iH1ooNK1iEKtzMzTlg5Ow7NIjZGZN4qe9ko59NEcYH9K9sOKm2fjGKRmcMLW3uZHsy/Zn
Wz3y8FLmM3hHdlRQ/yB1V04U3BJWKI/IIxRjL+E8G+eaNoI+xaDTv0816aryrnfro4URTJTmDvZf
fUOXTYGvdL6YzPG+n9yDWKobpxYh2BeAhQmW8LKPNtK8H6uXKDFOAvEeh/nWoXSTaaHdm9N1isQr
TVibXEotNUf++G0sL4n5ajEN4G9v7saCrHKFpxGBc28ZHOOPnXuftdQ2F4VDOLi/AwHK/qnYW91p
csaHvkmPQDIrLv5k0N0WA9ElEJyLRM2byL/By77DExqSKUQ3YdU4Zx+dT/px9KjjmGjuSOodxaCH
CNOAXbNMzIzbKnvzlPUdxRSwO1jth0eoqK+Ry9Ugl5JP1UdJmbU/8hGxq60mETlPH/g+ES+zXaG4
0lwhQxweHImfAL8ADvXDGij73DC4LV+R8Q1YfIM9LKzd+8GzDl16l6YRt4jrwU2C82KLV07QfLTL
cBDxh5hxQubtE2aAatv45o7C+MvCxeOF67SwwqlReGZJKUtnvNU6Q8bFANzB+DQUxG5fpReD4+zz
eRzYdbB8UxE3wIUVH8f2bu08z+665SWQP0Abs7XgN6zKfSVM/OdjsIvN4dAQEefFU0cUGnQBhH4x
fPt6OS3SuFymB1MdVXcwe0feOXb92MJ/VrF+g2BwULFxkYkIQntRekcawLnHx3GwXAJKd7aWo661
m3TXnbs0G9Uk+UdLPALlm0hk0IBjD94Hrtqk7O4AVzD0e+Zby7MG6/D0rscE42MZiEsI8rtmiA+B
DRUChge9N5W6gf5wR9hlU8JymPnBkrNOs2sdFfN7kFJf0JA1KVinYy6uXYIdgOWG6woI60ZUY3rK
rB5yacfyyRH9rsLDToqmvW8K7CgzmYtNZ/r5sRmpEAnTdnAv7VpNL1iH20Mc5PrJXg+dCQ9Zk6n0
axgD60WYLYDjiUaCwWud0K2s7FWX8M0dXN2Ra07bGM5XF9FOMrRtdGhHXGn8gHuiwxcO0kZRi5jd
vo4xZaIypWNAX0ba96d88PunyJUQojUuXZRqNPuEptGkoyoBbsuLYpRLaCmi7SN5ZvHBsomHf+CP
d1jsuSLx8k/iKSKKxYkTxkgVA76R4jmY+d1p575NPAy+erkd2D0d8wUahem8MBQCkWksgNZTd47j
+tsxJwnn2iw/RFP7J/Kf5oKRtxeUGtEDDGeH/51VZsz1pMST5UanbOjPs6MuwOO+dFqvq7Wf+NPk
igVw4EVSn+J6RxqPjqKTybZlg7uhAnoL+H4HMC0LbZfqCjZCyT5WpEwa9WKW42vlWi81VX24nJNN
VQ5HVTS3RU0uoGpftD8elNZqi70PRjXIuT0L14sqvpmQK3Ke/a2/rI+XTW0ufKiIXzFhGMZFQZpK
paybksToLpYVl770Z/zH8ruQgT7n9VomUHXlcx0Zcj/P0bRtVvMA8hK5yCAPZp6rXYJH1PHa7q4z
bHwDTuvc5L4f4cFIlAsXmInisaQDc0enVvzuOY0iTY5pToS1cjDAtJ5L9wenhtqKGUnqmZt2nfgj
3vp5BV7V1m2J6zH0EhwjJezsg3Zm507qLIGGTk8KvWbQ7I5e59R3kQt9fNPaODoJptsJsWAyXdlY
HrKlwaRv5TE42GaBvYcQELGSjowqIO2BLsw7MQZsm9qsOGUN19GmgNV+5qpubzJQI28k39AW26K7
ROWeem5hrftemqoikIY14QMeid57jdG/VnwYdgMNLuviNhLgRXCumRvak/yTHABYOP1a2pZm3ZF7
IiXHA6pZtihKuTvL5ykKlqcwsuXc2XF8B3JUhZ2YyyujW5JN5vzUtDL549nlePGMz30+ds5Y72dq
hDcVTVeXLB1HQH5qenN49dcey+btmEYrwzvwd7JtvbtqmeVV0E7VHS8lOibpdO/n0YDxA2x3mern
bBbYEAMS0m7R49bgBSw/+9FKDrnwjyRbAFoUMqIsLjL3GCJwQk82W/rRPGeYha97UZUfZWKWz8qv
qkt37DwuPVzwPci9I0R/fBRVW/cUuaudjXj1hHQ14mJoDoGot/la4G3kxT61qXexXdmc0L31FtI2
bE79MgsjOuD787gkDXzvete6qXj364UMVm4lO12686OxZNUPUifu8+q6J1iTjRctth8C2Io+h36O
9tYsvScfivzeGCvrIvAiQTpvNDLeLs5WrFTVPsjiO9ye61a0j64c3fSko4b0ngIwoDkRMezuBUbz
PpF3S9O+qfixqRZ4IRFLbtwDxzFNKo5wAI4jdzxSjKBuuojdoDMOj4nEvNiwbeAaDdSlMzmPqHtj
uJjNFS5jBqCIziqke6wZSfKFudUIy4T4i535l1YzPehqCuFN/H42vPAzfrm10O1lEnNgz5OfeGtq
Tujeq+j953SAc6Wnbj+k7m2E2nDyBgdyw3fOe7md89We0XYEB3kSY9QoiUcbrDDj5cU1rJfShagn
0jg9d6oJY6tLmEeC+1zGIbfBM2Qr4On2eEda6KUcOrjpbXvq2p7pgLqxWJTWIWjaJwKQb4TUrI3F
kBL72UlY5ISS2cBPP2bwQifGkKBcHWTONG0VNP/KC06Iq/kDN1MOxZjmKMXDsFtMvbvXhvUcJ5O+
KhLHOnadCnBzY+TbEipqv1JXNVubrrOjNtihj8KQV1M0l8necKvmuDaMJhsdBbAMuLtd0XjXX2dJ
kh7YRcBDL5oq48ogEAo+uyQ36ffttspp/4PfxvoZ0XgIG7T1HcQhOqoUDeaXM3wNi99Jqz8HCtnG
MAcTtC34fG/B8auPFqfPFk80yAFwm5eUwyWbpXTYg1ejvqgNHfX7OjPd5Oy1bLGWC9eul1fDXDJI
ZsPBm8VXatZ0jjX+NlMw3dG33xiKCXUt04+YGoxwNOLg+LuS85/QVv4/2+mu6uO/1it3qGY4zH/8
Kqn8pVc6/m+IH6DuAoHQtYqSf0oqtvUbt3wqrh14eKTQLeLnf6qVhNlZA3uBg6pi0U39l1pps+9l
EcsymD9wsQja/46g4q7N3L/IlSg8bHI9HxIfqopj8xr/SVDJ58nsPHT9OBOVfxoK7d6C2mgMh9r6
WJ90uvovZI4XoKCuxFawH4ZsMd5aMB5UYqSOpV+ZLjFnl4EXWyr0h97S58TP0zeAsQNUYao+k60/
4ZCnB4Bms51AlJfHrknzBL9HxR1OFRj/DuniR2/kFqLbtlpYxIIh4V5vuFTybRaE909aArL3rMgE
2zG8p/EhJe74kLBnmLeJRtQKsxIKxdaTxGrDnLqMO7uxu9uI5ZWBfz+GoGe6Oq5Cvgh7uaUhHL1N
u1qfraCDsZXOiw9uMza1C3qaNkks/NSXHqnjS+DUz0He8OOXcXzUVYf3ZyA6gi4Kszk72WYTmDcl
5wB9KFwAdvssokuJ07RFYNvzdYnMJAxdDNZmnFBFb1LK6nmoj3i7PY6NzTzSp5R6xBPGDkPMjtWF
yb6r9BludmCya9ygfikcTlpT6lI6N8PdWh78tIrbxyEzseQfk8pVrfygFmKa+nM5GZ3Z3w1+q7D5
Ig2pNLjuR/Zu471FFcXShEQxqr44TiShWtq4EpLizXK/wGFj5z3wQ9U56xNqAENickxKyDsVuzyC
UYG/Z5WJ2uOJisKuwmvs+ly7adGdqbPI3oXBHpdUsa8aeTvOSpCUnBS+fDPQ5QA3iuuFc5/PJh13
pyjvq6ax8b21XZsd/HxAVbDzVBtbrwTUsxUNnsMNmIPI24h4oduUnlPfOi4dHnaKm7KRjX81NgGe
Utfqj22Ju2Xb8yhdNmlZJQOBHpw2OyfWk78njIXTZSHeDN5mViZ4hXlMvN2UJOVjUNL2tZkwEN7G
WLKGrbD5zMG09R0ofLnfHrAJylsFL3ato6WkjAxjPFzyDqU3iZuV9UXQyw7Xg51Mr76fjljaKzmu
n1sv4ihAai2djmuRkUXkrmdml7Jtxh3VIjOLazA1IJdT6tw2Uy4pQBuhNFjvltGxH5Q4C+nQsoe+
OQeA3Jj3eaogIGGprfWdCLR/zxmJMMU0QJ3ADBBFFFEN2tTiiZizWRwslYwu4DI/r/dZvjLdYypA
8H5RHgWiKW0Xl6jJTHgYxSGJHO/VFHFVxqGNZ5isQofA+Dpk7ORv5pyBhNm+y513kjQm2oqbg7rY
J11gwMHpYE1EN6zJRvsKy0g2XKumiKmSKKmq+CnScpnCJlberdkMJSsQtQA2HGiDpP+o0LT0Ns21
0WAnCcUg5B2+kD6/oFgIq7dTtQZ8YH/heVbZ7PeSrK+dsJkS8A2um5l3WKRysTMNRfedjLPJYFOc
FfHOXyL50EsqCmlkpRilF8m47Kh9UXcxpRoHviuBdoraqDLsUXeYXJui7VaMAowds+iTo+9g6dvA
EfLKLTv4qj+wmKJ/MiZGtksiaho3ixng/jBSg9NJL+x4W/IZufPmyMdRD/Vjx900IfciqIOBmpXB
l419NyP+61Z0dfiA05/Saph/tKYNb4NSYbypY9KKad84EdcCQ05OF0MArCAzZvkxLYICjZUl9k5v
Dt1WFJ7Lo6PcYApHW2SnKCIlEVJMhGd8mF1G5W6eAIxHrSKCQurGGjZ5NoxYYD1lnpZYsz7nCim+
faPMz5qOuqehzBtFNWlBCvMlC5rxAeYA9xEGguHLYwPgnhKbumfEyKh+RKJyromUNNPOG2DChvYo
erjZVAhfc5LjYUCOgm0+oLJWHhQ3OrqNBk/fLRq7LKMzhb/g1nSb7HmSqeUy4553W2bYL0hallxQ
sUWoauvkFI16Rjdxn3D6+U67dWzQyh6vhN64tnp5MxtcycSbc5LMG8s0Y1x1Xgt3PqwDc3Kn1ZC7
In6LlvZAM2ca2w7SGwOIKPHE8rjj5rXxLYPEAPM5xrx01vHE8W4MYJM4SiPpQT/x7pI0SDp773g5
6TTOaYtE10rNF23kRnfyZo77ODg6i1Zf9Fg/DEpHfFqmNuh39VVbnuocUxBGanuddErd0D7Y+TjM
Gd7EZ9kSozhYOuh9KkTrrgcGkCXAuuwp19ReGiXdO9mCEQkbbI9RJsvsq8YqFZouxBeg6kYDSnDT
JNrun8bA6R+iBWfZps3zBj6u4mcNPHMNZ2hjOBZJxI/Njqd6oU8Y8yAmANQn8pU9R38rDhDA+yUj
hOUmjZt9w07w5XFN6FJNKlwCS/WUD+uLhAxOrBw7NqQM38uf/aydUYjAL8SPhnKN+tpMOqf5SFsG
jGpjVVVRbTPsSKaz6xadSXz3Es16W1AjZO5r1cXWrpX1hLk3rQn3tim36bBAAfU20EBSY2PWBBl3
aK0CSdzM59uMX16GP2FNxxmkIfEi4zHImCWz/Ad/b372hy64n1MDoY6Aw/w4moN/Pba5NDfB2DSv
rhitZVNOk2+fltGSkM71GHwbWMbjbZb15XVgjslDMDvdLe7gGigZOuBL0EXOOy91eKPcdbkCKFjh
IdIJKBNP6Ud7qFFfYnvK+n3h8HiEfRJoYu+zJq9VWsnAq8Z9RPZEJqONot6CCGttk1bwDK8nAZ8g
rlp8P4VDoKSYlktCTdMqbhfxBU/UdWT0BsroE+aSg/Kc7lTyo7ShTzvCPQsAIJ6JbVaXmL4006hc
cThy1NdDTOPlpl/q9F6mdfs5ti1idUbL8xYDmIh3s0yjZm2p5OxH33J0INIUdOFQIqssBe7wI64b
6six7WN5BvVRlHvTzqsnipDrk6FjlDCLSNwnaw/XZmKa9CsntJ4NU6Dsn9xg8aJOjqtYW08ZsSVT
RvpG+TWr8IBq6Snkc5ITVAoiowbr148XXRnh+B5FC3jSrslDCVmbP71GkbgbkhEckXaJx23kPOMh
KxqvfETgssvzVMSpv0mJUSMAlVUHccMj7H4IlJwNMp6D92YKuAibmSqi8lJxgdYgm2mi3yxGT+a5
6AQVcQt9meUWqyeIxdbvigWafju89ZaTvqa2wH3SFwpxSwICykjBdLJFruyLfjsYIu7C3l+MTw0y
wdykToHM6TpcMCtMJgJpUrYxluVuJqHN9x937RQpJsTcBuYX5n4Z4UJHgKExTBZNb2+wZquAexxO
TXQ/mClAZxbvZopsuEKdNdkYkSBCaXDLhXHV+xX+fYPTYHLwCGYiDDoIeCTne/OCwN/CfNsWclfl
OpL7ojDG+zFaK65xb9umwR3b4TeGULXAVCjT3v2q+JHMB9b6PUUjzVQ+V45YSMhFJFuCA2M0c4Qf
WIt5LyyMrI+6dYJk61VZexkxqxo437v6zugEe6vcH/VLQFVtbh+SQMZ0Si40cqNS+kSXAsph6wTj
0GjVYGkok+AAOGdc8h2m+mQhfSyb4E5jpr6JdclnhF6n6T7yWhj8lV0L3I6CeOyGUjpK+wyrKtAc
WWzriNt/wWmhcYphSxUsuWiwSfOzjPOkPpeZIRRLEdohiE56mMPTqo5/1DablM2k5Qw+Wg4fZCzJ
FGagu6j6LjSmv/+dwLv5+Pl//mvtIPnXE3iofnz+On2vf/sPQ4NlM2MzZUsX2zKdHybj7R+GBmH/
xjWDYUFgXsCc8JdViH/juCYDe+Dwp55n/mVn8H9jFjc9nn5QYj0bP8S/M3zzT/8+fFvry3J83Gki
4D/5+5//Yn6pFs6TjfBOPZFBjq8UkxQjOpQK6iN4XhFKErmgrCDmF9mjHVTqjtwgWpAMFOfSCFyJ
mjKY5YGIQcWDm6i9fVJQAXxeVtjyuYK2cG/5yzKGHqnkYJ86DUphvixr/JOTcFLvWw0p7UmJnns2
pZssS1DtmDy2cR27aIMdTXjZjNKeVGc31dz+j+6YmQVb2IXRbPJMVjYJxyyLyoKMY2vtsDNUsipv
VVJruj5M5juwWoc2sW11GA2OCmj5NOE6pGM9TtobUSAQXk8cgMxrB4gGMBhelXlZekb2irc4KC4y
Ooy9V7ow1I+4ozPHmLoBHklTWree5bQUtOig0te17wJtzKMn8GEzz15aZTQjkLG4wnix+RLbzDdm
+37sAYxes6WrjFetvYiDaRzE98SbyPXxILTrKQvLrm/yS7PyC6pGo7iwb6iblureNOYeDCdZtrL+
nBI3/Woag+aYUDK3kPAw0eoeSOOw1XUN7ZRvdayrmTuVogsEBMQnWxhBFUqmqw/V+PN3l88OLIm8
h1G40zVgOWfOzQsQIRwDPTsqwI21bn8lGdjTG3zHcBCM1rJumva/2Ttz5diRbMv+SmotIQ3zoAZi
5HQ5XV6SCowjZsDd4Y7pd57UQmv9B/VjvSKzXldl23ttVnqVcK0sB2YwAgEcP3vvtcvMOq5hAeYE
qAWxqpiOia/KdWoGi4zJgjFcUwS7c9GsHkm8so22MN/brLWPtj+Wdx10rOOEhZOA6rJw6KmGmfOL
W3gPC/lym3r1yG/nfVlGecdTRhBH4CyGVJ5cJ7JIyAF3eHCJLc6dyw6DInTo6uxzi8j22YMnEz5c
1EJ2LotmT0N7IIg2xMdkFQnbEdvy9Kq3PLbADnR5Cw7IBH4T7WafEtRLIIYF9ak+8J0TbSARSxEg
c9alKcMWoFgWxrcYvENDXUsFPjHMhKQtMNNmJIZptNpnccSBMVK17IjOTsFTOEnQb2xCtz2Z3wPj
no2Wg4Y37mwRiiuSQcWN1aLm41YNAWIkqr0xHvWKlIev1jWE8kjtx8ZbHijvRVnoyececSePd3lB
/rUKo2AL2Hu2bjjSm7sJAkpEJQmJom2Lo/vJsQjwugU2aCI2fCV2w9JaB3/k7AqvVjUPbp8QegT7
J09Cuv7d7EbiLe/y8CXj0lJU3VorldsMVAwiNlVEadPlQLegjnmCaYuqEZYENRsvlkxdDte5psqo
MrX+FWZB8Tgv0r+Ja95pNboyA128uMXQyp/aIEXMn4ULUpAxGUpDEdEJLTF3Fwvh4WySevzgruB7
ZpctUkbJhqg/6k7OA202XJ8bNh1JwyZfdXPsHFgfaZo7C4ewxqvrMOe5l8Xg2/ohGarRSTWiRgiO
Ircqd90BIFv79lTj3TD9N45HVBQoVnXGsXDLgQMByJ67iuEG6Ec8qm7XJXoa6GxsUKfbyyw2kmA8
xKkZP/nkkFzeq07ZhE9nb/L3Ipk6jlEspHrEGm3Xj1mOjOtce9MQTNMTR9p48ZBLFE1emwBkoX1g
2WKRhM6Fn0tYH5SSboYI0u7PPm90L5jNw6l485N86J7I9Hbhy9pwln+M3WbCdOaYXl0ntS7VdZhB
cdnRmaNYhPWT6cytKsjMbCpV9YoM90RvjHKQrjMVhG8G6xDNLbWMoKiX/gGxjzR5b7evBR8uvk22
GRPv/pbYpLjwxsZ6iJduTruiAV0Bp4phf+a+sOAyoPKJH3SN0Vld0PoW3xedzLfLuIY7VXqAmTiJ
G+uQGLs7RvM0vHgAh+GzuAmeF/KP23FCayvNmIC7HDrnMLdJ88RWJfpBGKXDttPbyc7tB3vraUII
bRH5p0431g9DSD2dlAu4O+zCwyLy+GSzm0LUWubgdVyQf/SEB781VOvY6KdHnCocQ7idW1TWr8sj
5aHFjKBMLBP5kUTq2NKb47okPNxuiECyLW6y9z1VHUjyOMQE2/vV1ivSfgte1NjfoW85j5EgT4zv
D7ML+rJ3SgrRPTULzLLLhfeaptLoXbP4Ua9Fzp34wlTjKD+zxhv6a1H2s7MD+8UHzjZ9eGLtVlA1
xXy4vJTEgjiVcl4AtYIc6mfXs2r8/JMQSfV2Ngxbz+HMpvYKO0cXA3KpLOhWPOG2LMg1MIXcjcY0
yUtq2f1y6O7maCHnDq1i2fQm7G7C+sxC9VkTcCiNYf6TzM2IOzvsMIC+rOR4nZp7qWwXfajcYUml
Yvk459A3UJ/aBQr46q87rzNUehB5qZJTKOmprXfovN7eavt2wwgb4IQc5aHxRPwamJUGxolQz8bm
23nXDjK6yuCQ32u1Qlwc6iQ/u6K6+b2xPJRZrxZvqFmrnRpMDfDopoWTULDU+C1pv0lNVui3MeRw
nB+7gsfMpsLBsX4QZC2KmwzAVLQHdi/jA0H75RL0gXvViiDgPEb9KhQHutipo6Boa1g79kHcII1p
b/89Qv85Qrtnaee/n6Ef/vYf/W/QpP/2P3+jgPW3W/W3/9V9lOLrn+fqP37En4M1kzA+94gpmEk5
cphe/3OwDvk7jkdaEcELiYrymn/IWr8zGmAGTnBEBgEbtn9M1pb9u+04XvDntB6FfoC69a8M185f
icskA0go+iEppNiJoQEk/48Pv/HdGbgXkmnpQ1TV4mR368Aa1PeOdsPduM5cOkEmXa1MOI3JThEF
4T40gMIDRGyN0NnrCODVnMvbIItynlX5sr4iRRGiTuL+0Q9z7f55goPa/V+Tos/Hjr/IcRxEzucA
RlaHP53gbJf/pxNB7fdLo6IXcmE13dyj4zBE5+c+l3qo7nKvphMpHjvsZxmV963K8h8NT7tvimcx
hTaef+EN7kz5uap+AD9DA8tl7FzO9cSxIbLG6WVsRffIB81OraV0dUcTSXgFet3h5F421gfwqunL
xhRAx9o87wPjje8Vc+K1RRxpBzIIDJ5SXQXBz92z1yM0yTrS6tJorYHDxPk6fAd1FqfcMrGKNRa0
e5KKffpPF+d/ERv4q2wZ2xEhEq470rBhEsRhjHb6z++TBuKOjYj3KdJbDng3hZH4pimO37kRRxvH
IRD57zvD3w/XqMv//Y1h+9X2H+pNlx+/3X8J844n5Lf++zddfP2GRpP/Jadzziz/PUngEAoIQrCw
DHV/qNv/eX9w3N+5A3C8DjxyBGjc/zh5B0DXY5qYQ27qUP+dGK387yEd63xe5wiPWA2T3bE9CqX/
FSK7m/z1/nCuWolpGU2c8//cAFflX6+gMe5Gy5qx14O7gyKVQNmjHt3AhOy/sWZQ5TksAt5577Xg
qJdkcrKtrVz3RWBzJN98Blxu2iap9CaAj0pTMhHkE6eJjjZRBAHsfe26lgeWCdGtDwHrDXInLv3a
suydV5dns0k2G6RJ1RRniwmbis3oCfuEcoWVtuR7zSPSKfoQNzeB7G0eTuWVn1daQo+BRo38O7u/
6GBX3kb1TYNDKqevpvdsRLAwyzkpeOO8WvvFWlVxMtOoNYHV1iWZC4L8oygyHGDsauPLvg5Zjc5d
33yCsq0xAPV9cW1sPHnMpeCUOK1F6qKnO51Y8hISvFbx1C+7bhnsEd+kzH4SROg++MKu5jgGcYkq
WfbEl20amR45eGXWxvJLg+YxWN2r8dclZBJx3IOtXWY1SB7dHusR41wSaOxpSBvLRuskkhuMyPKX
9BIlzt1S5AGcwQ74U3sdxVGZMy0UfQYUr/YtS/6U9hYIVagy0/PUuaSd/LqagRqsZfMa+33rbEfi
sIq7/uh/L3a9/mgJt8PVqP38fm7Ayx11mQgkr5jlC9CXcT5JsXJoszIbDAjQGAglq43Au/FJHgLI
JQfu7kuUYd4RtzIPnFI4OGOItR9FVQevQJMbAT5Ux0/BCHX84PaV99Rnw/BR01mAFTxiXbNCf/vy
VD4+jRx3Y64Mtq1shUL3ruh9/zMiWeugx+a4ueYETxxr7NEhgSK8pdqxJ1FwQaAhI4/z5AjvCp3J
gfGYqr4MWFzMQyWty6nU1/XQ2A5uXMKllJBI+5zUB1ketrbw2MgG1ivHtgWoaYhSCmOvK7pjqAT8
6uYMbVdejhJRjvZia6pPLfSswazkT3wepMxrbj6qzYh3nJNF1hHMucuGSCIj+TWnsSu0VU2t9yzb
AFIhSwHckLbPn3Eil/IJY4HyeLYE9XQK3bL2bdbZyRK8Lq7P75ng7yoheXIxXq4stcYru2AtdgKi
3qMKuTgsecUSdSrBtRKdWfpuT8sAyO60GkMv5mFqAVgJM7oArq0Or8AzXTasbFavO9NBWMox3ioS
22RwOAL+HJmUVwQNt8heGxej/5ORoTvd2AUstEtTW1XwjL8gaShIZB/nboSRInlfc4i19yzkkYzn
hDvQvU2hpkyLiRTAwZ7naboRwkQjch1W3y3aDyIfeB/L4k5g4snbAUqY7AdfcrpL3apCZugqxI+K
D5H/jBMZKO6Z9oKXxgI8vzOtdIZth4X5vcVqXWxtJFLgOk1ZEJKvpuaJ7Vs4ESpRM+Y8K1ApMusS
Xy34QTZVpAM7baeGSLPTDfrLH+s2vp6imtUH2y/fPz9hZ+tHAkfbAV4jfMJMWeGZt6Xw1wccgQwc
3Hercjs3iSivHclhCN0X7fze7uhJBvUX+3fR1Mf1ntURYvjsujS4JQU3JVo9sBuQ1ucwkYXT9J27
MK/dbOTbXDYVp8zS4yPdcOQHNZZhOXzg+VS1DwF8hfsSxvOM/WfN2WbZcadSNeYj+j1Hn2xPXDO4
O+uNH2sZm2cf2+VHGVU2eFOkr/c6J08KqntSLRtPtPn5RbqoZoidQ1sdvTp0B/QcjwymCUteSa4b
2vBw5jfDXdKVCi9OB5CYFV6ns1QvJW+WZWxiRznMTRDLhOZ/cA0M/gGDDcfEGiXhunCBZW6tECZ6
CoULXlFCWvqHjoME0XYjZLJ8uwJ77gHlMyYRmWdzTDdg0zb7oS9jcSDr2VzUopKAa5PMz25qygJ+
hrCa1G4OXW66kDTD26YOo37TAb9D/U8sz05zeFnPWo7eSxMtIMy60BEvPuajYDctHbXQfdgM8l7i
P7oKViweZOlbgqhN73Y+4OO1SLYNX+cnRyZm2TljoayNASr90iGhPVjI9sO28CpnuXZEXt+Uos2+
+6HkONcxJD72uR6mA8vvYTqGtKOf0QdFbhMqMS1bmagzOCrNfNb+q/UM93XmKPUJmoNu9cb+4EkW
1hvaUHmpdTM0JZAxXS57P8gjLo4OivCGM4gLBCsTDTWPGVVPu7GNl7uibZYXibu+2hXUo2BU1r3H
xUVrRH4Rk2ljwm0HgYXVwxKVFoWJfmJhM0Dil2gkYcbGEl7j7HrH3hrAyK4z9zMoXmZqd0W1aP60
epvDq40SR30fthYU3CFMEcVUeKynWchtKWxsC+06WU7qj1gOSE41wPkCO462uhLxI6ROPj8zLXho
2Zixt6/K6r3hyQzgeK24nbXZCm/UdTLofWjfPxGRvRjSSoMlHfIhdI1gGLaxKAGXD7wb70w0AUG8
SM8vDVvbdyfGWsYT2Z14iz2ZnC9jz3pkQ1c8r7VMPqFSTJhEGA9wFng5LyKQC1mPKGltHptFfAI7
wOupG5SFK1tJPkJ2XtgEIjtsGRviaeW6n89uGohF3a4tQVI9xHxnpq3dOcW6sTAtFdthlkN7FbHI
bFPVOtZXnQ9hT1Zlqvx9ri1xWvN4YgHmO1TM4aRKnsek6n8Q7iFhF2Pk5+6OAvDDzZuzU4DHdblj
j2lusyiT+jCTYqIYWjNcsbjPO7ZVZdPa57bw4V7pPpO4cXrUUqS8Vm7N2NmELoTHP56VazymXW/I
z5VSMKfU81zA7YIvcIWDIxbHoTYMaFPIG31Y8xVw71pay8uovHY8BOO4fnsqgobsD2U87wI5ZRTW
zCjb52tvvQqVJz6B6li/OJWCdF9ygXFdT8m7oNEM+qLbLF+tHWVmu3JhvmSzlbT7abU8KroNMBK9
+FTM8BfL4zgPoCURjwP8CxaYeJV5gGTXGEI5I60tnoxD7m4DxCS64QBH4rqECs9RGHKnQeNW1aU3
S+3uJAWbFzYRUm8n1ahRCtbyc8rJ5mzWcmgf6OyRr8k4V5+5nqkBwygBmXHGJPgqJ7qHNm2pup/w
Xpevntbx22rCpZLGuKKg0yX1hSSD9cb4mvH5OZP64Kms7noRQvQbe4ferUqJ6qkMSufbVQus7F6u
x4ldFa9YWu7raFvtvbGcM6G9b4g+wc0tP/xB43hGkE7eZTPmv5aoCd4iQxoonc3QvYtVqYa+0iW5
0l7IfJUVkP9Tpsv4peVKuZ4jYBlpT5EbRHJvgqnPIhMoy2y7WONQLeIr+A9o+ktezXLLmpI+JLuN
xHtIMEClCwhriJzKiMecCpljW8wE0Lp8jm+V77tEz1yc2di21+Rh6WCcptGwLieHW35+jiVPv7in
IaTTT6+AVXDjpkBu9SIGJm8Ye0DBTaB24ny1uPUYkw8Oy6beRa2izRr1KqA4aBH6S4AMevWtaujS
EPx7tZsK7Jgb39XWr2xup4+wD+3HijuGSAtN49KmZMj/uQD90JthrUy/T3S4HlfY2QwLNJpg/8uB
DqUZKaBlFwSgWoBrovJt8JWp/ihYMlIINC1kC0qqFljPW+Aqj7pSHgOzPPdBrhHzdEpALeRe3/sg
/TPoqcCIG2E9ZmR8kRksX4AU97InWVZWw+q6WKwtDGkcE04d594u15I+x7kBgHNUyUpEiF6XifEy
HMNfoePj3fRQKcDRQrkpU/o4hAsZpOPhfnbtf83zGCa7bGLehdKufEbWJeHJYoVe9aa5SlAxvZmH
j9Cj/YpDnxPgWIgBYiQV1QHo4Eiz4bD5j+5KrLzPfM7i1qnL4EXFlpenxtBCSQC7ec60a9xNtCZn
QDauyaeiZSWzj1YgEahjLF63nMD8Ne3qbPpabZrLeUkUkqZikLS+8HUxxwxBKNhlKAqIPLiSMUfl
Nq4cxVGv38azzwESUWTp0rZxYlIWElPR3p+ndoEWJzlYDm47cBnpBohqDOUXGnOgbQyNdUd+xjfc
a/ZD0FTsl8t85qMh0Fhsod234jAss3JYqWjadSq6ePFRa3iRJl8SAni+RVSjcVejbqxA0wvRsMO/
juZqdPdVHuPElLOVkZQIuJVttVlASjUjQea96dDhsYs7zbCrwwyhCuWzDB8ar2pYjVs5R9KIxRX4
dq/nMYXYp+FT9eFYHdq1hmc09z0OudFrw+505lt31MnDqQKqt/BAt9egYRZfs4TwDE8WmC/e3HUH
hpnhkUrGHj9kaNN+4zUCg4hfO4L6FSG4ywKqD26StfWImuSTdT+3jLaHQQFGhX9s6uTaAEimAjiP
+dXqKUk+KwUHjGb083nYsV2R7QWnDTx7AX6QizpzZHlsfD3+lE2N1ILSCI+yT1BxL1w4+/lPO8G/
sxNlPeGmWpqGAbZAcAcT6JTDlu9LkWzWYYnl2Urv1+gFPIag/5RJf4APGxd7FcI0582NK8ZOr+H6
9b0C9XQAEG1tORJSqjEGGdsBZUbEtxE+DnyEMwH6Ag2P9f/QNrU4NjKqipMbFXl0zHkw9zfZ1Kjq
uMa5aK/dlv38ked/STcuc16xSxKX+lZhN32Hi33BSqjl+e/qee6KfUza3U7dwCI5xJiNxd0NE+l+
orcIsReh3bU31H+tXUqDXCNv5sLjSek07VodqgBp6CjGsHB2vECwnTSKQjlbg5aDvjaBVruaBKlg
JbsE3xV1aM4hOj/et7qnh/mi4KXBZMUsHv8wnNWbGzzJGv/pKgVpOjyJ5SkJFt9sc/SockfRp1sS
qx8xKY4kDsTdMGKlBw6PEXEv4irCFkRvXH/w7SyLzDbpGAY3JRGleD96ZphO09xH049FLPZ4g0Jo
2kvMxXNzB59IlVTsUDCQgso/72KDnOtxUzrrGkHG5LB5lXjQ3jbLRF/pfly4xS9iVH/k8aGv4WoK
gr1HFjZ7NAJqFN7C2FQ8jo1EE5IccRXHdDYnOy4oedZm+f3TdilWcwULF0xnK7213zWzn59RbaGo
tpLCnOLoVuTcoSlpgN20AZGJGorSGXZhSGjhvRbYJOKobeWF6Ic13rLz6+ftwlvc7rGja32lvGHR
PFHJaR30knvLDqP2BBbKazllQjWr2EaJkazwWVZA/aumzsHi7gDYd1eXqnJc/6JMkW5DcSrr1gwn
HvCGKy3AoHEvPR9atYk6JDAvWEV7wK0LOBiim5nJj5eoac4KjC7FGL+ag5fM3pUVz2bZ6lLjkgSR
QYJjdD11X4E4eJu6PACcMQgYc4tRjL5qWC2QfYadwxYi6HCDtTu6RQBoW9KijXnF0K8O6zyM8cHl
G0VWQK2q33a84h7kesBIiLBspxMZkIfSsaGeZms1+0iwjeSTWWPxGNo9ZuxicjTFeHPSLbuKhSB5
xDrq4rTsnbgnj742t6wHznW4bPFPrN56qkr6KqQqY6jal3ieQVdbiIc3JYL5src46D6XKk6ekrFb
BL5mrlogD3306pR+/b6QzkTHr2J05sxaiJ03eKEvHN8BalC7vM/nLX5P0ANfmqBy0BAI9lVDQY7b
JskrvmUM3asTMq04DFs8SqpwoN4u6odPvvyW2iaRkpS1jIOz/FIl54PTkuTzExId9QIiVEDDmOBn
RlH85QYdtYKpWFGWTpCk4/2d9XTTCENwBMK3GhikepuTs5fi5MnDLTT3sgH3JkLObYfMOLM6Qj03
E9xBq8of22xmtLhVDq00N4OFF92iIbj1awIOSUvPkB2agF2tFeSDoJ45oXAlYKEUUkZR1dOHiVf3
bB3wg54OjELZBOnA45KnBGNNm+Wj07dAf2NvDon2hrVfbvOYfZGAiqts4hWDbyRYxqFwhW/h/ab1
Ii3QS8r9SErS8ARImvDYAPOjz0T2objgLDiu9DVzgCvAlrAVPwAsDGJ1qHS0Om8QAZLxnixSGx/9
Igt8Puwwj+672l7mr2GE9V1tVGM4VV5OZRT0BxYDNkeYVuY0kKQckAtuFzUoX/NRJODrrm3YbcWz
8iKbJoaIiDpiOFN77uISnVwXecmgIcv3rFJL9qrdsDaPWH0poduU4IThhZg+PKMMu37QFW12XRL4
GKgaiNMBiZgqXV03Lj5daqIIcnPznsOHSCQM30kL8Q4zpU5Kqq5Kf6yAGo5lf88DKcMK06oKojaP
SQ0OppEXFY6bn6oAj3kY4eEQwI5NdGMjirMJi1y2lxbJR47+MtxSeQZKkw+uPWWY6iSGOogxW13M
eMSmuWi+7CWTX6IvnSftVGx6yklSeOJJn/GwlGEhuLnOUAJz6mKKbeJ0qwVYuuyIuFo6uoqEVs4F
3qcZV6mIM/o3HUDDuEq6eD7EXun44B4Ec7LDOZy7mCWWh8GKyaBPxHr0BR4KsDHUdmFsd2QNlktK
akepUcZvzbHMGVwcumyTWA/Z8pn4TvFpgRZJ2CXV1oPA+k3ewBGtu1vYMK1pUvPFPlEIUNyOLj8p
hW2nr1kT5YTHyCfzZ6+pWyqDObiFUQ/ajvV/DC8497J5UxdT89nH3UznaTJZ27KJccsRD5sN9xWq
s/lqZ+W3wxaUXyEqyDuTDJxZArg4mbaoFzkeXzw4H9LTACvYlpGpj3HUO3D/JvXcd2fQSNzQJFBN
tKBvHb04HxzT4NZHTX1fU1+FMSTGpATHHfhfD1s8NQQRxq2Gg8jZwT1rK844VfHWFlB+pkHDG+Jq
5jQ+46KGiibW6LWfJ6JwUe6qrzEyZ9YNzYR3S2RrqqLXiMtspGfgWHP932ddFA87YhvjPdybuqcC
riq+NCPiPesQ3p1Rq+lBJ4thGUjOtuYtGYJb0gKi48XNGXfdim9yyvRQlXuh4nOLXlfiTSdFNf1q
AzvkjCH89TqJSpyNal4ZMC2RMYmuY8WpcSpY/QFCKEn0lHXDuqOuVPxmlQkm/t4W7ffZWPQ1eqCz
M5ZE20Vyo7iysoDHd6najDM6i2geZeVCI17bxvWLzzS8bOnqYds/Wcv0mCG9FKeksfIJGaokMe06
PHEBO0TT9ZxY2Np05VdfnKPKgHe3jymTh9++g6oabCtiL1QCdMKaT27px5Kigqb8BlAflilICOSa
QARnKIVXMSeDubTXbSXsiHtKQ28x4NmQLiWLLYmzU9z9ClKeec+IfIZ09PjDOGDa9bnJnHsjTY0S
e06eA/fe9FUJIYu0+ZBRz+h6/kYgPGNnYl9HAx8wBYbjmNgELFGLxQeH3vAhmzz7KT7n/Pbt6hV3
Ho4vrqJqJfFMAUr5WXNzZx0yxVqwxxk5jrPG8O0LJYT8SGY5/3T4Jvmw253hBuaAK9Mo7K07GoHK
kr14T2YxHzSql2nc7FH5TmZY2HqkSkARc5iXCSLIDSNhfCfm3pw53jQwssseEkpB2PtGxxVj+LlO
VhbPCT1LuNpHLzyupOzFPgbgPMDFkpJVTri0VJWMFZlMzn7uAye36CLLGZF3g18RU7KpqYm4stDl
NqT/nJVakY7WE5KuqnoZ1l5/V3Js643dNuNn5IMguw/1oJOta58XwKxhEILiuDf3OGkT6xIcoXej
ExC3G0m94zPOSvuOhHgNukP4il4SXt+VjKFDbCaTrU8+shNo5AJAJvueDhiK6FcDbdllyhhwH8wb
L3KK+7Ed+rcQWH69XWw5PIELpRTQxpv/8W9x/k9xHmvN/0+dT//2v/XXb5//4zT2pfqLWeePf/FP
MR5C3x+0TIw3Dioyojw/8+/MTGiaKE9nuw7mGxw7WNr/bwrd/j3ybWw6tk+M1g9t/q2/y/H+715I
qN3mX3Wwx0YgBP8FNZ4udsT2vlmIjJ7d/aj9LttnZiv0fUwDboBV6Z/tHODt5qyRS2raLNeAqPJE
l9xv+9BAWYps/IwLsrt6CVlilq+mbGv3nmo4d1GnhmLmTnP7YWEQf85gvLNsXwgR9J+cqAafLkbT
Wj+paAXuTOWssGjmmNWD1CoSRwCaHQ/QMX6H1928211W/IqLKGtSWFJxcsJyylAHZJmy7axRCKDU
qMzfbHMyAix8mdmp+vSjbf06pvSz9tuJ3kwSHo+jWdmmIMiZYLsSyPKJj/X1HQl6dcIE6X2RlR0X
2q4dSjZ4U5z6B8vZynvsKdKqn12HjqKbHAX9GAV++xoA9QmzsyBOU0yhp+W76Bz3zmtW3PVrbIpX
X8LuP0OUx6vYmjKMiiTal01W1xBieOCHwXiFbBDIrRPGNT3PiDHr3cJYFlBWldeQujUx1SfXQMQD
tOJV/RlY5mJQhgzQxnsIQp5J/SafflHM7deXS10QdrK15z+xMgibLUkfimIVN4OcQohATCfuPVNx
CiKQxNcexVr6nXVDFT17jEwDAldBZEvAFw2p4jDkJ2U4LqR4HH8xOw+e3rqn1bgeUkdQHsQAFPC8
XFrkPbY+Du7MKAdkZ1jgQArLpjJdBye/ScKBpTl2KPCOGEv0ozW59NV6TIZ1KrTdrzeWXy2PkT+f
m2vm2fY/Ipfy69TDehpzAHbynGBxQZwywC5Rb42qAIdHriwGpDgeRZvV787zrzYV73nASJfaujA/
+NARgXryEVlaz4DKN9I2uOE7JvtwVzmmY0PYoEpF7JHp3Rtcxi6ehckTEG2AKQ5azomCSe6jOTMW
gPHJUJgiXT4zZn3t1xw9uShSQv4E2EI8Cp9Tw+hwRjAqXCNdwYlX+SbCqo/+H136iHT53mcDCQVh
Wt8E9l4Kl+0Mb8bUF2icfVmGZNuFP7/GljvfO8qO3gYBOQAn9fkBONZuxvhlbM6Ni+fVQYqymr2B
lGUtHpoieSqlpsU4ducuoIabnyHFODxXAAZADzQYZZJ+qL8qyTl4Sz9O+U59ok++IJ6YU0c1H5tx
gDihhqTi63PGU9Mzna9H3h3xPVWq4zcLvOQn+IL2iX8yuhV2qYpdBEXpoS5K74rGZGRZhu/C5XzQ
EY4eZENZzYywT+6sSgheEl5nf+ooQV/71Bh2iYVwvx0Kke87jy93qgbfZW8IDCokUzvpX/kSgvIK
Bh1U+8ZB5MJzI9khzYqSUFNp7BtrZP+gtDyMGNR8t07HZg1v8GXnrOFlbdunoR1QTI1Fty/emuyt
JamAdFwZtvvnx+0layZWQtY8ZM2GfRT+7xWSRZa6RMkveDYvLzaj77s301Sw8Rzj36zsERW7n1VS
flQXwbRBrmrpA6qIEAxB18SnPFf66uw1emcCGj06f6JIbm27b+/4j5KJbhRVpazgnegHY0H5y81i
9iG5o+Ul8P/wvV8kghHN61GE/lcsT4NJiptBZuJB4mGXm36Jup/M1vo+opfwkuYSZlzLrZ19z4oN
qnhbmOcS2wmmBcITrI66Ug40fw7YFTjhVqdMWtlM6Chr70zdWjO/ccuO35MxGQ4hbXmNAZUFd2c3
EOtRQHrWfK15aIEqTFuXJ+KD6ZjBN0Wg20t+715xMilWVvMdbowN5VdWlbINVe11ELX1i1Fx9yTp
2nKgXoyUpyUTfuTdyNpx2gXUNFwJzR0r5dgLFzJnlcByGMf9sLE9N6easKFNzx+KKIKMaaFYqbZa
riITcdwiBNp8USwcUBwNcIFKHcm9dC3B9pfGTLcemt75+MyrZgHaY+WYi6L4cM+b8s1Uc/AAB790
hqSVdNjg5Oyhtm4iogjbdsbGaSDKzGawkuzS8dNjDAjNi0eLA5YRyB11Csw8ATEbBt6j7xF+2+gi
NxGHj9G9HlpPjinlQAtGEEaBnxpB/J4rhdnaxsLxmWSwhXau3RXPTOLeYwsDc04zEAtPTbnUpzoa
OHm49WwzENcye28n6bLKHbz2haK+JTo4eFfZHwSCy2qGafGk+JgQ8dYIcgwl1YXPR13HH3oouoNJ
6qbH91E62WVrsXRBMBoAM1RCkS7i/weAxeJzZfVQKQ7x3dBOF/1iwYOHxOLeYiwsJX2Y54Lqc6bt
R+dRQJ0OsiisreK3BVZj2eckcO0l24R+WQJzUFrQeLwOPwnnFww3gTIr6QMUC06iMVaMLPamSxFq
1mTxGs/nvpyV1zO0HUK1JmUSbZAXw2m7jk34HMHAucDxFHw7BJyIFThNVh2FTykaxvisZ13kaCwg
rT2RGq1DAAIHEmzaOeg4YjAxPWudTZcI76dTSetrIN31OIWYA6n7afjNtItOx4Dhgn3lB3ZoY3je
vEsHTh1mK/buxaEjn/LYtiNfg5nKPN6qrqH7g5YWlBoqr7NX4itgHTrPDd6yesXA12p+wLZfavcd
7R3KJ7YN9n285+5d5kvnu6OO7d7RZfSlRIfU0w5Z/V30U60ItkYjTfXNOl8Kx6hvUhXm4/+wdx5L
chxpl32ioIXwUJtZpM7SEiU2YSigykML99BPPyeS7BmgyAaMs/vNpncNksjKykgX37333MCcA+5U
wE+oL4TczL5kAd6cGfrO/NrbHiuI1vOF1Hb2jVkwRLbe0e7W6my+bVFaqHAXymHq4ItY6RVD85YR
kxXw4OBLo/bMJ2Gw7WyvHdD0hc/GBELoq9bMdjaD04bfkK6zixY07hd2PT8958knRCiLub2MZd3W
+7xyCQiFXSCgHTN8uB2CcP4eWgpwDpVVySYpid05ds1ZqSJegJSkNO0FvqvFex2qxfbsxOM18W49
blzWvYCHeunzAMaK0SG2JsS5zkvN+xbtvTrrYqsO9xWwtvME1oS7cXF2X+cKbRYsYkXg0MukdUVt
uE28ZPZYawufkWrhWVi7kj4gJDTFEAfWuIPaF5sq+XNVpf1jUvvkRAy/TMlWzsT2S54YjqG9X9+o
jKPDhgWv9Nb8/+Fcd3b3YrBGNqyXcji3OVNwy2Oqz86Nd6FaUwGdlnvpge0sSGzAQqHsAbqsTYGL
mKbqqwp5UzDsrJqaNdP56rdK3clyjOxN35L85Piig3v8lxSMxhWiMx4NI8bsMiDao2LXAsOJ4brn
fNbDIzjU8COcTvi2xBNYYUcYh3shMLSClvX7V+pnmBPOCNJsAsinZxiFhxeJVMME28S93rDO3Lst
sENEYYGhFKlr2pKGSw853lpIJTiAJs/wjlhL83enlulDh5UG+r6D9j3iM3uCVhBCT+trRQTNInvL
Xt5xY8ZjaxJ5nYczSTyVt9JJ9JsxBc7P9cJ4T2uPs0FNAD3cZGjtEdzZPI53EjowVIUMSt1Y6hgk
9UBnB9ur390VRCExABgeNNhBSQKic0RQKkYhBchMzAbmihdFxY4Into5cdN6O1dXtKzVMJhuFAIy
vI2hRG137YTjftgkY0ttiPSYIjQBe8a/v03/T+vdElwZ/7uJ/ffOdf7zPy/LFjdiwTLDtZcAhum4
hFT+ioxbf1jC9y3IbI69UNj+71XZ+cPn5mwuODcBl95Z3OT/ca67f5jcoq2lY8IPYEmG/+aq7Ps/
Z8YDii1Av/l2YPNXeh7Dk5+vyrbhWV6q6p3nTePGkXTyXaJxOs4FWbmmvOiVAWoqmKk12g7hHI9n
I+DX51h0GKQozqgaWn+MYLHwDVNK/WMHjECilC/dnpVXbbp0msCohVVxz3biIiJOHDlQWXHmYoCB
/8XMku9bRWddsXGyOPooQS2p3cTJFBo3cWlM5n53SaNNVGGTdmbn0GH7d/Y+J4R+K8bW5xDiz8wm
x0Uiak5qUXdSjoKTimSdFKXeqBB+GmbrB+48aE600jGArFPuxyucdNGrgKlYb4aTWpWelKv5pGKZ
SSVxIrlFDIS9dJPL8KR5eXbHTHo+aWE9mfu3gpjJq3nSykbHZWFmEht+mZM0eW5Uh6QqRyQ2jCM1
JCJuhR8VA0wI1yc9LhSVdxxOKl2VVPlNfNLuwI1UAUqnhDE6CwOLvDxpfUkFRwccNRIgMFWleEvJ
JDaeQ80Sokg23w9cw8x1uciI80Dn83Y4qYvWSWl0qJsP9mbdKQKpTvuqE8q1wfQgUBJeV1flSbVs
TgrmeFIzcz3AbxOYdI1VsgieuKrVXXVSQaHeooiqnM7ijT/7zgWWSjRT86SfwsJatNQ4QFd12Ces
HffBBmZY46G9NoHH2WBUPbzWuWiAjGED7/Vx6gyfbuIuJYdTcA+K6cecQ6h81lRZtDQQVVrZJ/1X
1zpTa08t7uO+t8d6D6hW4CeS7Qxn3mUAfJHlYddeJB43yF0MVmtkZqHMYBPYDhcJnZGobDDgpm/B
RNxxG/Nz4Nk7NV5zU26sbWNlfXyQqdOkG2YvqN3ln8r3nyo4+afuYjqp41AJUMqbEa1z29QKWdEo
SDbs/D6leq7/U2af20YaDxXJc3cnrTrLF6S8xghPM+pTUmCW34E9QrlXHmHFZXhi+XdJ1+juEQ8K
itJYt9PwUiRpgdkq79vkITfiIb3MykifjYPfF+dJ0tr9Fa6vcLhWLSZnmNtY53f1XBJGIWnlRM/k
njLxwc9tVHuswwHeDh4gd6enyQKxWFFDf+uezAvSXIwM8cnUME4cjzZ1LNvkaKUBxgcoo0C4Cm+5
zLqq8INrDMPA/2J4gQ5iFXOnDYqDae1B97sfvlu2AyMu2OBb82S9MLMU1LNKaH3eNSd7RnayaoxO
a6bwyfO4wulXjOpSRvAQ1jndZ8UVMxZWLpqf6Lys0hLQVGFGXXsTniwi3cku4jZminXkZCNpTpaS
mLBCe+QkhdWkLpd/ajtVlhwwpDfYUfJBp4fBVLq6si1WniWKn8dHDoc5VpZ2sfTbPEeAD2CxBvty
rgdrnWq3EWucfiraZIlV0LBwsspUWmCbyZnei3tBYn7pzhUj/Z3kMb6IMMPhwqfPf1T69KFH41Jq
BesifclsX300E3eBKRsxJZV6qp7MYXn1Qjv8Ad3iXPhHk87XdQc+QSy1mlQsNInJP+09m+UmJjjL
JyGacNtw7s13AszFte221gmX4F/F/Wx+r7kuNYcCn6Fi/U5jTimDn7yDyfWvMlwCiPt2Vz3FXqU+
WnM2o4MWQn0AJMAhA2YxxHxepdxtcKPzZY3z6imwdGDDadfV9wiDN58XWRGInqUJaaKLaoIlzuwy
KKzn6SUcTMqdySWZNOHaI5PNdJRpvmGcSGTHdLCqH22872KVJy7+GhUENArOwHi+DAigzYUF0uih
Bl2f7eEaDsYRFWis1mwYRr1xGCY8u6abOcZB2hUpMrhHyz2+gAlwQY8rdSNtSXBqLVIetnVsFj09
YgxUk0Ew1vSwo9/1nKRxOoxc+NYy6syHOHbdoxfZLs6oyojCg7A0lcG2cOAs5XhVJwsu20pZLSW8
bZSOE5dLLuvEv/L2wuZSDbQsnEBXxTqoIGh23HJcd2JcC24ai6FjtyEsAAyea1EWCvM3Gty6oy34
VjH5Jr6fhF248psIdzIlftTQWSMTzvOGCifUQ9ylDw0vn5HcL914N3eTfR6Bl+Mi5IWUqnQyA/KE
5XV+qDGE3QY4Q56WuzDeAYiPZ6hkRYsJvY+fIQw5LGZqlK82azmfN9byFOW08Sac2w2SrueQyppN
lV14JsLODiykemmdQF4Sm6LQ08mj7KqZmvKpbgscqblhAxjGrwK1yS5uOvQ4ufYYRBYr+IFLMjSS
fYOnWhWPjJBSh0EVXDJSYlxqgLgZ8VGladXAuZgM0xBY3lMT+cpHe2eRtSe5refCtbglp7bHvNPx
v9tRSaBnHLyeIWKpH+rULZk44NxbuMp1WuCWHYJrDgGtOpg67ikOKRtMPnUwA94j4UTFoWXjGugQ
92BzjYm6a+2oelvc2nTwwR80yZQ4DG+JvSMW1gU+WZ4rH2NdayXWkxhK9S2HJlathRLJjScg0mAS
qDQtoVSI3vmOMN9sOSWPeRImQACCpAHyMiZ1z3SDNkWMSFZ1VeUOv1mmE3oDjox5UtS46hW+Fymh
zs0fbFm55xag3C9VmHfZRox59d317YL8GeGdENzF6ODN5C9udl6YV9j8lCueGtZhmr3JjvAhexZ8
L2VSWd8FtqaLcNk41qnVa6IuvgaoOVYYMcwSGwNZgsATB2poGzLAnoCWhWA+3htUONpQV4u03zAj
728aGyFky/Mk34G4yeksn/qYjMdAyaThm3a/rjlJcRCcJioL3NZjRtmZQfyN+lPsIqRCxE07jCaP
PmoQYzKKNbLd7IwBLNxepNRGSOCIW3JTNOjMbEZnVQ0gZYWjdjGamRX0NqpoxCEia3lT1a097PC3
DvQILdvpysQPixPAK4eXxM298y4lRsToz0jGtZqnNNiroRHMV/0qHXdZ0Y8RNTey8XeuIt2wcajg
JNyMOXXHBGu4E2Hp59sJwt0N6c4YshCRIrGiVlsvyklCBwt7rXw2DOl8KJPuZaaqlLHwYOJgWKHs
MogVxnBdcizoVxpi3WWIxCEYFzCjWgEQAaMzxY1TwOOdS5I8dQLQJC4miR9NDeXXJMeFcxSdMwAb
zqHwoS8H/mtNseyXFKKusTFjmnJxUFXEZEZ4OluoihWJdbIPw1qjOiMWWOP0nkJ0uSoozqBcl3DC
XeXm+huySMkksRr7Z+xbbB8idOhXmWgNz5ZDM+fUBK2nWY01fteNr73iRmkjYXJTuC9WkI7MpDgz
iA3TwOWcLc203o6QZQgrJgzBzyvOmrfY5jLsDgUl1qsOAoRYQ6jzbiXj0xd76nsOXaYXfzdjCFmb
Ju3nR8uMq8dZS0qNIKAsBMyYoCfzSVXD0gDjs+UQxSYU9hWlrWOOioZxu3P6VUIlwmtaYPIlH0+d
BHsbhThY1MviTnZsaytpmpSscz3JrsbQ8VJePG4IUHpxTmodFWyA8CTFt3pEiFpJt+pJR1GyuSJY
U38bWhVhrWgyKLuqtat5q9jgMF4a3bAoDTRUrqexRm+ISMfSQeqaxlMl2si7066O31RY9K/TPMib
AD/PfIsnmKgE6KWBcqSo4hPtzLDjuO625e0EK7La5ElJ81BsqpCqblNEFyrBU0O+0zPPmNT12Z5k
5ZK5AsPVbQLXlre0xriYrgC8p2trGFL4DqP5HttTTp1VOHpyg6FhvGgNJqE8mMOIOohR+rLF7pHv
mCLp+9Sbkm9JCSB2RZXS8MWrVfcErLV5s/vRMIjOCNaoTuGQQNfK7nWVL2Yk0m3YMps+e0rnEtui
kfLorDsOqreiDO2rCQX5pci8URO0IIq3t9ugf/EhlQ2YuOk73zATRGHrGw4uTTMD32KwGL+FFXeG
lZF0Lnyuaan56l3Rfi10krwZpMveNPzWZ4pPwBvkhhVkoBPd9MJSknkmf1zeYY+pX7newLwvg6G7
dpXQz2GKw9zclCFfjeeuT2TLNsD1jUF6oSDeiCJ7zMbQezTLyngzw96pKW9N3OfZJu3KBZiAK3VI
wZwy+Im7OxidMM9KjjuX01AUH/Mwjk9jL+c3f8RcveVGr9+7mNzPjgerOPNLpqoUefUYnKBnwo2U
WtCtNWAef85xSbzCznB9ho+41fAHx12Ajbpg8KrcHC9eMbLdbues9B5bDK3DVZj69N+mdR4GZ8xb
8YtP9Dh/DMYYy62ZGNZ37mE1baWOFOltTDjJX9tV7y4LWNHvYgbPLnEdjz8oh0By9bRzCyd2ORUc
GNrqSbgdp/XaikK51aYjv+msxwyLFpJdcyi27Ss42/yO6RUznW2UkWq6FwO3KVw8jGVZfVrFE2JP
mMdslm1KvZKZL27s1RE6cOVbdGbowttGS/vKiikXmnrQcFDcIsBW0SXlEZTXAZgTwR0EDb38S2Ns
voyUNnOWonLGsPo1scx8BjcUVJTzzYDXn/C/JTeyDqAg8cuDT3fx72dll8k3xRry0X7up4f78Y1o
E3CzuP1f/9MmasEvjSf7+Gv59Uc4zPKv/zVBWwAP0BFNG64ig50F8/KX28T5w3bhNzAnCwS1A+bC
P/lP5wHTNZ+s+49zt//jNqHxAHijhTOcpQ6PyL8ZodHQ8dlt4liQpvnbTHdBUbhgJn50m7g0BORx
+DXG9gZPpTaJjpGFsjkq0aX4qHCTXkD4ROsZ47GO1gCXUaAmEAMSiDGlL0XsuAP1S346YXYwnReb
CHgKt6oQzZk1K6BLaeyVKMQTD+ym5fjo3ERF4/Zn2pgJRq9Yd4DaOm2SlktJ3AinVk4NSwiHo/48
6u082SDvtZskrqoQJy85wJVTpql5zIFu9GeOJJmK+zTF3MDI8jaOOdFvdGu+215dywtjammiisjc
cxsf2+YpS53OZKe3/PYc9lydHea01u7XfJon82pu5iUYhGlarzxCHoRRLaer1lwX+49gmf9sw5RB
zxF/nmacR91ezbgBq9EK+01gHLwoc/d4DvN+4yOW7GtUom6xX7bUcDJb0IcU2U9ul+WLTI7Vsdiz
iHoXIzRjvXIpq30vrdI4Z8v2kJGh62FoC9OGwgNyPI+BZqhE/MWqzyqvScNVUPdhdXCzZjSpUoqb
19lLiq9mapOUD4LG28vICNH55FTchfOAUSHhNGdw8BLZI7Hk9F3Qz1JRcl0nl7UZFLe+X2MJ4L4s
cszObqwuxlka3BfLKXrvmqhh4dee8Qg2OoapBxBaAxYyFc+NnfvuPq4aLvsI92rPjBYZHG8RqVKK
p9o3kVKDtK4rktGmxW15ZSZkszfc7xBq2OT6Yjv7hR8dcL8wHHUKCs5cKrPxloDxeMMGj6GB0ENN
vj40spcJ1/9rDRGrX+G/JSzItcdZ9zguuS6aMUaaQiqsxmUZ9rvSsGgVGtNh2uCoIeqSZKXBVEHN
iBUUbUPS4Mk6HzKZ2DlnriQ+ZrVIQDH3HT9qamh+e1ZsGPaK7bkHcdvqzFiz/RTJWmI9uiHKmL45
9A/po8QN9d4HIYk2wArtm0eXDoZzr9NbekSZGA9mTIHgyMjuvMaryAwWFMaWMU11aybkayiWdJN3
sHHelROwj28zqxiJXhdinCHWBQr+rpLFd2zZMfOHyScHR5KXEwPMOv8RL0LG7QY/CYatLGiBllat
9ZQTALuqBOEXLnZiZPuRJXpPFXXZfa20yxGSeUm9d7ro3Otd/eZg1orXMhPRMxOnwdsEGDPR7NM6
wdvUKufDNDWjlsBk1r3KZpEImBwutDRusB2YU/wp35Owp0kUkHdPUGvKIwaeWdv66z7Skg5Sr5Ns
wJmRryWV6LBZ5oIPNDF1cxFF7mzupcME/zgkWZQhbVegBz0ZMrPFMx7ydVO9up8rxFKgy9oGLNdj
Z18hH9F0K7IZj3AWJt8hJ6Cjkhgbqp1q62Dp8xTDVjXQLzHfRNRYcs39oAgy6tcGJApcVU6a3Scx
1ZU+pUQfcWNqfwW5pqJ2LYQ8RyYjsJ6DTPjPbjf0XPMzK/iiEtVDD6At8FW4aXXD/AnkxzxY6UdC
a0Syi2Y7/Dp5LSYKH0WdMK0vwktPRvLd0aIGxEzJG741Hsl8bThucVY04C23nRwNYit8LEc6SbKj
IqMCnn6A4f06G65xW6O7TF+w9AbPCnBqjzyPdasoiQyt9Rx5a1/6cnDWuOdiCsrCke5MwqAe4wDH
9qaXvI+yhui/6R9ZNbBEoNv1eL+qijh9NVf+k4/8ml85fmf6OyOPgo9MUzVANKR1mTe0s3NJ+pPI
SJAl4ZuF07jcSdxGBODVoK5RghFHFRalXRTXcIb4+RxkUsxKS54TxYQYDxMKhsrtTQBz2+Hoh4TD
PaSdKKjrQJltGIkF40ErEAiMI33vwa1GBJae0fR10kdowpgo1V0JhAYHkWrceYupoCqo+crFbc24
NcQzDhIB++DcQJdxdelvElhbNfzQHHp7NCw2ubRU7UMa+Fm4ppMBI920eOryk72Oz50ZnMdZmEep
aL6zGQCtSE62PJfCuokFd7HrMabHuueebHz1ydLX1j6nbLIyWP2YXkd8o08WwPxkB7RP1kBxsgli
f8YyKHk+hyNc7sVKWBUpRa4ni6EuG/GliQz6Drt0sLPzQUz9E+49rIkxMIxgl1kW9X05XspvAJMk
JkYA9rK+6IGBW1/GrEjpEv3T9ZjHznxbqyg1Nxw+RcOlq2+f5nQah30R0tHGoCl0jRF02mKodBZv
pQQki7nQkTEXzhg1Nrdq+xbI7vQxBhnmTPGnU7Ofm+KVsah9AEaGlZM7FbbO8WTxRHGeM54KE5ol
rWnwMyrusu8Nl08Sr663T7wxvfVmf2bwwOwehkMmLoqnEqslUYfFXqp9IlOUvC2uU/zonJapJsKN
Gp2cqdViUgVdyY8uTt5Vm9AHYN2TpzXQKf5Wa7G6gl2mijQG8Ug/0qsPP/RGnXyxVDOp++jkljUY
N0rYzn35THqIStz11MMNcjZWpLuBifIyEnYa93shi6rcM2zxLqQbYg0vyjDB1iAUnXn//9T9H783
gu9/F7KP395z+Iw/Hryhof3n5H2ipIXuol3b1uLQNjn6/nX0tsUfrsOBnBMeR1ffEpx6/zp6e/4f
1nKuxm7Bf/UTd83jxB56Nrg2NGfbc71/hV37ZPMWlids/gdwHSRcCOPx54M3uGQXvYcGEr+Kr7FQ
Uh6RNuO+CcD0hxPxCr61+k9u339FKi7ExB+s5bwmoDfX9nwGrSE5heVn+oGoSKyOcr+41luFffJr
P4zlzhqs25IU0Q0WQPc3L/fpbnF6OeEErs/G4dl8DD+/HJn6qCKYqrcl3Pc9uxq5UnvON4zIvM0P
n/w/MBD/8aXIjlggXx37T6fAD+8s6vLa7Gij2EqL0TwVCiTuBJ2V4cqsRLb99Ytxm/vbr5E5oCuC
QMD7/Pxr1IWqrMKqNHg5lV3Fjur2pJec1ybNivvW4IDENBWEgu116hKonPjN6//Tx+haPtdDPA8h
7/fn32tvmpEHm01tpRcU53W3sCYzpS7aGf/C0EDM+vX7/cfX81yuqHbogwn89NiE0VDbduGoLV7O
5g6nbXPpjU5/bmIUPCdY9f/0cqGFUwSqpUOe4qentCm6cHA56m851PtskPik25qSSM2jdsCnlR/+
/dsjULrwFLl1O97y9n94dkAbJhB4JrWdgtHbtdKzbkx8kJcFPevXA2G+37y/z8+qMLlsL7TYZQVy
vODTx5e7QTdzMFfbMp0FLTxxutN2DmECp+7Lr9+atXzFfvzGf34trD0/vrfQHrDkOY3adngjj5nX
4eXL9eKUZjcypCRWIW00Z3QlUYXmeVgN4oC/lRK3X/8k//Sml3kGw20sQcFCuvzxBxlSUuPAI/kl
h0W5AWBMVzkH0PO+a4a3X7/U8nx8es+2sEz80Lbjssx+es+BC2TLJba/dRHsiddi73Nna7xvp4oQ
hG6Hb4TpXMBUsol2v37pzyuDMEOXLSegSdJh7vMZtFtbdIBBRCy2xRf4CVcIoN2zsSeFMN//+oX+
9h5Z6djceC+ug/FIfCJ2krRTCqoBrn9Rt0iNiXtdWwsF0cceisVE+scgi52tzd1r+M1H+Q+v7aLd
gjM95ZPsT8tBn3iMhipFKR/B+XMn9szDzEj0AmZZRn2d9X2IRXuUc+n/Zt3722+XHBeQW/ZnE4cZ
5Wk/P0NdTnCkobxx2zNFOfAicCvDID2bmsnk8I5Pta+4d3A683CDRc1v1om/f5ksm1NBaNnsZ+yg
/vLz/bBQYPUPrZR6uC2VgPOO3g6szRHWCaduvQUY4dFS4kwuhWakiw+RLvVFOklwMZSE/Wa/+/tn
gGmdsR2bkM93yv/0Geicuui4bZCaFjibDtLviaicNQpyubdUX20aSGs7wqjqN0/4P79wQHmrsAKT
E//Pv4No6DgxW3XN29X9AZ9LsHRP025lOuWVTDvxOE79ncfU/89j7n89u/xtAcFvyAsStONcBvft
07ea0LplJRNECD8NNJUnU71jUqXBh0DR/LdfLhFYOMYpp8Cq6AWf1yrPSMmUTNW2JJx6McQhpiLP
7o91EZ7KK6y7IcDmS94/+c0T/vffLmdPxGb2WXsp6vn0hDnDgEiCQ37rFC6uC6YML9LMvtQTpG4c
IfJM4MmA4leGt79+y5+3eG5FKAV8nC4Xe6qAPj1Pgw00ir+foWRDciodApoiZ9c5pwLi1pKhcfz1
y1n/8HrCgW6y7AaQyU8hyB++Skll2GGTamPD+HH+yrTM2vh2DNKIGYt5CLi8X0RkvpJV3afxhZzD
5NIHBfqGn1wBY8sJo4tJHOuh1g+GUP0hscPhNx8GK+rPBtNllQOeHQansw+nvRM4+Ycf0w+AoMmc
ppzIH0vIZm6v5lfLwQjzIdBPmis/rMrxAjeFYZ5jKWN6l0bp7O17N3byfT0PADpGFLD8XifVrGja
kMIUG7OLbLKbuHHMqxDvlsX9sitCjBUaAd9psPqcZQCD9IEMQum+9vZUlQeKdcnfTRr3N2143FfN
LTJvNJ8FsVPkh45RP2gUu9btDl5CXlw5gxN81XhcvCfi17G8rEWvAEtUzgQhnLpzdHNM+W8mDDP7
zIhl/2VGlWI6axBcXJU8dngkbCpwwT92S8MSSfxVQRWx2I4OWPkVHIzopnFiHKlUwINBL0NrMh8A
top3SDnjoXTL6Xlitgv4ZlJE4roevtNSNQXrrWiDTcUMJwDMFxrlDbz5oTsaMd3B1KMVXs9KS0a1
4Qspd0Zb6K+hQH/cxTilGEqwvR8bCJvMnuZed/uZKegznBPzVjU+CoKa3eh1GoamP5PKwJbQj8q/
GgGvyM3AnQSUTRC59T6jmlCxpMQ+7W/CMaoN+RILF4msmoISXDvbK3tKnLVObP21ZOQGrcc32i9B
p2BVqLRg4Gy02NmPKQrG1xGe9lVX+d6wG4w26q/7fsRXk3R13NEdVFjGerLqjkyGFxjHvE3cC2tu
WuT6TjVrm8HvVTnH1Yfjmm25txW60hEPf9uted9JvZ6HGLIrXff20Y/UXF74uAWmTRebdXMGONTY
mkUWGnvlulDTrNnAzQV0sxBrRmie2OA/9a58euxBY6u2WeQVywImHPQMlOPB9ss12aHA3g3eSOc8
Ng+I/7Ex6R0bsBNtUw5Xcu8UBckza4pxpZiwec+xlnYxhZqpbI9o+mWPt68RiNGYELsj1h8v2dlT
Hb2HoTFcedo0WzCVmRogyVDBvs78uX+AlDFFq6SuORAXg022LmsJxW0ir6+eACpgJRaqpVEwZmEp
d0I72QPo64SPQbXRwgRa2j9nUiV3dgcxD9YG2cFbE2Vla7vZWJyb05wU+4Ihc3CNNBv0R/o89dUw
RI48byxX3I+eg7wfgxnxt2Cdqcet21Jd1PMI/jGM/YpXUMMUgFXoUZYs3Crliq5PR+3VZA17s8Qr
sqe5KboROQGsA3s4sLQcCBpfp2ax47lFTdSBlnC/4FuVtiz2uZk+WjqMvrC3pHI1x3Q7YmeLwptu
jIhfeC0AKixQuUNcpsZUiOdlqt48qdkvOCmSGfUHjLA7bKFNfxNbjPJubQpwGiAfU34rbDISeyJ8
9c42AY1taX6oWn4dZhfeEClvwpslKtisa2zANahjf7yvatqzzkJIOheJsmJCccDBv40ZYLZ1O3Z9
tHGRl49lMkJeGDk9pWtibD5/nNkLZQXfGSKA23TGOoqckfgimcVpS0clOU1O/hQXl70nv6etbc5b
oDn2pUFjULhJ5jBeBCC8Ui24zutWAUdMdXITxwpTGSaheMNqwiUGoRHSspmX8GE6mtPVE/gJbCdt
rct+12c1SLKg8dv4umN4l2wtFdfxWVYMNT7aCig6HzS1HrsJy79eSyy0GBOm2jI3eRG6Vx3dHtNj
RplZz3FA8rmmre97d8JtXNQX3Lgp/mc3eC/MnlBgApav2iZes+gTagQJkWL+ws5Zz/egtkmGeSWV
xfRDnGxdfmfvGjWQn8oC3yK4VNIyuap9hNjjwri+BmBV5ps8D6Vz3Zmi++KbyjcPUM+HWyo144co
mLznoiy46fSl1uhXPDaHzML2imaF13AVj1kdUmXWgWka8Oghw/mUL+LZAJSx6QvDItvYJ/XMvjMM
xRrXS/mYycidqD4r0xtPpdhkq2YpKw8KoPTbugmK+7HCKcSU3rPusXBgggj7uiZBNTG/8gh2vWcT
J7ojVrFqOlKyk8kd5a9Ttp87MnBH/MPBjsy1P2ywyXVsR0Ei3wsmysCu6ICX+6a1/MdwTOJ2Yw8Y
KFkYJ5gzfhH185pwX9cRvZv2o27LM6+LShrwqqi9hzkCCFzHxnA+a0Esc2LCq1kGRjnvJ7iRMEwr
n6Y7Pc8fZeGM6dbCZmkdOnqw15qQmLskx0EpF5NCa2GQQ+UcjxTLEhDu9HJGxtArG4j/Oy1B7W1R
F1N9nPqo3mLQRTDFJGVCuU5Tq1rFhmmfidkRPUojoeaN40RBQ+1RxBdj0I47rhlJsBN1JXmQ9TBa
frwhGYUIh4pdRnDpe4BkMuHQwfdjst+GONdQ3nX45sZIvrt4LHG4RX3e7CYs+ym4lYLBOGrX/Cat
HqZAVZvZuDQmzFQIG7533dgN8l1YIe5tMYEFMf8QSuq6jYY5wgStz1Dav0swis7W8Sv/CgihfmjH
IvvayTzGchWXJiCHSsg1p5Pyze3zulgbvZCX7IKafCda5FslGm0T0LLqANwsLM11G+YC90BWtONq
JCZpXiQtWGYoSUpfwl+bH6Q/Ni/51JqQfWYdqPvJH6JwX1OJDYdGWvK70cnA2xsdqcfHQiEdoEnl
w5oCS/i1BgmDhVOUZ9+mSkxH5REd3kZUPBf7vpLhA6Z0kiZ5upjDUG5ZP2Y6fzeKOuBvUZRCKUKP
R9LWAYT2M/A4y5HT4ehDAqoh1skR7nzyuy4/osHqfDfMwHvN1hpfhnqyD3WQBdYqFSOHhZwPvNgQ
Yy6NbW9RXy5Hv9/ZgsUF/GxkvUetSVsDXn5ELIZc4Q0CtBsfZiigDINyM0AoNWLTJ8HtT/mGE1Nw
VkGZNAHVm/K2Fjmflg4sxTOE08K6JA2l9Y4wP9jTWTnYk2wOEwumwirl3vKM2N+MwnHqc8PSJTHP
ube/Vm6WN+tiHFm9ck+V4gBgQZTbkC+0SbSon+Kd3cl6OmtkHn4ZKhqxowChRApqdiyXvoMZsiIG
DsPhbzTjtTvWT701Jl9KkSxFzqqSwE5rX+NYa8X4aJgdXL8+CR6wWjXQ8ppoGs5izt/fBw6iDGa8
2H4ojV4+TEOpq4Mx5sXTXFf0IpsMZPehaGdnF2qky8sy8tJ81YeDBHiR22PG6VY27YWe4/Sia7Vb
X/euAqEWBT2ETX8JPAdG7YDjCIbUX1EIVhxmo4AfVGWLcy/vHfxoFPh65RkNfBV0c7/mkm8Mi807
G5Nc7eKoNYorRdgHpKehY2xWnu67A65ynGGNpuv8ABGZbuqxEaI45riwi7Vc6gTWDMKGl1xSo4Sl
plTBOUfeNjmksHupnXTdYIYbF7RfMdj7fP2jHgAv3RH5OaQYU+8zwG6cbIIIEmzX4vYCgj3BUBxj
52AMTsW2PugMFd6yNCH9zvpWt5I4KeXvgK/JIBCH7so5XPcxlRfrBbbyQLUJTnFvNgxsHS31BUAX
EouMmZD5uP7f7J3XjutMmmWfiAWaoLsVSYlyaZQ+b4g85qc3QR98+lnq6RmgejAD9P3cFH4UThop
qYjP7L326k713kWv96DJu5+ZDF8eWKTzcNJtUKXYyszM5xvq28DpU1LlEjtSenO0KkII7xTZ4rmQ
I2eiKQ3SHgcuxrhbs7uaEQWHhgXA9P6MuXAVj6daf2s49AZqXdIrdq5YxjyEBgAMoy4Wtu5GloOP
HdMWFKWcNR1dCEnIY7jUpp7serewvlEVFz9zyVzmQMxBPu6qyW+ueZX4JAF0bs6+ebaqj4IZRxOO
SCO1iCQEFwF0upjHvrOIlSkFpS7lpCEku3lyMMBY1y47RE9Kf6+hRG7w0pS46hqoWYTO4eMtjt5m
uAcddIe/s0Rpj48K7zwy+m7Mu1iIgRDAblmosu0cCSrrhU5FbLoBjcmxLT9m7q4V4qKBb1Cs+NI0
o0O9uSI4IhqvpM48Ybyf78lOeBNwoHjzbrZK+ZTVk/sKrHg4uSNK2H25IBTmyFiXfStsnMBkd1ND
mg5IPYozbRShZq9Q//y+ihvyU2f88dP0XjKfcBkidkSOkyPvzIfWIG48MHlbeTBd1TJiXLfOiXD1
zX/AmGvtSWjIws5QYQbrj4eoNxbokaaoQLb7y5OVFPsJyPbvgqeUT4oAgxngS7a6sFxYwQEv5KaD
2GaAkkH6CVgEb/J2QGsJeB0IcqodwF6C9Vubtdg35gTAt1vG9qgpp9pimI3ab95TdGk2RnBSEjp6
XxSos39C2K1udLETF/hWUBwJh0+ZAdmleNQ2fz72ID2bnSHT7SxtqAcUpZa2xNrsbktUFWt7K+du
pHdFYEGeIcJKFKc5RM7QrcX22PalIDaevvttBnZz/3LlF/xK8/RkUHi8aw6Acqx9TDR3rWEmzxNg
NAIuJDdmlG/48IAqI+tIM/A7l4nhAZGb7LjeSpjCPCap4Phj1jrt6GNyE4w9GSrByse2j8EijAOa
kpGSjvxGNPS4y6hYDG8m/WNcHW8/jFw5PS3dFLoVQrqgt/Psxa7R0CNPz/W3yqtTEJxp60WTGubt
IMBE8Z9SG06IfH3/6OUckK0HwiNI0Y+u+7HL+j0ylE7b6etoQi74DwODnVuMf9mIQQl1UR9Jlv/l
FhdEgEs+V6LywsxvjF/OtGbLXmam++INc3PJxajqZ73OQPtkZK9T4bUKU4ZpeCPkazfn1rMYi6SP
7IWcVzFh1g00yI1XMUyu4GC7u40oCmo3AjWp9WeNTIt2hxY5wdFytxZGrRp7QA3z2D1kvjupY9fB
gdqz8OKtI4yi4ZFvkDOfgRq504FDf0MifcfgHerCwXJSwQeOeEeT5MWzgR7SoLbgX6eiFsPe7rau
J9xTG/K/VV6kd6/7xFmNjr0mDoJlA83WBEqUB60kKvIoCxcYVY/LRsX2NmKZAkCoy6hCDb4dGDp4
NSMwUi+cvp22VwmKL6contS7p5eLiZYkQcTWNlkGNpeCLliXfP1Gtajh98s4kQi45k7S8276C1IV
1oQ2bXeIrZ0TJ0NCsnHn1UFbrsp2MMKcsmO9tKB3poCh/TRGEPhYQBNPg9piSNtEO6IqKqBQlbN8
TvDBTUHL7TE8NoTvyp1tTVb+MGpu5u89LjKsGwVwhbiZUlaTstR8ua+ojecQl5Sbo2/vFUTeoawp
zURq7edJgSDRrLX+R1Sae+18czP3Vnr/k+i9SLnxZ9CmxGsDvTRSZsSBlTIvvAM8hy+XcZgXeSDL
VcBHcyYiGceoeVLJJr+RXVKhQYXXnLd1qyeb1ts0Tnjm8MEW7IqfXYV+5WXNRK8Ce8L4EQJ6u2Oq
wDqnF59sk98tFsVkx1F8BzcDvyVyCmqIFfA1PR4COy+MYIWUAS5r0Xxzz21FXO2Md46OYuzgmVOB
aZjhZtI9mnEALI2ACV43NggvO+i2g10kR+hItpDUwP1utQ5GeFNJ5kZlRQ9Ja9GbpPmUMP8jg9Lz
WFp8aUiQ0XRlluBujBGAfoVw5MEiklIFIAcdMV4WfcrJL2bjlv+s5jDhm1wtPqit5TRUzbA10Wxx
X9JI99g/MISn75gS6dUTY10vfZUSd9Kh7Lvg5BnLoECl/k/OyfurHh3vDfLkKiAvJDmvQMwsPzav
61/4kbY6bb5s360261HnOFnyJ1N9u8WdrzQzBk3Sc6MMNvqbppPuIxXipmKw7fX6NPSYM4CvtmBw
C0FQTVAyAuHs2bze5Vweh4diSIGm1lPb/3KN3MW8SWX2V1OV+0sfZfsotmFiakGYL9V844w1JTVT
l3PL4CaLrMy2L0XKrjceHchERyk7/b3nyvkQc018ghqX8m1wc/2PJG7HfOhA1BZkPuajFeqCLzxu
1ZIe2k6mzj6rZBELOzVZHzMrGzGIit+s7iDbU2JDCLOgVRfYwQ8TNhqwn1iIst2qGduTQ6bLURWq
/GPJzCAcB/7nL46PSd6ooTOH4HPlekBkKCBC5gwlzzvtGBw63aYaYTSkmCyyCvpzj6NYA7rmEkXn
aOiRPcDXiwYXP1ggNkf7HmgNaZh9j/91cWG1Z+DaRMgJfZ4s+E8UUR0DkyHkIt+gIA/QxWKlZ5D4
pxw8ug5chHGi1au9ndfMGpg9zkMEiJfI3qXcZrJwyAb4rK1SQz6JHK7Yz8as/5p8gbqcESaLKcys
EmsNjMBz0q+LtzPFCInAKCrcQ8KnkTw7NvlrqZwalgJjmtDYp+44hz1ebC9QWj+fuJjqcs+z4MVt
28HCThoLt7C1AVma2rGHD5wOZnJAS9dY+6wA80BX5tBFzYyLvznqyub+PKQPJdG9f10tzTAwIWLt
IubQiOJm6U7LoWP3g3Qr5eMQ3FP6skCTSmvZo2O3Y7o1+1PEZhsiBH/GAOtSLWNDWvRTFhFPVSTn
EbJc2U9GRYt9J5rWlUsqipzbLw1sIEQ/2Pe3hqwYwvL4Q/W7IfUMiHjZuh6NkVBTDgSnrmNC6mp4
VtPAOVQ2Zfee6qCyj/7Mof/CwKb3o3oTaFsbxphiD8HAHtD1jkBnhU8+HErATOUHJiF07pwUxj2u
uEVsWZhjOpKQOEkaF8JWcJFp81wdeOjGR535986wARBgXzbk3ne3DUJDAtAuJPVqYHLrbWjycy3F
b8uAt37Iugmw3JzZ2zuzHBZZng5KPduILQ91t1g+ByGZNJhO9gFcZ7YDu3DmLBjpQ6DDWhoyYixa
ir82U2NIE7OamUimnfUHZF3DUMkV6gBJ3sKkaXvysJS9fOPdgcFqaVV27tga4a+ct/HstpRApH00
9oEDgU5mXrZ1Croa9FfotRtxKnR8XRbBsubjCE69T9i3mG4bU1ng0VObnIw9DnYm70B6ejoaryB6
LEs3NvvGVpNlzw5yni5jmatHID2Jv1eVYQ97DnqCu/WWQ/3gbSBH43XWa6qadPRKYFt5T5qbQXwR
81z040zibDNM50bGyuVxCYizr+YDcSLVK2zxrI5tsrziDBmOAXpx8vDYp44IAPkMz47V2+25qPT0
yns/rmHhJdpjYrfWuPO5FBJs+plO/ZICDA30IRGXXCWpuYNgT/dlComziCnXHevlQpLcgXxxcCQS
biH2ld5aGWFraXnzUzSeu6Hylp8shwC/y2EUYb5drPl9zT1tC7dt2Lhl2QaF3ej1n1ra0m4r5g5J
lLKCbEIPfMIdgGXTYRlOmTPkhYb43aveoB2ah6a5wirmKWwxDP82Z2DfbLQa77dTSvNVbL4DmIhZ
L7Fm5urfwflmuU9VZv0FQIbnCmic/HB6yzs4kPP6wE80jf2GW5MbDH89yfd5Zll6xDbZWlEULZ/o
DOZfKw7BKUhyvIbasMjqUBO2znakSzidE0Yg1i7jsSTMxif/kHwD/PrRqLHhOrTA+E+l40KC9FO0
xHE9KPvm0xmRJzFMzvCEvB9IZZUP6TMD7u1m+wMRDx348/ygsAaZV6o/OpaKgVxyFlY7J7ec/cQQ
gtjTl3/AuPoA032Yh+4b6xbfDivFKvLQSj6vZ00RbfFs1m5tYe5eZ/XoFUXn31qTHIWLKJ18/LZL
3yqZCRRMl9lSDk8AmWprx+Kxg9H9/97t/h+rXcvXUSUQfI3tVbj/Vdgo6k45NI0AeZJ8Oa6j5Tzq
q+kTyjRbe3Pjofxv/zxDmDpSH4OfjKzz3xUJ5JkOfcY+IdTYJIQCsmyMh7uI8dYiYub++P8ut/w/
9bZ3qvH/XW8bT03606t/09vev+J/Ot1M81+ej/CSLfkdyITi83/JbQ3nX/xp+P9JPEeK6zmIC/5T
bSu8f9nYce27YIoRLjyp/82KEva/XMtlJ28a/HltFxXGfwOrDA/q33f52O9RACOavO/z+Ume918k
Dm1bDFPjs98aPO07WQ+GrF6yZBtjfLt2bBETGRBXqO89mHa6mTywwtdjt95kSMlg7d3WsInUbL0Q
ledbYipnTyATvbJb4P5fQKWBaLD2a8HgYKJHuXb4lIgBc34sAoCf3MLtTs4GPGlswerizv+CRPNn
dg/1lPywRq6itvOmM93W9mR6FhaMOWHn0TfZmQQJjTCkAfIhqSH+CSBE+rSmLUqB0TYPW5EcR+Zp
tMz2k63534XCVdJ12yVf1gvrnZI526iBZNO6iLQQbU/as3VdHZRiuibxouJ5pdwnyWtfVUl9yPSh
vGGR1ql6/MJ7JclFRjrj8kjWuve+zmyYLLsQNFqwlwAMOLllhvfR0munmXRH5A29dh4O/2DtJcUn
7rYPUnw6qghCzTAB2VbMrtvj5bggO6Fm6Nuxc33tdeJf3N/ODrrhioYimvTR1qNmJUdwV4slOeca
KU7gn8l8N3QowW7Kp16pfKnDdLAFXQP2/08SPg6N22pR1qrueytX9AOGIqeBquvu65vd8kWkM9WU
Bq19iCavpmHE3eRHGi+02G1Jrl0s4YOnQLgIKmRjd5iQ8rATuVPqO7dPaVwmYwNE0nkMp9Tkmh+z
Wqdjkan6KCkt4rWrflvK+ttW23Wk8Y4qlhL/sM2zYVDDyg8IepDXZdvORofMJi4o+Zig2tSSGKKD
rLxHaQIlSyHrTcgojGxgy+65P9qknw0b70y3wmbFeXLYpNjRJwESvoPGh9n+TUdzYKL7tbob+VXJ
r7ZMHzGHH5pVj2ujvvW+e2f444+SoH2fJtM3/g6ZA7cJocqJQRGrwDQD3z8iqPYqIzTTsoscOZ/N
wqsOcHv8J1GPOJMZUJLCp5KY5nm6UKvVB8/QJHaO/hcDvnhrLP2HpAUIOxB6UlZPBAfvsVA2Rwhy
/oOzNUBGqslU78qc+HYWRrA9CZnVpSIBMdJL+QzBGN/5wlBEEY75vKrJCZoZMqoxL1oMC3p+gPzC
2g2iIbUGEWkNnqMztTJzdgYIbm8e1wWVPeYrnQ6yWt8I6CT/0h7zC5BFN+qlnqBbqNKjmVTeJ8Q1
64qfi8oQCOMM0rp7ww705d6zVtduoKOj10t20wzumDQILcDfGhAk8UkphUG1lywqCkLT2E/TnNrt
24wR6UFv0vQ4mYkkRitlxjKapCladn5x5fxbVdN999DzeyVUfcFEeO/OHvTZY95yH33wuUbvBj69
Ys+Sk1kTmlQNV5rv9Fbb2nKxSRyIq8luLmXmO1+eKV40Rm3B0BaY2JoTmw8OKnNuTiw/shsTej10
mRYcUQo9tg2QzowXDKcDVjopLOOVzfIMl9J1zt60yGuNCTL3X9q+9iMaKnoMWGY0c//YW8F0Ulsa
dn+mvre9tH1MpH4BDeEcdFOsR2tz3VtuGcbufkKfOo59Hj+B5Kys3ascB6ymDkcsUAEFW2tZMPHP
Xuy05hUmFsaI5lBRdu4YSh+9xromIx+1YfltIrIOBBq9Ow94V09EjgZbMkOlyi5295xpAnPdgHgd
zm6U5jUSPq90LlA1ALUYf6W3aDtezmlWfQ29YWEemlXdW9+kksB258Z+N38GfGL/B/X61CXetkch
ApNmTV1EHeXyZNMOxjrhD6+23kcg9Vn2QufLemRBU/2uBMvpfqYTtO1TM1fR1hhfytA5JTz3PJJM
GtApMJ0Xg39c0RfvLDBwr1lNqiO2VX08Svx/qIp2dlN4d01vh4AbRnpABUZk2Oy+kZ3Gt/dyLRIk
dYUlVdG9W8x4/5urOUCDL8sqYUZxz8ZQfwajQKYChuzA522Nc2v7wKNscjHYSKOUnD4gxIYzpai9
m5eBOYvtz09FX//Y6ZTuVTt2BAuSqTNudtBjJDmhSZQknqAI8GGqjRucC8VsxUo1BuGDekpoMoLO
aB7rzXvxkuxcGi2/mF7CVMmftKT7WuD6Rag1VOSYMv+0QXdw1ta8SA4etGK45EhnAvrBw2MN4/zI
wBXNlJKhIMat5M1+cNDtHtRikThTGOv7zCIwBoJwZNNXHmxSTHk89AnpUDedLMYaBqTHcroob3B2
RSPZHWReZxwSxT4zk5BSCHs/o/mIM8rcHby6z3lQOLLH7qUeeu/UKBdOnMGVmfYrrPo+Hw6E3CUc
3/3Clrl5bgjv8Q17PKVWc6jboYrnbtBPo9rE62g8YHVdwmmbQf5X2xhlotCjFnn5ZSi+Nq/RiApJ
YI4X7Xhjv2rHGIjXsAfcmg1lBjCxJRFB6iiESlYXsJ/A0oIxikEvs1gGhLQHcJRj3S1a50CKeCKZ
nOuoj7S04KtnOj2vDhFvX/WaP83Uu9jB84PljJEUg7erCS3fYU+i8/vTmy79TMWVkSW/K96L3eSN
LDKRn0soOMgE3WTvbHnyKTVmGqnHnYcCyQ6cWhkH5DwMSvVu3OmzI78z/LrJroZbGbnUYDmqydIM
Ny+Pa5o/1pm4Z/yWp2lNpz0n+scix70CFk0M4HnristafqY1d2Xx6Y/Vg2NXj1INkVjbg31Phu8z
6+YwRxmsj7VVL01hP6flLwRvCKqqfer733WvhUZ5xeAautaxbKdP4Fg/GoONeWR4OFmxhFPdlQCH
Mrl6kQ4h8b6Xui2Q1E4ShXlqQPTI3f4I5vBDkJEW5rpzk3M2xtnitzuvt56YIHNLtZE203OOM8Oy
HF81+aIkip9E/qmkvYd20x+Wuvkp1+qRqQ4LU/NF85dPhq4nLOoPwygwiMmnkQdmW5Dzj73fhozo
BoZ7eU92a7sg+7GPGhVr0Bh3dveM84mGCa9qlsZbZ3bhoPE38mb8rXXzjYWy3GW5962xT4iGgcfF
G7kZSHzwdpLPGqlYultD7UfDgm87iRDH2cdCOiYz6OZQNvrXJsmBwqOwBcmKBpT5ciwQN4GeZGIn
V/FCbh5OVZ30CtfK5a3r+V4OLevvXOu/s2wukCdUXNZ9aZ/tCbsknEuPRYwKnKxP9mQaXGul/WVj
c+3thYdLa0KsLH9U5l+VyVYW4DWxbnuEuIzULBFZeQ9T5/5rubL/pFbje5Dufg8Y9yiWEHiqz8pA
D1YWc/3Jg0bPrXWoCpeHyXN+N5P+AlnBeND06i+FGXgFklo+rd56rvWR3wqm/8LOxdFeRG08ezP6
D5agyaMxLDeGtzdESIeewwDF0/1NtPYTK9YDA3Urhnrd/uAVLV78CploXvydWoGRH6O6GpvrxhBo
31cOU8ZBfQMGrK9QjUxWmZ3/SA4piWMARm98pp68uvqDjTwi/FvbMXzQjzOUxQgJM/OsGVFk2HuW
c7GSAYWdEHYk9RSczAB/qhLuy6h5QA7sUqk3L+/cX76pk80HzvySSNicacoFLxXwK+YnY5jd1Qdj
K6fQINqX/SohAJRSzc4vc1ZSDq09zAwYNynVRZqRzGN2l7YtzQeapClipf01JcnNgVD/BdrnAtfh
OkKrYF9JAQ5vSp7JQOn23MiYhUt+R+M+bmqXSfxYiA/jenEIvk1M7dh6GkevYbEaL1J0g8wS5Rll
+qtmCu59xxD12fSr+Zy3JZIuF7O32dvTCdVIz3ZnGx7nJHd2unDrV00ZZegAch3BovN2NMwMj9yW
km2Tfw9lI73LALAfWVWaTxG+j2+C41O8YSZcfc70w7YI7OZ1MQSck/MuXVq0VSy9T12VVzspzB+j
W/w/YJrAVZZpcWsYtONBLwr0FKO+g/zwlXmltdec1Dh6ttecyPLejF3qTv0Rb4/xthrOFgLeRjiq
+f1vM5nlHvLwmSFtz3aqNPy3fuIenokwC4Q+urBKzSxkVavuY1m1u0+VA/J523dCBUgVWKTtPoJx
SQNzMdy7y0vEk7Mgi4ZlpMWeaSTBMqqPRa1GmLroi3hXq+mx8DsVE7D7lW11xaIey80InUXJq62c
5LEnVCfqK1cdALmt0dhp27WcBp8I0k4e1LBZ38xkzP0Esf5kFBQD0D45iSuJ0NzvEZRrZRuYM0kC
I/sEopAHsLZohE/+TENsMlIkEEj/WMigJX5kWt43Ku33FWdNsGwT2R+FXR8Mj/xrF5AFaeV5ddNX
+86pSaV+TiRbTINtbtS7yXCtVMIAdiqMR9Qs6v4c9f/MFlHb2HvMa2+Nh9xobqv/wfANysdYv7tu
2/4YWZ1EpSs1bvLEjE08L+AKSExrBnEg5ZtZZKLA7Hdp1h1cncDVQtlJ4KAfeWK/+iV9zX5r4UQF
K5y73cjn7AOpPj2N7TSXBIz0AWdujyRcs69EirwWdw1gvwj7iHui5mmtv8aa54ulSaj6Yjg51QQ0
ciApVYEDPpv3T+Ra+u/sQctn9s/rXpelEXagGokq/wfKFqWdVTeX1rXXK435+iRnw4/Gqfmc7SE5
IPfJLiyAxrAxl43jCEa+C9TvUkBWnaO6JAMUAkTxprdqe6gUeoo+o9YftG45cIMgA1sDtAfiYQEl
++lNkFlnKIgRRAZ77+PD3emoimOXnjBwXTYuC2Nmlj3jSTN4LcnsjKdZWDYT19J5tlCLxhIa8KFV
VLthIzf705S+em4RbN4o1OxfUFHGh5UN50QRaC2PkjOdkygTfzQMB45Vz8fU6iQEWXJVaud3JuM0
755Ykv1OFz+s5dGUt6wdoTvE1tj8Utzpp3oDFem3XR37oFNZepBoh96z0C5gjwjCM1t7l8ImercE
V60m0+Y3T+TKDKHX4tqbIQ5NeUgS63Yraiv95I0vzkBOy78iEet9gWXDxvCrV6JCOFgLEyyQvr2a
Y0O7UEGGzWrD/2yWkb5lMeXXOufNUSVW8d0LwNebTzIfzFCAYoAc6zZWE6jQ1mXhPEmCLNEKISiw
hT5wLBlkofSTmvRIQ+YMBtaztuyrtgpnJ5x0PI8ZW/YIGwJ445HInzIQqyDjm6KWvm7u008yg7SS
+r+avtJV1giudVQxDUinp5LXSJgEZWMAWwhukyUWN7IbaTwyONePuVVLaLKgyzL68sy4mmtnfTgg
zx5WpHpUD4bQEFdUIoOvuyTLy7Q2yxZa/MgsaqXzgAytege6II6YJrYbeTl0poZbdUdG/MjEQeck
r9nCRH+3yNZ9IvzR/ptM2RpCDlVcYuCIIcmVzrCb7cI9u0ggDq05qY7M0cwLaUTNX3YFZkhfE1RT
MqV7lvA0bFzUoTI2l2ahpWUqMJEuCP9PYMddwtbv6M4zEtEWbBBhcr+ImniqCVJ4a0t6i7qRw9ns
E6Y1tFY7rjnfhaHLyibIPIdgHqmyPDSqbTgQNfRjZ+1xnvyWVX2rc9rjNBLMAE7ZpM/wR9vumnbF
erSn+bQWNEyFdm4y67XvjUBIk7jdVO5H2hHkFgiMEqLcBLUX0lwE7dPQ07lv6G1Bnoeo0Q69uHa1
ztIYJTRJGs+8iqNpj58CKRYY9ojc1CwEanv0+iYo2vtj8CmXOSDuG8/NEkwICb2cxI/lgZCd/qY8
qLa2rZEMt/m73C4DBKXnVlpFYOcVV8ySw1DXM0Qw/VwE+vpeVs5zp7bQrJc9lr5XoddRLiHuLGu8
VH/RxpPYIRbgN84N9Ev7Smc4H/TV+0d3LbJeQIwGs2ePJFBZRM0Ys9zODmj0kz+hVciLYu/p6e8l
zf5ahlIXkZexrewF6QaKOgVvE6VC9c70ooRyy88B5AicxlMH9E3Nwfb8c6OTVFpn9tmz7N/kb1LT
zTnSDRBvVPB6UN1bT8Gd8FxmmwUmRv+rTIpvl4XfjRs4Qte3BkbBDNBlxa3ZHfMOk2FlJsw9RdRj
fT/w7Kog8cUvFNRaQ+wchzpPt70f4mPDvDD3DPYiaPH4FxBwgC1GogprEgxbOMHNUalNaNGMPiKN
UCywvRr+mKv7uHnG1aeNnzr/rWFTSjy1yG49LeCeB/Sn7QXsQJ7HFoUoP049tKmiN0EmIYBY51VT
BLn1d5ieNVPtxYIQvkx1ql5vjSpE6AzeX4BuRx6kFHOwz8QWAEuJZY54iAV35fqvm3Yfi3lnYyG4
dDLDsqaSdbvz5s1FaGfeW9LZN3QO8EPRPi2j9miZ1mFq1x89K69pwSsezZVWwImQg34DM0MeoPZr
5XK51w8F/M8sQxydJ6el6m9Uqg+wqZpdWzkFqa3eF/AxYonU/UxPbzMrQcRuvkWCinkEWpftWi8J
88UGICa2sJLoCwvAa2WP54sYAQN9hhRHbv33AjZPwtAxnFe8vHp3g7uVVubRoO+nRwxbHcELDR4r
cJYbO5uUO54ti6exjtLZPTGqQZ4KbWM39+1TqzUlwtXx5OAaZGaY2FRLLXvrgvOa3aXXxovbQKGu
Y2U9MXSk7F/WfddymyR3TcqCZqvhrWEGNp4qdB6DM3To2JGAVUuzxvc8HdXpTLBW1w6Y+z0tHkzd
cuSzBkJznP15xwxix6DsOKdEFWvLbbN0dqUa+oSfZfFo9PqEy9z/47bVAfQV2tnyL1ggZvViG696
Y+Kuu+/n8ahwtII5DdbCS9/92hRhiz0r7pKp4VnGg0Af9IMPhY9NxtPdalen5sBDzsRanwV/GiHQ
2ulTc8qkDJUvvvr+HaF8MPv+I9yUQOb+3pXwiucJTHIV9uymLfGS5Bc/vxsH+3y3iIR8+hOcbsAX
H53x18uNH4pzqLwGsAFkuk9lYyVHpIvntkLB38lpO6+zILRMf6pHeS1spq0c8r/guz/SgRzrZfkY
1v6iqw/fHG6N9Lkr4V5Fy0BJgN/so8iLQ0ab4qAP2XXZANG/P+WIzUn4gYlnXnOtY50Bc1mfzjqL
cq9mN14Q1q2DsqsveKiOWu7FxAyk555/h+nRwoVTcoekat+y+O8vsOkyiiBx8vwG3cYbc4ddmbwh
w55RNWju9mKYE0P+cZ/7eBswLowuJSjRTAxZVlwDSe1d2abssulcyA+OIjwhdIgzG40M43x/y6lI
V7GEChI6e9knx37zJuIlzS9b/SqHNzYtNHu0g9wHA+duS84VwX2N2+0H73PQtWCEymsw79DvxcLY
IAFk5gZKriQPMqSf/Fi1AU98W503nfS1LvfX10EoKyQBuYxMFjVBZXqvc+aLfbOaN4E28yqHnj4E
NHmwjX/F6p7qEruAOT1WtHh7P+/Lk+hYM1C/ECTgGWcCpV/FbDzIQjv2khAmptD8yTK/pmkchwDD
3nYRCXo6K7XCYkJHodOGmsBWdeU9A+FwUI6qBdoaOONAOehAjem7sS0sK1o/uVerHl/1RaSxN9rq
wjhLVKSNjn+5gph+YA1G6zpdHI5G8uDuJ/movMekGNfDMvj4NUsGHxy/LDM+ASvPSIi34XnR34hn
eigJcEFCwWc5Y1OO7805QlFlhDu9iJLpsENbIzGzoro2QnBon+Mo1AUy1p7amlXd/NmRNHCPkt0P
bXsxzaet56Y1D5j0VDwsK5pMy1giY3Vfs42rxrfOeqE/dt37gihWH+pXTEG7YcZmNVYeyESD3QA5
VaBz8dXeh6YYndNTIwR+/8pL9ozCixgQOMHZ2eCQ9Lw6x3LsrjkqdnfowkzPbt3ddlfSqO/gEDzX
G8j9frFXvpZSTGPirltd7CY1MyWsGwGxm7CtS1YcQIx7ZshFRVjGuTDtKa5mldKHgHPwEfs9G777
WeRpTqgFeSbgxPzHxk2SE8DuIONdCGy3c68+0PA6bx+JowIuzqLU8H6hrU93tlnphLvAlLFNlFe9
20S9plW3Ncn0A8a7s/Du2dqeHkIVJQ0Ryn7SNUXYtuI4i+oIlfku3UBTI4Z3Ztmv44i7tsWR+665
atixUqiC1Z/XvfSolxbEtNQa3jQCWtHKV4XWmNu7oDR169ta+D/1Ig6GOV8Wx8sPJKl+KAIemS68
lXYZo9GPjc573opUhJiiGGL5MwN/+7Rl3rNFpTcNbG6rCX3KaOURmPW3WtZPLRLywNpGwTw4H4O6
lMvVGJDT22KZI3Ne/8moqndb4fXx1pa/MpVQNNpcYXNJqTXp+U/h/bibfHbtnMhXsbx2urrmqXjz
aB41JvKH3KKQSpGQ7Gnvj8j87WONzgPbgMhAwUqiyLUWk7e3VadhLOuDP2S/K4/FHkjOxuByTPUX
AMdH3ChsQmuKY13xABYtJMmVBx4xDo73iwYam1NnYa1Qa012cubixNQtwT04q8MsEyB61QA3UliH
dkMH6/T8G9UGjjMtx7yFVbpVm/6W/g/2zmQ5cuTssq8i07q9Go7BASy06JgjyOCYnHID45DEPA8O
4On/A5Zkf2V2dcm07LbelCyrxAxGBAB3v9+95+Ye4RWtrjDjs+FRlQ9GO70ciGJhEB3ROZm8rmNv
GcDVtyy+EPsrM6YiCoJqXegfFdHyFa12JTBNS+6AsycL7LHehpPTXAGAuo4T3R351TAmd15+7Joq
P4W1xSOoGvtN0Df9yoISeFCy+04xYrVDwzA3ugkibEf5DkPoPffjDTjoiaZ0zkCZZdLfM3dMemfE
sYAg37PK2FESP9Yc3pr6QpMb/lCYOY9eHTWneWkVH4feRtSbzF0sY+pcUsMhbEA7MIh3qnRG4JFC
4cj0CyoHy5RsbQyHYUXitF8Ti+g21ji2xCTxPhgxemwfF/W2CY0P4k9PmBwRJpJkLwccCKZF+wAF
RvGm86rnkCnSjckJBEif9O+8kSAZSlKyNmtCG9rrxRlrLCOMcjA2eUJYgajM/dQ33yY3eMl6Q+zs
ZvYv2S2CGKRpdh03lKn7tAyvUdfPJWfi2Gvw+IeiOQIKSR7KefAu275yjk2PxC2Vi+g8GTfmMlme
q+wamnGxjwF3f3Su3R9GE16IWYf+26RbwPT0Hz7HRkHyoewnpNCQgUBef5cCGm1CO3KlouspMu/E
YC46Lb8A1sHynii4Rg9liLFYEYtxybFJ/yOtLGIOQ7F1TaL8KNPsh+IUpj+Lwypnez6vyoTHCHEI
PASmVndhbJub3K0elM8WJyHkStYwgHwAUv0QFv5E8LKJD+AU2wdTtOdcGvF35irNYQxJ9MhmPOeK
z7C0kj0cjeroEo5eJ01y7gt8LYEbDyurynfoUltGc8CBuiI/Rt0kMdTq+FiCnyqDPF2EsHNJr/e1
1v0rLao0DJA4alftbFIJGrGT6KsWNl3VnHwDRrPx2iEoREIShoo2nUUPTqO5e8iPjeaq7y38Zb5z
3xqQGcosKw9mFVsXXwak//kTFab98v28/wse/ssf/69jidt/abJav+Y/oP0Vf3RZLT/xT5w4Viqc
S9ID/k3KHKHsXyYrj1p7T3EVUdNjepjv4OP802Qlrd8MeFQ4qQyoPbYy/9tkJX9DXoMEaEjISmSQ
TPs/MVn9jOhxLcx3hBAxbTm+4Ru2XP77++tdXITtP/4u/0eZtjKwKjzW7OmhYLdkqiyWm0TM0+4P
xrOb32Fefyt6FqqYOMQ//v6zx/Bfr8QL8WngS7F/8XJ1UuNxXYLxhQerNaodPFjwftNd7hpvYLkI
Af/1C/4M5vn9BSGJKeXCfoSEt/z3P7y1mQbVyPaTTRSl8b7pRonVoxunz8nTAC5aAprIJKZNuRnx
l8e/fu0/+1gVjd4AgH2Lj/eXjzXQMi4jRbTDiI1s01YEVfZUNnVgcPH0ZP/mo/2zV4M8zwVkQ0GT
vvnzOx3JthY2RdMVirr5JIKGoHCovcpb6aqHK/HX7+3PPlcPrK7tYxhEk/yF6hSDD9FlVm4aXHR7
ItyCOKb7bKcJInAJG8OrEusmNfnHX7/ucoH8flkdP/7x96/v0+bLZO6hSEXz55/f5aAA36fYwAdF
zhWg4Zo6BJ73ynoPmoxKeEFw+T9/RRfmH9ZppobYuX9+RTzMOAYaTGpGodXK66iM8SHcXDiVGd1L
0M4bMyTL89cvCrX01zdqWzDLYERa/BPj9i8Xj2s5pT2mODs6QZvXNDYz9WW2SctXz5PkQ7tmcI6+
WsCYstEIxnhUHaMAK5+g0EavNRJ4s6odRY5SsHfeUEVs/ZDdPDw4ydI5VkG6pjj6q4ssW2rJrLbF
r5HKvnjTDX5MBvmmfSN81Yx7Akgyf7Az6rBWXqHbZb+PkXGLk59SMTUGA9XxlE1e2zoZ7qKuxM3u
efgo2DI7xqpvQC9v8RxUJ0HlubVJk4zdmxETOGS6OYOsGJuWMt45hayxFnFZtUQ5ZFleeGGcUlEy
Nng8d2bnOAiwbu4DqVhToZsM+6lier0BpITmOo4J2kvSF2ogSqDzjy5rxueEXQ44YhmnqJJ2q24H
v3J22sbiSKGgSm3YObMJHbjwSTxadRFvEWNBspO8GJpDZUL6oRSr4DiAekzPWObO3wdyhNFCF5AE
bpLKeimHNilJmIsM3YAyle+hAt28amyuLaLyhXzQ6OEMy9sWHSAVitYk/HiQaQjxOlzMRthdORMw
FhD9nn00ZtX9iDjesef1/OQDzwgp9zpok3lrgnA9KScZgkNS2oP9aEVhQUPRGKJQ5H5bgSwXup1e
kjImUqmnwZHPFIgTPWEq3Lr5lZOGLVFGjbmy3OLELqJHNiqgqVYsFUGAeZDsxi098oa4mAApw7uI
IMjlpFgGO62fRRpqd9dFThRdMTzGB7QS6HVM5JlX2fV1ag6IFbld2skuYjeF9T32ZqrMyHZoHoPM
7H1MMoQq7gwHfv+JfvHJPuMuKOcVwFAfYQRJWrg2MxZCefTtVY54puilmwpEf9GRyoxy5gQUKE/S
mV7MMM6mS7pXzexSs3fXeyg/Q/1Rl3GNjQqaioGDsVHdgCTCVtRWVxIMfPhu9KKU97Y3BtbOy+LY
BoZeC5ey6zwa9fNsMEhYVb7RUD9N807wwv1FwU7aGyYGVrdrUPu60v3EE4e5IelIJoGJmjW3o+/1
IQZEN6XVRenhW+7W3ZKKsujIRqRYjtrKnp4jMAjfpnFk24xUFei1W3FMXEFxEfehp3GULD6M3maR
Jr3SMoBrgLZQVJWlwZlgknphUBjs85l0wDKLWNRExGPsnblvX4EjhjmUldRooIctCLIcUSO6xJKM
/yRLJnkf0df9kFvZ9I7rWL76TZq9AArX77Xpj/2q5nfqtiVldzchyYa3pvXYMXP0fEXuQQA1sqbv
8ALUA7464L0M5nMlblUdQdNhamm9h+5ixKIMz76nz62qaWjw+Tzz0q2/xbLrW6bKs7VgydL00zIj
B7uL7TmvLjXWIfllwUTEHowp/17HFo2FoOUDZRSc7IvkRfZ60SNd1/6gkzAkD6UgXW3TEo+QT1UG
9IeC0q8l1Bit6x6D5Sp3koDj5WhUjwDMJR6Rjv9BFsEOtwHVlT/CECMZqSmupb+MyVKI2VoVqKnh
DL5S2MFsrIRFt/fKMxfjLzqqbPHSWuVJU03GlwP28JtwCgrgGFNwGGriwXkGNIJNEBYVrcBNsDhu
WjT9uy6GtMaMqQ643iFPfG+HpPUx0Mo439kMc4ACuZHoiJMCwVrlbZGXF5jF6A6loS/IV1oQm14R
xpnOARVEVFgS5L0DKMHpEzBMdPQ4mUXXMYYOvaUYBvgXohTlcKuY0s7ppmp6Wi4t2XNKGPPeBCWB
hKdPdplLtW9N7SvMkzCjFu6bn64aYVo2XIgsPltdGgTffO2LeWcjmuQ83Smrus8Z1ixtMKph3ky+
k+tOtxZJj0ST2BU1KORtHFGFtdWZ8JjLtPhnwh9+NYT+QwhqP7yMDMq1dnM0+9meab7TX3RJNtOf
WI1Z9CHtdmgum3rhGbkxjsqjxDvNcNGadH0DQKqyL3jmujE3YskswAx7n0ReKtrq3Z8qFAqea2Ib
sBXUxHQEcK2LyWaydOZ9zfNz23sjRepUOyCYLBPI7i5Ngt68HlwnbLcexv4GOovbDBcK+N50igzE
4l0t/Bg5NtRWHb6pwhzklgeBjeDfEpfWx0Hjz9z0Q5sTcIp1fA82iXrpikcfAfTBfAj7uP0EdhXd
afqULzit4R3rSyE+WiwRB+lRnUV/HwfAfUL82V3LSS13nh0zIhia0EUWVrzUDtuqwI/nhc1FiZEK
jILMSwrkGLZq+jvqsd1D+i6bjYTh8T54dcWUKvTbvYwxLW7H3OleaKC1H2MFaH9NwNl7b6eCNgIM
kzVEI5bybeq3NSdGED85eCuvQ4Eci+BR4ddAsi5DUCI7nQTjs6UsTNLQbNILi1nl8n3rOTvilqva
a8Dp84nVP65wzqvAGzcUhPeXKIftfNZJIeW9NUbeYxuO8By8CnVqS1DIQ+2YMZhs7TlRoEQIypf3
AywM70jUj2FZGI8p/TKpdPPT4BIRPpdUxjqrvna6/CnG1K4wnLmL9i3KPl5JbMIN80zf/Qhhsz2j
4fiveCHEFTP5gm+yU/LKKuzsOaBIDwwAYX0E78Yq1BYVkyAJgBMCsaOisAhGUe41myIQi+mKhQlU
l+jI+aeGdNDteMpnq5DbR69m0Ad8rMIbB4ZDtZmsw3II6SBxUe84iC0DADY/GIwj8d2syJ4RncTO
UzsR0Qn8WohvVqDmD3vO20tqX3LzXBd9rNepHblipxwwUGuRh17zpEXfiV1L+kC9jd7EmMIVFOUd
gpovZ9/1M+NgAf2hO7VeOhLCFx4PTjYYYJcjlIUF6WhHsLoCbJAXddOq8hsAJK+/bNJxiC4Mwtsq
XtkqqFAt+hA8CFgDFCsmV9wYhEw4FS3GDABOso7tZ6KbGPLzsUv8tQWYI2NnQFkqg5ssiNioteHJ
BvVG94kfVaTG58ldgxGY2JD603leCnW2TcBSxE4HgCJs/GmCQtilPIYT4EyEZsfemqCPdEGvPrSK
ZV2u0tKm98h1IQ5/ogUNzd5UI/ekEUdx8pT7THOZo/Dxee8+Ld4Z4QPVPeLXK98ELX68HSbSmL8N
t6S3h0P8a0lh9XwqgHfEmySKzM9hzOAraChTbU2L4xxRKaHv4hyA38YUPuBQcE4cnTrdOTuwoRMo
TE+Jg0vR1FURp8l3BWLliXgUVg3mk73a9PHAqo1ZJf4+DaMZrgM7Y0oXostDyPS8TwVW69aHd5Ji
3WmaF4wGiY1YqGlYUnZn55ezmUzXUYMlmsIgJxTA4FJITymZlJe2tenmMxnNQ5GjqLjbMwAtWlg5
NR3sWdmar1TLz08ZePSCmiM3/vDovaRdtahNvkPD0Wemgi0T37T2XvvIr+99uxY4b/rWOHSyTMpt
B/v0Js4JX7DgN1CojRIdIPZD3a3bQIq3SDsMOisAPSAyDIW9hqM9LKQpzV77FuyhrU24iWuaiQem
wKzl0dFqU/jCYA9p7DW+2nvlUuQ7g4in+IsdI5gRDhfYItUChPJtM78BiQFFBjS09VwuFcHVUhZs
L7XB7MhoEGYjGp6DpVZ4cklU7axYppfOUjusvhqIpa2daZ18NRObwC9YTbUIv/O4orvYt6gx1oHE
rGgScTnFXz3HpNvVk0z69rYlP/St+2pEJp7XIViHS1PytJQmO1/9yThv6VKOEjwj1VfDcmVz3LpI
otF2N6AKUygVX43M9Vc7c8BCfpt9dTYz86G+2bQXkDlxNn9VhEvDs72UPXd66X2m9bi6MoBVUSXx
1QxdMBi7NJWHb7H96o7+OtH+R4rf/5sdgw5H9/9z+JIBSEmx4h9lweUHfpcF7aXPBBGDh4yPOuVJ
xIXfq05sOktM3zddA9kPrYwU5b9kQSHlbwhakvA5KPnfqwT/1gINi/7xdyHN38jUkpWk7IQd2CI6
/Qfpy6VP5Q9yi4cQbyl6yqULUNnhzP+L3NLU7GuIxGDBCPsGE65wJu5hb77r59gg2hA6O8jiDrAC
SQzKKAwCUGmV35sFSfFt0hAPLIviJcsKKL522IQ8Ue0+QmksCIhHIG2gKVKyfMNzIMe850TuuZDB
MkP2VDeSoQr7b9pxgsdMaixDGD6z71VT5JdQW8rFoSBWJHUa3B2uPWKfsf15k1RBdc5SY36eItfG
zp6CxgqZt8V59IBTrHxagGt0KWQVeXSDVW9vcMUzzdRA0T0dULhZQkv1G8Jhf/ju/0T//Ao1/7d+
tXygDpKOx/fnScO3fuV1M9uWE7FEMvhOJr/NePCICnh03XJ09m7LqZUfXaqzrZrhoGCxoXV6zZm/
vuN+TZ+m1NefM5vTwxwww1/lQQ5a1p7je3hYQH3Lwh5OCaFq65BqDk5//cv/LN5+/e62Qzu4Y1Ke
wvPxF0kqQ1vL6qlgE1KMoBB9J9gX5oSFHU8EWZLY+DesfPmz2Pe/v+DyC/1BvLUCWgBdjZ7COZ86
XuM6R3+QxHus3r6d7HTXuE61skfvZPQ4sqPiMpuzqywzT00wPWG83kKixFurD3/9QSwlDb98iag2
Di0yiLs+Ev3Pv5fZtKPmgnfYXACF4RhVnkQ6Bv9GA/zTV5Gm6yiLj52xwc+vUomWZdStuFSE0102
jQSgbvXDv/lSrT/5kBFUF90fWdWARfjzy1hWOgOKZsoFn1+wCpe2ALmFjfTCzHTwGPWRNDkk1tOT
wUnusXGIczBNNZLXVGKf52B0dHsm7LDCSvy2STeT7qA2+4ekaYCDwRxIInyjioBwLHCi1PYWBwF6
UjWgrfn9NUSHPIE6F1b3NIUXzzWi3GlyckIhQIaI/pklSmbRa6Bp+KbZ8svsOBoUjGIvG+ejVVhw
g7++4v+/XP3d4bb9i+XqR9E1r9nf/tdnE7+/Fn+7Yzr+lsXvP61f/A3/ZAe4v6HGs97YUiqTBxrX
8O/rl7R/s6nnYjzAbUy7l8XP/GusJX9bJlYuTxCuahDaXJH/XL5MFj3GXT7PaYceBcpC/pPVy2SR
+ulOddn2LM9Y22GdZGDmqF8aIVAsUdyabE/+NMfT0mnYSqSOKw4XQij7YDfGd9Va1d6o/P67PQN/
q7XqrisEyCfpDuN1g4WXA5twKUMMJC59O36D898Em3mh6YC9UnsXD+EGjSwuGHsbzg/XSqaTg3CC
uZ2/caxhQ4o+e5tSU1IDwPgfW6VXPkUjXp0jKdPqSKZzfAydqrusHSu9s3XjXCo5EWj3yoqfTvAa
znWTXJfVrB6CKJqI81M0inT2YZMvB0DkmNGxxSx9qJA4z1pF4LYlP2sAjN76QVacMxAusIy76yjO
0+vY6T+SpHMhyucct7EsHJPKMA5W1lKDF4inuMi7a/bF9EoQy3kSY+9ecV4o9n0khmM+xS6F2VX7
ycb2DRw1W3B+Umj+RiO1nG/Uyn/UPIgvEIwy1EZ+Za158XEUzmctYvcQx6l7oID8jWpLPFIuKKjG
m/Hlfr2NqHAVqgif09dv6U06vTbM2r3SU/UBpeXNTed2Q2odEl5LVKQcHXUoDJ8MjOicTyKZ5ZPf
Y0vAUKm7a3LvxsFZur4dP4iOpsRs3rn8DVguP/lWR8A2DW/CEItHuK2l3GesMQ+WwcdMS6KxQzrG
95zztplJuIfO5PedsF1ugUem15oxhIlLkxKAWZm8EwB/BzxNxkXPySfFnpal1HdHmXEgpzxucQ6z
dssakLYVROZH3vN36tRaAOSOoMr868urQSoT7HfT/fLhJrjQD/OY0xRWQUT+TNzsrS4yXtHSH3mT
oMwKE8+Gg6mEj7WwOvfgg3MER84HbNX528wYaz0IXtStQvXp0e3w6di4sqySLyRjw3TAUvtBCycG
MdJmV6Qe7O9mafIpesNV2jn6ppioqxgQhlb8Xx8N/JgyC8qBgU1JsQFZ5nBF5Dy7b+rO3QIPdSEs
4bqXdEjvmcos+k0vvUfEzWaTBo1x7WC721Ycti5z3zBoR/NL/Ge01+7ggoiN4La9qmHZb41qpNqW
RrBzCpCe5pG+eYlTQqwKcvMRVA4QY8cCv+l2CzyjdcOPOW+cQ+EWI2x7swwObu9ZH5axNJV2E0m1
FdJ1uc2/UuXl3J47hlQ4H73uR6KdbO3SepFgD/VnrP0E9eCTtNeaC94rXchoPpApTIGWs3cB9tzW
hraeKko07hLbLXHemBFgYmuKXsOBG2GeFab+zJEIZZO+m0I3ueKq758a3BiwMux6oCe1HjYl2b+r
VsnqBM7U2IH1w1TfliynoVT1tjS1eSWmOrij6SDi0upIErNP31BkR27XqM1zOvnzVViNpB8C09qA
WegQoA1jPfHYwOZF1RBF8/6ApdLQNQiU0MMYNidbVyfqqlO9dW0UBDtAs+PE83rY1Y4bnqC84QhE
pVJn3afWG7HseDeNmXPs8/K9d1V7J3lUcoodRueU5Y6zxUd4BWdEwEulPlrW7TdZ8N1uiaM2W8sI
QJUHJD1t/rizgDevLLq6NmZs2kdh4tfri1yfBmE/lrVf3kS9lFeJKuOH1MC8axbCfmsZrWN2x6SL
bGUwHcFNl57y1lQcwukkPcpKPrSGip98Oq6f+kqRuHPs1dzp6JsbFyU7WAKsvoXUP1MKcYhnjTdQ
F1F3sos2eHRMAbUBuMIBkEh306uoPzS5xywUI+S80hYACWaA6UUnE8zSxNXujBRUswFwrV7MxPbK
URoTdIuSt6s4O8Xryouzj4pSjQauDG6c8WBFkiEqSez7nlP9oRcVsE0miW7H8pMEO6Ct4OujRj3R
2YyVHTvQWjdjeqCh2N0y42mu+Px7wqMtdWlZnlwzvyx2Hjyth1DX80qN0oEQb4Q3pEUFbUS0uDSO
Pb6QcYovQL053NW9v23JDWCJrylBSMHbRCYF5n3DYNUATcVJyg1fZ4bQK6dBymRn2G2MWTzT1Qx7
cGxKwa0ylulp9ub8PDswxczGNI99MTLyiLHENVTagWSXxEnrfPS3Th8dQqzBWyPohvfB7s8NtLZV
2S1TFOFcZOPIzL3NhqOhJh+fegY8xSthp2U5vihiUs05rUu+DkpeUeyrwZIXEce3C7Idi+rdmFxQ
0iExZlTRgU0JXARjnNYTDYnHxhjUE0jwfCu0p9/FFHrsAapvMG7jY0Oa7KGt/PnRsHzvYhqxPnJL
WFduFJo8hG3qdzqkLwd0q8J3q7RwbuO4XfiwwjmOMiYjOMHOtBwX/yaAkg2Z2mLJWrtbc5bZVVDA
RqD6ut4zwFZb4Xs8W+H3bSAvmceGLEI71xbGyMC/Nh2/2441il21rFSsd8nRhD1wSwHUXdb301Xo
aP8i7ub0o9ektkuo+Yh2xTcmPTyf6XReQzfKf4RArzH1Q+ulRJGrOLGp1e7n8ibP2nus7DG9EQqq
UI40/cOiqZyu+nEiNMsDvz34QW5eeAUTPgMHG/YyUbk0OWhCsO1QX/tVanwkoJwuWpoIHhFVX6ig
sS8MptDIA3Zf7Cjgym8poi+xo/FQU2W9TLZnzeUYl3cWdqdw3UinYNATB5S91LcjZom9WUVnQ9n1
bewid1OgzNXedObBWSpuHJHf9GKkyXkohns8CsscSmjSmfl1FTmPEAjHG2EAGGk6+pOCOgTU40Ox
ZsElg5ifuVendcgYkhIB+6Rdjh95VeXXblPftJSYr+Pc/BYlxUbl8xs7WJzylFzswLp9J9nHZdp5
1rZqsNd7Da5omU3+unKzeyt25a4hn7wtHRAERONh2SauWBt+1z7iT3JJhXXFVmrMqSVtH6uiSoe3
eRjL7ynk9JjwX9xcz44cjwK033VbCAag9ujfxZXvk1rXBA79aP5s/ObUaGO4l8RCr2szFldOAc+d
sFm4A2Y6bfIaeorSnrVPairZnLhuDmZJIynVC9Y20ta0SyZl7SqC3O9W7BXbLHInimgsWp2zrn1Q
LG5nDKD1EpuV4oi/n2lzQS2Y5q6hgsPLFZmQqTAevJHgJsHMbFew8cXevRTw+QoaatC3+37q6l3s
uePOKsdu5w0YnxldAy9JgZL4DiDfnlv6ZDndOZq1RZYEgF/LsfyUJAXZ0jI/Z5SRrGpG+nsfAuGV
EDwnmMqpB4vZTtKYejtLs95iHxVHlXfV3nFwOMZgnrZeBoUxyaxmnQ9OABpA3451icLrx/GKxYEQ
WAhXXtQ84sLSmQ9lIabdDD9gPUydvfYgd17EET2KAy1azGx1f/Bk5+2rCRCHsGsD3EGq9kxxmcW2
1sQM0AkYR5Fiwco+34xsCoq0rt9DRV+5ETffW99iaGJPyS0w52Jv+aN9WcJAX7eDd1U5EeBz9m6w
ZQm+QQO9nwx53Sm4BgV9p+vFBLtnYWA4PbnmsCVd3r7742y/ZKxu70E0+ceiGri6SmOWx6LQntwZ
Ae4ZoAJQxZhCCcZf9BgA7x56feF7ZXN07cy64Y6tjnK2nTOEYAw7teziZ8NtkcKNqLyCWdEB3J+c
8RtmpfqVRhomLWYZHfyZR0rfSsIm5ZCc80zPF56XwzJsqlgx/GznksCZrO8cuyluczoFXiTsW4PC
NhXstdWC4GBVISFgM6W+gQsj7npuUaoLSit4c8o0OLAnbB8dHNZEWdp5IqDT2g9xWTjXsa86Gluc
eu8od4lDJBmSYkInyY32Kxhx8CKAoBVdfUuSBZa4pQIyTtQP9ccZZ++bpXL3g4ViPjrxMJibDq7W
DXbBed+VXHmR9Pp9Vmv3UY+JprUUSxyYlFKeQz/LjwUJwZvYKvC/m0MLky32rOQcpc5ZCnDSym3n
EzXrUcRxx7WQX4AAjByV7oTsqL1hY0V5gYeXPX9NkyrcEKIdLrwRd5IbQbYflU8R2YC9l0Dh89jG
0xo3z0OuLI+oz/DR8K+2YW6wZyypwOlZpy971JftKDid5DNt0rXrvXYVfqK6oQQjBH16aYdGdjmE
3WvaQyytZS9248BuPBRs1gMu2g+qQBh95cOdO1fEoRc4emc8ThN8XFOnp7BXejv0jLa8qCYzkPcl
tnbnDAs7PmMU1G+ponw5iyb7U/qVvNVhSC7MTOJNX+D2mac43I4WUTq2P7dARb5PEr6PFQ/heeR+
JY/V6+2kA3VypUO8pe7ENsUZt4n7+nLMme1C/GpJqdnlvhIRRvCmT6GzDvIxcAR1XO6EYVCQyHPM
7nJIpw+enSlMgAgEqGvvygZEqOHnO+gNj0FDymac7vPOyXcdwdN1Ek/fClKARtNicxn0w5i7yxgm
sV9Ilc0XZZ64N9YUFA9irIOV6VqPcz+8BPlc3PQOeDOKl4I10tp8pl+D1bz/iCtimWku30b6tZhU
khTpPYamRqP6tc6xFNDh0DwYoswvE97bsWS/u6vn5B6J4QhhLl3ZqU6fYdivBwSxaxQEazPGzdsU
G2+Qp0YkROtbM7JK+kAUUna2p4RsCX0EKSQZgqOddJbYxyczyM04l9elMb6U5DR2atQ3MNDmVeG2
02UQKHFSHVmiWVmbzJIVJpKIt18E06qX4gmoGw8YMV/qnpgC7Vsuj5uairoWRoOVVAOhCLs8pSG7
SahCDrqph2BhV9neC5MrtqW08Bg2Mzmk1S0E62lbqbA6zksHQtT1l5YzlO9j6U4M7ElZg4GT88Zn
kdt0/jh+E6HrXXjz4H9nQAISyHNCSmfDU22YnPZ9691g5SJ8Cr3agRiZlefUyZ1r7HnDHnCDvUYG
+pw6tz/qyapXnUgAqpUw7SEEcx33DN+U/x3L3f3c2N1K+WQGY/9iiIdP7fTvFkzxok5PiLq0VbCn
iDvHZ1QB/bBk3UTJoccg2NMXADQ/Id438mQzcroKW6/cQft8LDJxIfzkoY0rfbarSdyRyPfI9pWf
Cuth35gfjpiPoU+2DywsAGYnvep7il0irDvUnkTDtpPyqTb8p5j97bozgTkUzkUFBYJzNwpt6bWn
LFiAwISRmVeq+4FFMuWCWLG1fEk9eI8Nc+99iPtNG8WGpjFvNXAsxMOG9Skhdyn6ch/Y7nUJd2xl
epS2W0lOZUyH+8cz6ZCtvbjjSD9/coHP/AzBfVka+yAfHyl5zm8txkB74Rcnj8E1AkD2YMhwn2ci
2eIb2rBsP4rOv6z6bDyZRv8DfY5BRzW9ZIXd0vHXWt8wHT7llphvq8R4KduGx5Vun6Wob0tH/sjt
/Kn2/TcQH5+J7V0OOScXCx625X/SDHr0qoVJlpkmJJmO5BdR67nvXiFm6gsGs1xtFe0jKmuPYaea
50rgm2Mskl53hmWxVzQCoDhlsnXApW+yMErZaGJcICIPZ6yp/QMrHo1LLch2BvQb3/KYNKHe4zja
D8SLRtiPTWmDHAg51Ql1oMrko5jHcc2vQ6aZaHwS1IAA9X1XRAemjFeFF43bKIO0YmUsq/0xDhtF
7ZdAEUib7JBR77jLilJdF/T2ZZzTVomW9zi4Q3SmYYdVBfaJQY9gGZOhcqu7lL15yHgdzZNjU+be
MJnfl35+8gZ1bGLSj5wqgFnAgfBJZ41R/LjYr8RE7QHGjldFb2pNzzG7Pr1HbAoe3I5YEe5txoKM
2oeBpBv7+FsxizP3w56/hY7h5NqE+LSdZ+fKDpIjORlNiJpen7C9G+hRBed8QZe0WPsAjMpkfqhm
ejdAL5B2TlEzWju6zVm3VnE6PZpjdDKyAPQXUfqQUDQlTsMa9M+RWusA4kF/UKoKKZv0qRtU/QsB
hwvOwzW9ezmo6FJGh4pHGR5nTChV63L1RhGSMPVrDHfmzH1tGpMzOF14687FqbYWqVndtdXwgEgo
920mJO2dmbHuPMPep2Bwsi0FfO3jDMzEWvVQmk6DXwgOPx79QhCUXA783XwumfseQUd0uyEmZquL
2qUyDwzhipYMHpqmI08q7fwfmTl4xwDX2QYv3/jWlRT7dTFjJzinw5mdavExpXb2NPthc2zlHJ86
F2UYjWCkH6sZ8+LeJXr/jjVQviCxQZorevOGaX/70LRJv0qamca8DjKMRqY7ZW46ncLS3vR++/Ur
lY/sTIC/lBx/ZM1xr2WjugEn+GOWIrvgtiXW6hZ8wBNB6MBT443XuzTV49+6ozNhEY06mENw7Rsg
D/MA6KmZr9O5CkCC2fQiZX4EcJuTsl1J/zntwYQSHBt8kPT1oztExTcKxNNXkn/1fvRo8owyViVL
d+bJwMZ8O8QMCPlY+3hPCBjirlUl7QtIAnLmHZiqVWN6MKAYGu18m2OY0Xd6nzXucMlpHcGhbfCN
csNhdEF1qIY+ApOO79uJneDexdxBz0ItwRmO9aF16mw3wBY81BTJ3HrT/IPWsODMWwqOSdn+F3tn
0hy3kXbrv+Lo9YUDQyaGiO/eRc1FFlkcRIrSBkGKJOYpASSGX/89kNxtSe62r/e96HDbGqpYBSAz
z3vOc/QupHlk5ZpLpYwVmQlFm0N3wYrSXpY58HsMZyRdPOVYT2466CsOHeWWQsB4NwkkggHsb8E1
kN3RlDvdU+oXHT0PRkzfd95dLNsnuuXtduMRyys4DG7KhG18yMb4oi7tW3D4UFT7qdoQkuDmblA0
FG/oOUz86b6WrbmrO0q4kLrGPduY/tOMbnDpUgy5Lu1CHUSjjDVMNzauntVeqsjIH/D0cB62eGLX
AFpPcZXDCGX9O7WuIaB3e85FlE2kglOUm56gok9j2zFTyl/LQBjn2Ew/Y7lnt+om97PDsaWom3MH
/P5UmzWDDL/8QKWQfaeD1EZrhtS+6rsCw0DOgWFnmrLbhJT/rKRIyyMVn5gnaVU+KRfXJPHNHORz
Y218IS38sXGpMRbW1Zc50/0lHseJE0NvbPto+WIVbVM0C/eauQqfA1fmlpY16wpQwIwxaLiPCqfb
9qnZsJpTbJRO5J0pe0g3SYB9Ced8ThJeRVgrLbgRRV9uxKijiyTNrefR4owIHTbdRstTxSawejWO
vCqHSmKOfuRt8VCnu7DsQVYFtroA7ZOso1HKcz7pD309TXdkgqFdROZ4rOg3ZbcMDofG6NuOJhFa
ThVgnymbL5q2qzYpXvltmoA0aHB+78mJD7BgynFdx1gq5jRO7rhyu9cyZ5DrumB685SZCQMbb5PY
ytp5eX8fQq247yo3284Mb9Z5PJQfs4DqIJcq4QtqceMVkjWsNI96MuXFhMUcu9mjtSx9AIa8hsqt
gcqmza1BtuEqHGW44/1c0RIAAwULyRWm4OJk+9lnoYZ4102kKXvYaPva9BBQOHPBKoLzwNzwgvvX
vtHW0J91Vnpru8ZLGcsBCIcV5ztQpp96l4TIkLn+CU95eUgwOu+pMH3RysSiPOWg7hIbSkNHGua6
05l+jdJWpKsCk/zFpIdyHwtTXVS4+q8YRaXANuwdGteWyAAND6K32G+XZHtyyIhYuPwdyVW5Jc1M
PjkMzf2ICnGJaAmMNBbJLpXZGw04DgbleDw6Yz1sIzO1Xsyx9LdKOpTDRa1YlxKQmHLRZ7G9+jt/
bsYLfG7ZmpJPaol5NuzGei4xgjY81+Pev0KD8R60I5ZcfU3mOG7bbc0siEBBe0djWrZuGJR/yIa0
2wYdmenSbbgDCYhfTJMTpNw+fX5MZf7MsDHfN7k5XGl+99oxc4OIn2cfWmLGH5KZpFgHRnyHG+wU
F4KtPYDReU0bCM2cES7T0C240z2j5YfU8KYDenLXrE/uLdxzKlDyuo3YQXdTcq+zHKJqQVkwXJkE
gjm0wNVc1eWtly34ccdxHyz4hyAYg/mwRJe/mF1fXzdyHt6MnkmmRZVbsBpzhmIhE8OrqZ6bfTvm
HMPQVG7mpESt8DwD5TfhHrBK5+hWs/NkzYu82ubFoy91ge5Kit/l5LPJwR1seJvBzZQw5RodnV8U
HtNC6uT0g270Kw3f0XXRspdB13eHx1ob43WN23Ftzu1rEH+d4vKX9C6AV6ijZrKh+UE8zdziNyZB
aB53lnrC9R7cOIagwik0Ja78kKcMW3MHFl4zRDbzYFd/KgiCU5BSYW5a9wKUQk3VdLCye95bFPvv
I5si9NaEd+4XwGNbqwayBg3vMVVdu0nZEH4m0WF8rHXXHUofOk3v+voTjsbi1uo8ydSKTOm1U/vv
QykxQRvM4j+RpW+vvECLs1db5oWV9REcdLKCKzsweb55yByKKeSVirrqo14YCAzn3gPFxFdNU8hx
kwGnGPkEiK+QSZsMpjrzMFqvQvJyqUupxUpG6UvjB8Nt45TDEVsi8pchzH1jT0yUHZM0sgv9lgpx
CC/YbdlNJqp/j+KOJko8ne6mGQO2Vx4o8VVewg/NZxSNmEvHBt+5kV6fQ3KwOFirif+wnjQf0RhP
dB0VLX86LaNDRrnSDY5b/PqBCI+Wh55KDa5zdEwlnhpaNrbceXyyswM2tVl+3kAz556tXj2VIUPR
VZ8v763KW2ODeYUJ8YAgfDXbBcfkSUJVXGmVv+hugMq75C/AlxfrOtevsuJiCaAuUlWjq/rImB0q
6WCYgMb76BABGT3zUA1uQK0LtLSw0FAvVfUyydrpXnu3aGrjlpfpqA9VPMujBIA/Rhl3UzG0BkcA
lbvbL59Kyc+KfY5n16Yu+PVEOyi7XT7NuGR9ZnLOSzNDWebcFwT9nrxfK9dEUwXVNL6zKuCuxpt5
9C3IpMzK6Yp6AS1qUXDYOOPwGiLtQtfOywktJ7DKT4zZlbxLzDoar1QOVIbtunifaNMJ1kyr4+aU
dV0yALeg8nsVWtOgroOxTt/msivGnUxbsv2UKy5YgcqzLtMpoY1h5iQZ39kQ3UDQmQ4MY8h21gaj
QoWLi0B8y2oy55yXeS7QvzRjKXoMUVHCe0XksN8YfnSXJr7tsW42plttisFgRbIn9UpRRc1EljsI
wkIPvPi6T+MMbELbqieziDj9onznjzOnHlbTdjY+FtE8eB9LV6TFLsOXAGyn0tllXtnsNqaidrkQ
g85NWa7S4GmgNV1dMaZ56G1+ZR6Iwz1Ts1fO10Jb0t+PlABe+EmFmxcLumk9UtNmWGt4QiYkw4DU
zmZYOuokX8vDTM4Fnmo/U/Jc9+mTKVv5rKXuro1BG86hSCIbNg0d0gRwwiiH/qarGB2iKW/9KKJi
T3oUDSIL8iA9eFxR4FZtf0MJAbM432fsuVk0vV2Q06HRwGU23XAFjmKmILfnXMQIMqVWjgDUfsoL
/wZxm2eEnFraruOBKrmJfYZ/IQQpnI9DG47ZXgyZCYS9jdN0OzD+yPs90kfJQLTqGqgNjUKsTN28
gWdOllQxubOwjMESJgzq41oYVlUR08Opyl6TAuwbutgiUYYntBK/W8vYdd8odGiR74eKg1yO9ku0
zgvyl1yWAmq2bTevMR5W52xnVUQo1Y5r6PaRdTYak74Ijxe7CyaXM7JDHRaTMAINdyTeRypQC2fK
Lpme1rDWwjo519ATqQgZoLZcQIBlHtaR91iDdGfjmgK+BpFQxbdCA9eOBZf7ygHk6K+LiDIrAp08
mM1VqwJzTSGph70nGvLhSH1nYTAtyWaKqcvaCIJdOzLqeB+BP9JUxbzak3QBLmjfIAynjYF7HP7+
1O1IJ7lnFJF2b1RdebKqPl3Sl3QZlPF+juvuA7tkhw+tS984nuDYH9sQAq4H5LcHhcHeIn9kj3Y1
oxsoJ0M2TtzpKOBmbgxQA+tqdvW6akbQ59AxmeRNT0Y1+eC2pluv0iaAOSR0tiAdaHznC/NItr9V
97FhJT5BUTrEUyx2KW11fTVLZuvWbYeA8ap6HhY1j84uENBehxbjQsrJBPX6EliJs9GDG55q17kv
FBz/hOSOiEgCZ5ITkgSiv6ore5WRaYpnVI+42oyVRwzPZEdFIdmElKYyDtkRmWS2Kru57gPc+iUB
QssM1jOA3R3fn/NhliyyGEk/zJFo8KqgqFcRIUuDxxjzqa03apg/Uel/xPBZluvG4kSYjibNzz1V
i0BZtq3K6F+vCp6IZYIKROFGeZ0kKvlIDpDPw67b/EThYPNBallcxVME1IfNoTfVjwEKLY1egRwM
b00mkfBFnWJyvKa9xc/pgJEUOpnNUi/PvJoe+DYgE5xVcisqa7xBNNAwYhhFsv1J9l0nt3EEWUxa
+SWNd7cSqHqdSkCa9QHF+EiYrYIFT/KjNQ1qGdl2gjom+Fio2xAmOJwXj2LnoBurNTmPYZ2rANYx
09zWH3YdsNEVA9OT6QfJmuKWc2+i5walW+8ygbG4nIkQNCJ7mdPWAwE2lvemzppVXY/2eggne8+4
z6Qjfb7sRzOD0/cV9MDBf+V2bB1JYACjjGd25ByBYDZBauE7jNKbJkDyjFW3j0zqp4vcvYwaKmPI
2hwjK99S2iWOFfkcQpKboWuiAzIgilZId/AFnTcofFZfPTIrHZ7tpEJEW0oKbR/8TR1nl7QNfnZA
T9zBMf20NH+uaRo3toCQGJsN1HS70O2cQO/qZoY56Et3ZVesTmZ4pyBpbyHzDodW0LcL36B/C7zw
1cpiFKmymDZgqcluO/VjtuS3h1b617gSEeGIeZ3ykro4Bo413TvRMaczdQlL2kSKmTAGlj2/8mRK
EIJxV7hNZZ0KqcxdjvyiljKbqEmAncVwyFio+jGuTsLIUTqiZ85RT2HbpXTaYEORYniQ0moQyymO
JRoFqcf0/LNIGDh3Ynr2Rw7NpNU4AKTizbELm9qWqjz71szg2o+rHV+ruw1bjCV6HGFN+emzV5ik
yyuqyGIbSCAJXDIt7O+WHot7xkavuaHYVIyjj8iYdhtvmq8oqvUhonkPhvBGFnxshHhwGEWYjv8J
0ri3Fw5TjEkeUD+MdTWKz6lu432iDI4P71lpn1QZfPF7rCquPROU5SlNp2OpPqQ9QyXitYfAMraW
ikDxd6jexsVUuDd2wLfe2n5+BK1Dm0Uc3ha2fknT+8pNzxlZtm0TCEK+5aVpptfCoaFySo0bO6KG
t+gmDDRO8eIpQmh1dNW2VfhU6+ojSKDtlCg2igPj9sb0NuDuwi867XeJzqcPSgKkraY75fvIWr53
YSl1Hds0XJR9Du83+8xBeOPX8bvZpcRvPGQbuCHbQSG/+VDkk3C4mHKHNrrSCfZYwtmhu9U5JRW+
w50yXVhFVCFnRuG2Tf2nUdSADcCZJCTmxMpMRQEjfTyNitafRgc7d8Al09LBQeLJlleSQ0nRj8OZ
KvEzvQsPfuQf41QAQq6L44wgxTFEc9bSL0EKPyAo4mBbGek1sFMEak89VF18QdgdB3f97LD5y+ia
XnVt+aWV1l5H5Hsh5MOpJNpxDjt4Cnb6GHnNnkQ2LsLuNjCry5a2Ci8ZDrMfQErND07SXadV7V62
VFeJFRYTdj6APznQ0bxZJheiwKhXAVjWmGU3nkLCKKvqIfa7PSnM8FblQ7GtJgOql7jo+uwt1fZ1
VjWXHHGWYhUIcCnFMyuz5KrPqUGE34QvJh1fqNdi14CcTUVCJT87Gc4hHccJgTobWwloBppfK4/j
te0u8zp7p4yRvobIG+6CPnKOerDQxq0Ou6PVFJiGNB2Jm8YWJ7en8aEVrFs2V0BIfj3sh2ltdV/p
FaSfQVl437gW/VfIBeENLolY4IUx4WkSLS6PVgyiHZPNecgzTjwYRIKMN5YPzLVqlphZy7tcZo9U
gZCkwat78DmBGCVZPzJvK5enp5gb4tECJi8rGKtKbkB9BGfplSEaatwfmV/qs1AOSTqO0jc9bFun
LWlAcbJ67fWyOZWF75/ytAGFlg23iQj3M6NwzhJkN82sF3skHADGcL72Qztedo66Tiz5yNJ2aZbS
W9mKvVKSm0s7leUesqrjIhhEcds5g3PT6EKu+fj12s9Can1hpvXJgcMJo0mUoSys93GjhtVYvyBO
M2tIO4vKHZ9aXN/YJFIdO284GZ1CBYquSFEfqy5/ZCXCr0aPYVE91PmAw7cfUG0q9tmrKQz9V+ET
o1vDtbf7LVYZ+TYIJ7lKgzKlK7kKriLGoRdxAgl5pdkT0sohxasLte+YNMV7FrBc4jwpNkWZsHP3
Wv8WAAVy1JSFG3y5wYZFx78eGJmdCp8+g//TwqakDSW98QUoeUqA4LPyj/nbP9reaPi3/wYYummB
ANkOLv//nGD4UEXV92mFr7/9W1zB+tULCMwGAN2IJSAZA9T6FlcwzF8tYZkWU+EArBYjMfl74M6y
fqWhUvLLUnigVWx+6bfAgktDou245BlMdwk5WH8vsOAuyaHfk0UeiXT0aZu4nY/+wd/HG/w+8VSb
8yS99N1LMuHuS7gIJy9lP37Fgrd0dnmBmp9rr5qIoHMYPzEM4nYekiC+NuhGfvdiG9+zk7vhDcUE
4WMKXehzPGT1A7wuepNsu6c23JTIMpzvTLvcuoHunjniE+GH7vmVGxFHVLRYDejoTOr+XHdQKtYQ
IzoPWd4DXRcKUd04uVD9wW6UWW8no3E+sbUX0xeMAMr6aPVpGDNa0EG8j9IkHq9cP8OgPePi3gyp
5TYPpVUTF1obGJofHBwpiDGW4e/ElA0AN/IKLr/2iOpyLqpqy8GXXE/ByqPmrD+6k6VrHGxBRcsv
3Of0rhW1EmvKGWJ69wzhnswoKhb6eqZ2Kfh3QbvZ5LurMW7Vi4FHotmRL2TljbIqO1dSODy+vCRB
dBZpTNI4tFSOnjo6xbwbICVNZ9W3E8qW47lsGhssBhvqBsCpTw2T9dPEbDWE6u71H+gRzgjzsv0J
dnMzmeCb7KrQ7Su0PiNaW4ZbP8h2lNcM+pJe7to4cUEFOOApbj3HsV6DKIGpboqhfBddGV0yuh4J
sisxbBseLPmaHRre+BppoQBRHL0K3AkTxhZJ0yPrnpmszCK3fOq+qr5jrJiqez8jS7qXUaCnjWpw
sK50koWoKXYwx8cglLO5B6fUnLq5iLH76BqCdEOdX76WdA6/92ELWKVH2vHWaoKbvCakoMeVy8AH
hayZm1dsamzfiAXaeKi6NBErSii8nokztjQCFW3wkOaKoXBFGdTKTwvOUvBRBxqZ6iZ8avNaJyy0
qXj2pH8Jcris99yRQq/KsM/uG13xg7FLwLeCWoNzLJNefh1Iw/zIaK+tLrOc/eNay5ZecdsZvAfX
6YeMx7IHyynsvHhaL17WV7dxW2Cssw3Kvg3CkYIyX0VgE93avZ6TJnmbE5/QB9n86tYm8OFsoVBU
L7lPsUYUx9TRhUA+CxYY2cF8afLyacRM9IIzAq4wqHPvzQbp2B6nOUipGEjjG6SeIlknuOuXvkFn
aQCJDWpKdO1OQJ016CacaSJxKJh0o6POSL3l7FrS9BIGSIyJWTKiZREujbNdSiDTAZ6zaQPKazim
s613Of6tigB+HHc4cke2KnUCKAc50TRWDIP5VpvOzT87gZF9MjqM7OsxyRhso7Ool3xygKSKgu4g
cjP0KkxU/oQHv7J1gYl+BKrpJ3ZgYJAnKYsxxnbvOUCg/dKN2r0oNnTNFr5GCl81CNU+AAQBlBVB
j86MwQS0MAUm9Rdh2MVwibrOeOgYtxrrAQfbW46Q0+wmJ43UaZ4RneHMOh32CWLDt3NvxFdQCVCB
U3jEbyBPsoeYeTE2aK57terqoriLppa285YOY3pVbZ2vmQQBC+jj5jNXzGjC0oEbd2A6wgge5APR
irYQ9soZI/fBDlI87nNFrgHzQomFg1o141LQf/IGHMZp2fZp91RZfdKsRE7R1ypp4zLa1nmp2gMS
T8em0tOaeVmgxL4MsGlsZJjJPQpmYFCG6DDN+O8K/22FlyQC//MCv36u3355fFOvb98v88uf+bbK
GzQaE6/2vIBoveX6gSB7+Nsyb8tfWa0D0FGu7dq2yR/6ZyrR+9Vi6OBhqhCWxM3/+yJPlhEXkg2g
mmcXiXy2Bn8nU79kDn9f4wFVSJ+F3ucNwCwhALlkFr9LNUeFaw8SpgmwdyICmSj4vyHG6E+yxg+k
M3qXGAFHHKCUY2/rReVKgsxxdmR0imc6dOhs7EkBGUblUqS3aKJFbuZnt+7Es+COvex9k5o/Pxmw
PYSzTfQD96z/FHJcPqd9hsKYTVXxkfRDfzIIRo0VInKjbcs5UKVgfOybijNFWk37uBfyBUOe8SyK
ycEeA5BckG1ZSxeffA7i+whzc9hkrp08fPel/ruo/I/ZTT4naCXCtx0RwO+0wCH++DlB94P7Xzrv
0pM2KTyGpG3ejMNe9nDmRZTjsCitgugIxTUgn93+i5wCZGba0og+EIkY740khbaV4od+NN2sAHin
R4X5M76CXVnnjD9NDeGJ2i5y5X2fbEse4N9qx38g3X6PPP0pg/rt5yAlLoCrMkNjA/rjz+HoNkLV
rd6Zs8R3RRi+xU427fOa3QfW7KV9vnpV9Sg4lkXOPtKxexcUpFO6CaPb5AFhDrvIegnzUF+EkvKU
oDBPOh3sox/FiqZcLW6cMk7Rx6rk4s+/hB8j/1/fO5TWpRmc24at6U/4VMWQ2EGIfC8hDZwoVxEn
Jgyorp22TwtpZfPnL2ctYfMf7g0/sFyLuC43xoIZ+Gn/Ow85pkXbe8PhBmJQ8pifra2s0+6A5ym/
DAfqunv2smvm8Fz7Y7H78zfg/OHm5A0stE/XF54rbP+nL4tiuBFKbPWWzLlp4VuUDINJETds3kr7
fc7DxlyHrT7iqZfJttHm9MIqEnOWS+T0PFgN/suCbNgpH+2zLD3W3h5o/WfN8GI7I6nGGxRp1o+5
MMgO+LZbbivLMx4rKmC1a2ZyFzkdS3iknLsZQ3x/KHIVfSzLMrozQh/vZZ/79Tcc83++Rn/kfPA9
BwvOQEJV5WwkCUv/eI0KspZsbLovjla6WVW2O11MhESf1NjgK5nNpNpVTmK+0yFlayIzIwMVGAHt
dU6QAnxgzFhkJOaK5DJwOuk7XMcrWk36j65hdte0U8+U70r/FseZfKTLbrjmPymMdgyxeAxVZBNi
dWUxN/0AxejWY1Z9/POv9g+XMiIqV7DHTWhbLqe4H39Ebo4q0kq+1A0uc7gC85buRkqIIqtEiYe7
9+cv5/y71+MlOR6ynnA5L1fad4/5JjU925malx5j8pMMI7mdaHbYlHlXpKQlA/vZyQLvoJHI4y6s
p3UWtncUPC9yteZ5BBNLn6paGcheCO8HpLMsQgwWxh73k4fC7zfOGnZs1y9lgcl6nuz2NgHC+EEX
PeOnJhkwJ+FzPk+5uS3yeIEkVp6jMD4izynD0TRDEhkid9K/c/tbZ+lqWEupggbx55/GH68v0NfC
FSbQGhJaPuvu9x9GIRIxjsX8ZcDos8kiZQLORB0a8eddAqtctSwvf/GSLPI/PkoCXtLlzM46wgH9
Z0hHnCReJ+vxC3BK/xh8rdLJvQimPvrMn/9w1h8eGtw0PCX5nmEXcPf89NOxVjMSUu2XKdBPrqpw
WNVdm3+yOBFSrQUdzI2G+ZBBKOAL8b38c6LS7GoSSLR/8VbsHwWE5Ub+esWZ0oZxh4rw01vJAtII
sR28AA82PzGtAj7VB0Ld2KkilTtyrCP1NqLKp+FANMSgse0pLtvhyU5dZpL50JyNInXJCRtBeG9E
8rkbKdjmWJnw6Oni+ktpUX+ziuhQLJkSBIQeo74RvFbhqb/4CsUf7yHH+gaECCCteF+X1u/uITOZ
ffoH3Oc8s5c+s3x0X80Wk4LiJj+Tw2LXDZeX/Q04Mmtbc9+8jcoPaJgSgtFlBEavUVaG5zaBTDsT
NNta2E38jeSneB5Q794XdCJzdGOmuSKe7XvCs+11Fk3YerAIPXJUts88hTU10tYhow2b5jAIdisP
38lCS/FTTtsd/IKVCqvyYIPv+pTlvQKJNGFqrztJYJ1cCGju/mTl3uK7JKQBXVkSYybPTXzTKnKw
sD3JeSzdldH8xce46FM/3QqOhYBrCj4FFCzzp52Uo7t2aCP7WVF19kkAciJGFgtwKmZMbTOBp0l5
GysYCzyg7ojFh5EL0OWckIiicLoybRQWvWRSoZ6uxxirYBTbDI4iVsV3vIotcZgiwwBA7TM1Pl1b
3X69xf6LY/kH9oXvnjab5+75FxAsRD2uKRT4v/+4f8Zl/Mup/5I8f3/a+fqnfjvuuOavviclzC+T
VdH0Fhb7b8cdF9QKFrYAHy4I+mXV+/28I5AuTWcRLgWcFZ5f/xI16R1g881pxzWBu/BY8//Oecf5
6dnPM9Hh7+CGs32oL+7PC6+aJMtbSDYCOWLnEo8kYT4a9c6s4ouATpMvhSub+yEOulNuqUGuJqfN
95xQLhPplW95IgWUoc6bbsu58Vm7CzE/d+x9T90wlKcZFFG+mYkQM5MM4/5s0wHmAD6+yRC3nssQ
VS+awvnOAAS5jnwZN1coecWq8TswlEAwq3mNFdrcFYaeym0nG40VqLxNMhObBtGC4jBSwfr3L+hz
/Vbed+rtrbt6rv9nuRf+1ZXxY3PG/ztrMAC9evuF39j+suvL1+eOCOPPf+aHv4K6jd9ur+Wi+uFf
tl8vsNv+TU13b22fd/88zi6/8//3F3+7TD9MNZfpl6onWcrfFvG2vr9QXfvPru5NmrwgQSY//4lv
VzYMPGGRqTGFACHEfIRL9NuFLVDyPcthZeeq/wrO+/26tn/1uK7R6ynMMDk4cjf8JtZb5q8BWzFE
fl8G7rJk/53renlo/n5UWYRYbhpvwXPBQoNl9BM3K6iMqMfWZxOSHKIDqX6UM68I9t99Hjff/r7v
T4//9lV8h5vU4vb1f95aQFWbg0XAZERMe1iEywUSnrL/YoVgJ/zTTyP4eVhpl62qzcMlWHZT3620
uY4Th1Ybuub6DlUMRBE9M+ApfHIcvd9iG/TEpsl8YOcjuFbK2fEAbwKhu5s6cFuw8rovP5TTgE0B
CKhVXWEQsp2LJjMRcJ1IjdhEcNINW3gbCWm9LgygsZf9yHhO2v1RpFaYHOZ57PeUNAoM5kzhpp6Y
OX4f3opua0KXfYibCITO0iBeOyE43ZT54uLWumX1leXB7JkabIB6uNaWNK/zBSBg6x/E2Fl7L3TU
MgAu1UQwJUvPIY5HAOVswy4Hz5F3Eop0cjar0XycYDVkK99NswetodJskUCra/oXuhzCbwPDAFMv
/OSmC4nvDf3ibMHfjztQBcs2L2Nm6KNXsuHG8+MzJFEqtkSzSkaW6QOtZeEjTcGadATcWmLjiJP1
NsmDMN33hbsMH8Kk1JcGNV7LAJ8jwLosp+ioqHjuTgMPQcSeSkLBcQkBlI+lEvWlohOvOYAMmW7C
xEQg4Xnq0O0ZTGzTPHsCS6CisnmGkBg8t3UwPpS+qt91QdKZX4GtGBGQ+ZyYvfxCptF5FzQBlZ8M
j8JHfK0jKGurNG3/gPiqFooBcZuDNVvDQEfBUKfw3AyFy87tSHERc9eYkBu/pZ4dRqqPqDrSkEp3
QW9/7pQhyk1lj/ZSGtrRhSoszsx7M2jwziPk4DiZAXYDDjA56B+VG+pkxwGPhkQnSjtIk1lkDU8+
JGnA7TIr60NT4/DA8qe/STj/3X38gxPxd8+jP+w+GJNnSfn8y+65/XGmuvyxbw9peKPsFdyAZqOv
sukiHfy2+5C/SssBDucvyqnjmcvK/0+1VS7VRsxaXXpx2Lgsy8RvT+mAh77JPsbk6U7Ij23/33lK
Mzr9cffrOfxlrAL8jxIedFy5PPq+f7TBwrb6BtIzhTV4MCgdvmZ74Lx1Bl5hLKXcuIS/V24ZuPtC
Z/anMkp3jY4PVJ+Ya6wZAc/4CfR3SMLCS0PiWfhIAt/AakYo7pIENK1vebZV9iTY4ARUh+UgCqop
EthGOeviaq/WpXhQihDY0GBNtONkm/tec+gRfi+Bht3HxrwfxlbjNojCc1KhU3Yw94mZo6OE0VXN
jHbrY2Q++9g51hXS0MoyaP3lO+zuuOWjxXpwi9X+Y7iUC+My7BoILnE47EicRx8D6iSQC0pqMGN3
U2Qzk9jZtZ94isX7ei6YguFV3MytM65Dl6q40GwfCp3KMxk755gTyV95bvFekOjYhkRtb0xqFt6l
kXy2fQJRC81m01YZSJrEabcFL3pO4a9dlv6Q3SLKW8cihrdREll8SMjOIqyFo3WBNGLO2DCkvBNR
wXQskrdg8XFfuZ8DnVuvSNwgkFrEvmHD1Ni8hWeno03TivDk22Nt8apivqJZw7kKPBOc0xCl7i4q
Qv+9iS2MkrHTZ1vZeT6Uf2K/n0hAL643jMg35Em9j3kTEs/tae+7qZq8uHa4K0iJFfRzyshzoOr5
Q3PTzmN5lSjvPehyhptUrxFjtLthOk4y8PbjVLoYZ1sY5cneJXwLsyQtfXfdU0GN2472oLXTp5be
DFERcN4W/vhC5U64AfRJrWfhtEywNX7nD9C/zGutvFvsP2JLYgk/jJvnTGSN5czImBtVET/yqUpm
RS+HU3YrlY+Eiu3cJe3AtxFnSb2NumQ+h6pm3TKJ8DL1HxHsHI79DX6yOfIevaG0swtYW+W+ssSB
qEJCaXU47aLS/oxkRMAFZlg3zsnHJKTuZK5InqZ4CGpT7ptZOmTyvKMfhPN5oqPwYprtLd13LPi3
tUmRCtG463AQJ5GZp5TYK4sKhNDpyWvSq2ima9lPLkmiclb3yeDF0bYvECigOMGYNbAUkwAgRV3D
hpljJVGuZHPlednZ0R4q2Ffb0AbmwwcvjVgn7Hw/mjbVLHq8HqNk3bnHzrnT1X0j1b7W0H3sL5kz
b8eJwo/cxFmftnd91p9BmLCtafY8jvqdgudihvZlrrDVTeFV5JTLhGRcUe+KUmhvAW/pbTD78AvT
8JCbSG90mQyREVz62ACOfFU7nY+XOYsgCo2915m01v1IZdHgOkf8EO2FFnK+kTGvG6cZvdAFscDG
y+t7bpuTld6gKa1883OS+Q8x1Bd4ZfvJT9ZNHxyxJKyCuTxOHTlq5jR15q0nhcIgKDJK3gVPFW+0
YEE6yfgwKMcl6En3RtrQlOgxZQjVNoy9B+KEmPHbQvKcaz+Hpo2dJJ3oUMqSd2r/bvK0JrKVArfo
zeapboZXIwxCLFi5dyQfh3m72PRjfl027TOtOXvLGOdD51gvE6Ga6CrHjo7Jkg7BKS3D/LaC17ah
YwEAjTlX6yFo9p45Me/27fq6w6oIGD6JjmQmlLNjf2JsqHKKL9singzmW6mKHjAvgEkxgl2EFb+L
ofOAh5ja/D7K4rfEAHUxLYCc2M8orh3Ws8ZTEup5S4zDYAjUG3diCmEbzurOBAR1p4owIf5vG9dp
rCtnG+YB4rc2A30l/5e981iSW8my7b/0HGXQYhoIhMyMSC04gaUgoaVDOPD1vcCq95qZZDGtetzT
e9OIAOBwcc7ea4dTttZrpd3RaHBg4+Khi6Jae6Dii9yhEBXq+BJ7CY7WAJ8g2ukUXfYq0+aXrBXe
JYIyeKGI5Z1On4O2Zofsoj+ljW9ecm65jcln863EfSL6pMfmxg5n9AZ2p4N60SZpcsCB7h3QaPag
b9L6ItQnUDC5F4Cv8QkJutPy8SoHFRh3dea3c5dfNHjOz2HJMUSJ751Fi4az/LEpqo2ZvSSVgYki
unWSSUdFo353E3sX2eGhFNUOKcgWpg+rimHLY4Q2PlCy5g3p06Wb9W+FTGjco2f0Ectct5r21iht
7k8RUuAeFS7iRfr4Dr1K7KNeSxoLlhCEw7NZB66TyiCMnEVFXtK6mojQydltMhUCIyNtB0nvXL+F
mppt8q48SJWoqwFAxxYE97vXkqaToYN2SCYrFjwHNiNcGHGQhsVpKpJzs+iU0pZAiKEk8gebQNjU
OIMRjZgPmnyY52dh4YFeQmF52ksRdBl0Ap+XN4wXecuq1plp0PUSjNhzogBeygAnoDh+dNxsmyrP
Nh3+vhkvIW7dRQoEjLIlOIxRssKDtKosZ9urJULUYWNWck+8Mp8DklHTGa6irj4bUX9M6gFYQVq+
OjhnKQGLS31W971o92NprqcyJ/fYvA+b+Ck0lQMygkPGIK7Qc0RdeixtDwqiNrDvVb+FbXyyi3pv
TrNfOJcId+F8KAcdwIvC8Q5TuXLisPB9Hm7BR8cbbeAcM9YkKA8Qd2yi643U2ob6i9kjR07hrSCV
8rHr3pqG9TSJH4WT74YiurQpSXpYz1YAUE9VrsHdgwCPkv4q7SmY9vGVp5uAsGJgKta0qIdQszgC
lJcbX8bGcTRCWB75W4P9PaqtQEdImcLW7MnG4pGPG09+S1zXJ3YAMZq0jAAvxyX9gW1TKMreVcU+
p3+thCmVVxhauE9iATI3OhrT4zTGW5RPG0mfFOUbJFJ1rA9AXqpVEg03A/yNYZZgnYbSn70y6EPv
nY92DTeETHYa7ljupj06OHwto/Ju1zUZQbhx4PMwNPwpj/cVHQl3drecFoN0UNaqfQc+6KUlbtpI
0cEwbeDsb/gA21OowpEvuxsdB4tj5H6pNPtpwLINBik0m7XWGATAYCXRqfu7AjDCnBfPmfhO9+wk
S/Gka9Omb6adSf/Pqgmdj8FogPJYq/l27GjtOoOLBxKPlRm33rbNDV6vSoBy1q8RFTNVmRcoDS4m
FUwKJJXr3unvqxHqZjE+z5BZCpsgVwMl2VEKBbez402HrnjnVe4hamzhFaCSLS75tDAOpUDYzIMt
CFTxhuzUNkimy9G5tgd8rLhN0sDorcvawRg8J6AnY/0mqiF6K7q4adhoDN1wpaCknqW2tggubmcE
TB6uT30UW00uBLp+harmVhqQGatuxKztFvValPA+TKz0O9TcTx5xvHcD7u7AsIR39BSGnz2o6qoC
IHw3GcmTVt15szx1tXFbVXJNdtKmR2hOjNYR8ccFLJLVKPDqUL9Zm604dJMGp7G5Nlv9xk0GIoWT
b6PqXnV9sVG8C31U1jE6OH2JzOXZ56a4KEb3DmnCsJnV7n2Z0DeAZVgPqmGbc/j22+6+Acapzhli
hFrdZDU6H5VV24vDoKVaOdr074YOD9AjykIkcSY8vMTqt8I9QGZcuU2yg0kQB6qTaMFkAWxUyaqy
UniUnv4Wta/EwiRbturgTSiUBYXeP+Ckf9Ym95uey/CACi6gSsYUgOyBlscj7qUA9hmOVzaLZcaa
wbwwzKXnU2Rj5UjgEBtO+NJZg98P+ckga4/dCfqDhEQVgR5+xA6PWLK4LIzwZEanMPlWomZ3zTNa
9O1QKntLNM/ANFiZTb/BjqjU6jeDTNOMY3tHjvYYzUGGBcmq3BWGdgUtYbupUMl3Ib4u5piXxgZC
iOHeTXghlnLnjDOYjNqvbQgepoVBu19HusfgGWtAjPq2LJUQkDerRmoGTW7ZJLw54bYzAXeY4Y3T
fEsLF4IFhnlAfTeGCxvUahTyTzN3E0JYa6LJHxJL26eqO/iOc8EBbxNi0FnoAT5heg/N0FGlBkwt
vZM1Na6v5K8eqjVTexGOeTWZzqsWveXYWLa4dXBApaAKHo1Kf7HIWetL4y5ps3hTzFi8dAdwhEJY
oTRFg4WhMb6RWB4+u1HDQlq6aaOsRp3En5aDJIj7CpJhe0udDOZ+FSIOSXTC3IQkqrIDqRe0dlft
O4wHS/pbttLhVoLct2amCftoYMVSLONpZH4moo5szUhZhqQ9BCJKrvQJVK8klUgmza1GKa6qxvng
jeJRb0gZs8z2MVWz93RZS0Ny0RTIH9q4Rbt/jdUH3XCdnIgWJX9MObRQDny7tMEGOus0bN+xh+II
xcQk3UtEV6ccnAtsKeg9onJW+NC2rPzBECkXEUvpVepx3NM1JbsshyY91V7r7Sbg5exO8aAl4LrS
3oMCRu/pxElX2QzggvcIOa3bvNMhmLll/NTZGGpCBZdaXs45rkFdXJA4hmimVuZvStShER0GJaAh
5l4Os+LtqAlXFRwtConk24z2pstn5cLAJwR/W+kXsYeD2RjWw2z+GGp6XBD5yvGU4fM6R9iVM9+a
XZcPqmps+p8CDiHdu5Y4Uo2Q4SoQiV5rFxX73LHZYvbqK49wTtkT/9dlkfVQAEttfaAEUbsF7atc
hnaUbBlpACZLqocySdl3zGzBr+pxoOg3MeUSuhkmJy8xRg7fSkcyPRllA2jacpXlsXZw8VfgAYU/
1azaOUs6jIqY5HlYGob/wSGidaD8sUg2THRdzKMJ741Cr2/SV93Nxk/zfBTCPMpnkSIXQ3K5iCLM
aVrHuWlvxozNxqgxebNJ7XZ2Cmrm5DR1rtO9t5P9LBSiKkU0RTu6iO3R63PvripYCeisKCVbsmqG
b9lEjOisgN2yKinonsJOKH5iI6NdUc2Ndj2739XQxuVlH5GaRjM0q68pIeWQwUfswSkGNcWyN20m
SE2yTNDx60li3YtwtceAuLUEey3HtbWphNNDAz6GZpPJt4Rnc9l2ApCyU7UG/TSrLGCOEzoNKVD4
sLQ3l2VZxUpSpTX2TsfCULpL50xFFI+VTqsvlcEoIzDzLg9qH5bY4S/SUaqS3a42I9VOZ23gfO1I
pz3lgE3HfT47trxNe1JevnOAi53vCZHw/jCK0jzEhFfKpwLM9EXXmfNO1eyiZw8GH4YyabLDNWZr
Nw2d2tBnJtCOIf4EZiYY9dO2BGMZbq0Ol/VqhDXBdZlNmM/q0r1MbdetV4uxxVrj3kuxVfOf2BJ4
Ebiz1LR5F/C3xCUKaPyBXqYgwhmyzHqtLAPobtl5XX8IJaX0DV6EcA+6BAa30YBw3BIKwF5v6iz8
a1WvOudaula9pk2i3NgiN76X0PNedQwZ12BfxfeqY4eSe5m17to63spyEocaPuZzrWk4lCQW33k/
qpOK9cwj757FBJNtadVlty31GVxzktaHIQ2j6zQMw3jtNjMdO1tG7cZOpA5YAg6K1cTJE+ZkcSRt
bbpGhNQiURwdiD9MA/hN55DzA7Xi7wCovL01ZN4tXXn3pknc6lLveusa6YvF2a0ctUMr6r4N7MLy
HqE6WNdNOerLsTvNsMhaooX514iJwsZExAPk1np5+2NKQSSxvCvOT5YvlTQFwoXvromdatEa0TvZ
SFquj9KKux8qCoUBLLs64d2Ly9uSXtO5xPa4aTKivwoz4rygXSQqKjDhZOwhCg2Lnj2Tkcj4UHEl
AdXWbzOmyyeP4/Mh1aroNuxa9iN09T1KWQPVNhy43alIdO9JwIJiqU7ClMzdUEYvZZnH26HgbJwK
ob1lTo7kuhu04iHNJosyY0TCAC7AimABrf2uReWZcYQ5DFroDyWFeuTLcR6qrd4Jlhies72x3eSk
5iC8g5L5hU17VPc3aVNASMLxaj4blQhhxNAocy9wMdiPNAPYzUSOWE21QWcB4CjHN2IbEX5XYCvs
VWPJmZpfF4/31FzHaaUDN95pHuQlwvvYJJtnwyakT8sNE4yQETorAw/bhqYSlGo6WntLRtZVq7kh
hzWjwkr/LW5vRkQNfkjT7YLK5+Q48tYZjOTQ8BUeDHStG5RDFRGRSDEW9mHyXctmtjhSC6eDjhgP
fDq219EoOSCQ0oS4NhF3UgUrDEPeEJuot+Rl3kcmx9b6ZqZxdwI+HvJxGe7RGjhf8by7a4MZhm1H
WwajvDMyKgQ6JYZd7jX6ykRi4keQvlaLnojjTa3KY2Zo1F/cFq2/kYZ+YxSM7rGEMWCFVFS7Uz/C
x85ZTq10y2eVo8rInnDY3rYqO+Fqq0jvKPGLEF8Jtc5cKWxtHJHvC2/aoRJiUwEWMpkBb4ZzfzG6
Ilxhtdb8Gisjg7NEU+xQcNaqdrg0qzE8mDT3Ofxkxjt4ZQV+nxEX9PVH+yEj+nU0tGDQr8IGXLAt
0uPkNu2rxF9yCXjM+DGycYAfY6rDsal18KXVNH3PTQPhlNmZh3BS1q6M26Atw2zkK4IwS3KGW3v7
LldEyp4wK+WW8VnE+wEFxFPulMRkd5CSM0TUb+aM1p9JWQGYCxzvXrUN7RkXYH0yhGpEEPuF8hK1
WHbWjiL3cZz1d/SyyNF2wT6cJz2ar0cH7kPgqp39iv8GsGfCNpY/2vbWqO5UadrvNaKei5gdkhaM
eja8tGRjBgDJmrNR5pgyG0vdJrPicOZy5m2JME8xymspqQ/14XGaTNRLXawvBtf4aWoLbTsS3ul7
kCn8ojpHLIFrkBS2b3sRQvEo8faEJmwEk2mjot5hIS9Wqbd8kjIBizc3l8NYgA4qGzAJQ3SkrJX6
LmjSwMxBMQ8RNd659+yHcZaBLI2laRe//yQGmRVsJ1whMCP6bleFNr6p2TLXUnEuHI+KfWR5t4Ui
OMx2YtiJiTVIizCKURB1LPrGeRXe27qZbokRS/FLFGQI1ODV7AocjSOqZ6i039NBrtMCT7vepByy
yvLQU4r3dYDnME2jw9AVDwpwKiNsjBdn6hcRfEqEac+2oOm3kVuG+9oFCkxJ/V6zGfjtEDrnvkyp
tChFu6GmFUx4cAmqUBrEkX2LON66Hcaohqo7Q7wXTviqu+WRZsR6tLp5q1bKc1NTwaykxAbDMPbq
ofUVukNdbziBO7ynhObi6dJ3pAcViwT6Ooxs7CAlz2XICyfo3eGRBHb0m5F1omiTPrD9zLaVNQwB
0/s2TIg9kBEQ4dKdboBBr+kLbSLgbpth8CoaoNW0q4zB2iPY0fbAL/mUy3Z4nvS8YGsNFzsxIuUq
t54st9qKHogdpV1CpzncGPZ0jdINlGSUHvvJiHYdArYZ3QDWebXFtiUL9KNZ7rL/NfWz0dqUiRNt
pWV8S5XbsryBtqdQRwiCO48WBQ91w/Ea9LdOC3+ibjg6mXaTx3jtVacI9GiQgaI1Ad2Yb5NbTVTZ
anZMffdo4uVWGyw9UEDppZmExiguqoWcfZjfKSgN1dDhC4RoL2S3y01qj3Dq2utxZMRkuTzRUuiY
6+x0s/DLLoo2q2+9UL2E6qvte6W4E9p0oUfyXUrn0NQN0F/nIq3TB+9nqW/sbtnBq6uiKvLrGvTT
e0ThTk/j9oRNTfmWEuBzRm2dU6PAxsi82wdWnudHWFspmw9uBlHyfE2Qz2vXOwSk8KXFdBfXnmeq
K5eIDPo60MLa+B6XENUpGHwNpX4F6CEKLX8W2TUtwl0B3jhePNeDK1mdRrZfBhnUog2E0p9LQhJr
mT51w+xcT02PP20qr1PRWC+VHNwbtFX5TKeJYUt8fX70OmyNK6mbd5KTgI//gpDcGW+1XZUbw6CO
WdBl2Q4dUZ4oGg46RTx/UMeTCEX/4HkZznyFqAS9S260cqbk1rnS72tpIkrEjhd77kvT0Fb0m2rS
L8dRo6ojhnCvVlA3Cg2KjPptmhttV+KldkF3UAgct6MRLckFBuxCHVJWJNsDqS3dq0wnh81oVjMo
yhsjAdhTzheuZt8oQnvVjWibMyViA/F5owdADCvdu81KujYRRJ0Oh8MUKkdMdXu9ZH/uVRhjRn+R
RYxK0bERb7s1usosEDPlxLrOKa0zsXsLJkrUKmr2cl3n3A3GxnfNMG7qNjuiYz/ncQvzIcEmWCv2
ltPStLNjNd4gfniYKD4OsW7co9E+4Mzel+QxrvriZ1mQD0HGuniQkAoeZQF5nLT2NfEdtd+Ok77R
4tk6Om3znEbx0axSmgV0uGe/6WS/cYjuCFiXE5/MnSdHOI+iqG45zub33E6xEtZChHP3Yw01DMYI
c0W97tMI6PVhjOtjSgHpCqlJsukn65wm71AJUJ+m0EbOzTRsHKg1kgPhczLo8rVtpXUe4I6+J9HY
20AjgBAColwq6UkDGZoIEhrUlUKRdIVNyQM3FiITgf/sPUQcQRTgiY5yNiYX6FdkWS/qUnPL+ZU2
f7R8T26tLqDQQgPmi+q+AUCmAIDGbNSxhSlz4jkGYjssfaTqjGsC9oTrLgwM9VKz7WwGJElDyoQ8
9ebEbDGoxxTf2YxG9BHTAdhuDgjLzbUoOkYweWiThd8BzK4E+6Ckq8atzsYM0omdPuP0nMbL0DQm
ipsibZUlpFLz86qb/J8KiP8Tg/zXIhb/97a7IJrq7oNQjz//pwbEsP/Buoej3tU1y0Dy8f8VqLr5
DxslHhgYg62vpi7hg/+SgBjaP4jFWxhzLsoQ/up/hHq69g+mUc1wHUqUaEj4Yf9PofgvyRzixn9r
bvmoP8Wwz7+BdM7E9kVkjoWe5IP+w1VIVm9Nm+WGo5QrAahV+aFuKHU1hIfmgOWSu18ezNeivX9e
Eb3t4glAeW0vipRfFCd1EbtxO7PAZdDoDQpgNBr/OQr/7U39dEL9Uy64MBD+dVeebWFvQIjo6J+c
UvSnOiKBXLiR63Q/sxboa/tHeEh2yeosV9+5U0I639rVofa9L5w0n1xaP6+Nm8PhnVmuiZiPN/fr
/U25VgNYDWkbtW+xOOe4yWO7PtYQrKJIweB0KvQKQu2Pvz/W36+LZIhRhj2Ji8NI+HTPSd+TqaJy
XU5SJMdxoGm1ExCvo02l1yA2Iq2v9RzDsf3t71dehsiHh+2a9qIhMkybc6f2+WF3rlJFbIAyvzIr
lAIDdFloIEE+DHeVYZClp5Gd9fdL/jZqueQS/MwjRo8JdeLjM06QDxYRlGgWsulVSDkcnNTtVnGv
XA2qc9/S07gRrPZfKEH/cFkEtdYikbWQnP60EvwydFU5NA5nvhiITESZZ9T014y4noCO7h6A2drw
DuboKG9/v9lP6lOd74Sr4vM0Mf3hzv30YhuNfXoGQtvPFRg4kKy6/HHKXXCRf7/ORz8JA5fruEw2
Okc9i1f5aSqwo5wKdEPeBXJ0aMnQI2hGACw6jqwqf7/UIpj9OGQsVTMsHMV4jZkTP92SHQ1kczcY
UErES8l8kjDdOOr9/SK/P7flIkT3kihNkdD7dD/1nOeVphANCoOO+Agn9MUoh+DvF/njnVg2dTvM
WwaAi48jsSCct+0HI/XhC4QboA/1Ss4goOgWrP/zK/30CeBSsUxX+3SlCJaEzjfOMIhJvlOo5qPY
4+P74ob+9NRMIGhUNHXGwbLw/Dp9UeZ1Tb2GqE084x3V3tsmr7+4xOKe+O31g+/i26VIjRz9060o
o9ZTsuHNDAL0XhYa+hXeUaQWbXVLGxe21ehRwYZgS/fBy3YtIANfL3uVHvKg6b7sOBpIouO++GF/
+F18ZDxel3mF4+en3yUTMjlUKHb4e0raDR2ptZuicsOb//hN6vhKTMJ30ZPhwvv4iKmaGZGIXDJr
KazqVAgE2Zlm+5VB7PdV0LVYYF2Wd4wANqL+j9fp1FrrRAKSFFTta+uRJoZg4k71co6vGd0BXa2+
e06Ft76gXRNXdsIpsOnFIbHU7KKBqrczIaztGxNhgtMbPzjsE5mZGyBxVRpef38qy8P9NCcs4e9s
heHuLNLXj7/WZr+de6bDU5luc/nuhKfcp1Zu3P/9Mj/X39+ugxQa0wC6OT7bj9fRPOg0mTToWA32
AbD7uBkJWjy5tBXhg7diCaUUmuOsJl2ymTdku+thiwUtpvntpGSVHah588Xc+/vKwtYQkfCy6QPD
+3llKWqhq1NP8QPjBFXPKbqS3vCSdbve2nfAenclB88vFlHrDw8clTFjUGWPiQnq44OwlQLJfKrB
SDedoBpdJCRJeQir7gub/OevymYTxOekLyunhpL104tNNTQonBBTvwa6e/ZiI1z3oy6+uMrn1evz
VZZf8cvaDAw0NEBC8+1Wjb6OyQjhfDPbR30wmgAcQv/FG/v89D5fb/n/v1wvVj20NAN3ZbWXpnac
mwftP50nfl7C4GNwLHb7tvn5BVUq6mVE1ZzZL+xyXhW0rytIhl98EMs08OsHwWVMvMd8Dxh1SBb/
NE1Al8LuUVJtt6xovBAGh/48rOXzABT4pKKxfhGCVIwEh7Qs5JVY2kFz1VPb//sP+TwB/PwdgMec
5Tswfrtd+lNaKdyJ/DQ6D6QycYQOe+Yl1Qo6XR0Cohy+GDM/J/Tfbp2NCLMk/An184TvWqNhqeVA
zpTTy61ZF+Awe1kC8zdy1DtDeouJ11ojF8TfQ3SybSj6RmbxFZXYBVR3wui7M5xr7EnNXdeEp78/
kT+MMSj0OJWZ97BPq5/GmDWbnI2gR/tmOIo3xTUyAjUFS2EYyq9M6F9da/m+fhnPDYG9sKmYFicw
1JNK02LyNjKpvrilZcz+9sR/uaVPS6xqF2M8zuzcR1K6LqKyPkBbRvlrnrEG3BBJi72q6l+ctsrX
f3+Yf5iGMOQsJ2f2agtG7uMNzkQUE0dFOIhloymRrZ0dW939arL7ZHd3WNjxvUFr4jC03Kbz6Tmy
OGJ4JjnEz4oYnmtR7CaOfSurUn0LgHabRkjPop0XlgeUTVtITV9MTL8dBNm665hTVXh5+EPAxHy8
0Ygiv5xdkxDEKHp3OvOUGzm5vPDB+iI+a213p/b6WiD01Ntw//eH/Nso+nTtTyO2qwZPzQS9gdZ4
GwmS1YnNBFnxxUzx0xX7YRR9usynh4zRo2pGygh+M06oFXrSKpMX5NXqyqbjaxdRANFu3+T93nAU
E6QDkQSaGLZ/v9nfJqzlVziIZCzOTuAIP42ozGmEmghedZeBZo6HQ6Io1PzTWyMPA0SD//EEyfWW
ecBle0TG52Iz+vUTdVFlZkTNAgaxsxVTxhayNKzwTWtbSw7l/+Yh43fk7jxqVxykPl4uVoYBBwbv
shm9XVyjuraGazQyh5KQYS31Lmu7rVcarQVyiHUMAC5gNDTJf3/In3dGy2h2TBXElEO9E/vlx1+R
QYXrxw5m84xQqr/rhM4cNZNef0aFbbao/fqxvqUzWpEOkw+1dfP36/82bXAQdqm1UbzjfGw6n3Yv
JW7suevYFGYIUnjKSIXt+Nvfr/GHgbT4vCxIKOCv8IN/vMcqRVulS7X1yQx4tqweA2l85Xbeja1W
T134ryLtvy2P/fGWfrmc/vFyI0zuOY7ShfWUQCDMmoMc+tu/39LyBX76Qj/c0qfHJl2TdomGfoaV
lfzvsV2PpRMMIV8jc4L/94tpLNWfr4eB3mDzQunLoOr2+dsgvBStdQH1rrWBEEmBXHptEbrZ/uhn
e8pRQdDuXBPHlYWQK8PqtuLoaa06u7dIKp9BzNBpFqkFyc9N67MbhX38GGOIz080+UvnUCNZTrEX
kWxyq88OXqFRU56IcnaOxozC9ZsQDSocuzOr8wghjAiBOiQYCm4k4mxNuP0ua5v2ynVIyPhewgs8
h+rQZveeRgwD00ZPLiip1U6auoFwFDwogMquRz0e3YtEF6O7s4fFIRTjMYt3MCuq61bFuKBpgoQK
ex7kgzrqA3uS2Z3OploUe2kbVqA2evgDY0P8FOVRfakDVDqljkVQYdbVaKqzH5YlZnMvMgkfDG6m
hhUonqMGXw+y2q411SyY8iiyt5POGdEv2dA3W8wJHJGIwoQ/4rabBO/HoaT4S76tpQIJDWEqPqm1
p6PTCcl5J2cRKbxbzy0t7MS4yjq6l3oXH0crDJGXZAg3MhO9CJHVj6qSze3OmjT1QtVK8xr6hkFP
ar61YSSfGqgQ+3GOBUEIrbsRfbwJCbUhxUYQwxcSrhzAPoi7nVKF1fgqrHwq/K6vxs3Qm926IHP8
3A6dftVB6+6DwiqMTc8rXWuTMve3ETCre6uTYqQmldTWGiGXV+wHt5yPWlbTgm30ggdXBOhQ+mQJ
tMQHIFTaTxjHRjPt/LmEgu6qxNbjP3qyq1z8aNWOjuIAxgnYCHq0eR2rU3NVyJqMNZcCgMzlD9cm
5aOKM9JG1RhF76optrWFsEYdFVTxi6CimOIUhSkiH3iPayUZ7cAhRAOFgBkZp6bQsyuIWeo176s7
yyRRsQ0086ulLp1uXhqC3gjtNh0o9M8ZW2rDK38YAwpnNXWvqqWwVCmdH6VAIMbKRCDeqOYjwsJX
x0jsZyD9BGyIETD4IjlGHVzvh8oG/lw5swbLR9nrtf6jNkyY99mI8rLIkoA4nFWP9lvJs3sImTkA
7mrvDgoytN68CePv3iQWIV40KcBCq/NU8Y6ZmRART4RTGC2eqHmCSonFxeePaB0703holxVfmUOX
AFcNEUzd6+RaEx4xk2nnz+RhBASYaBt8hWesZrovgOPuxoLDfT4ec9kEgMzucqNB9spnh0suWupe
AzBQQ6LqFuxehIX6UIbNm6GSWtckeX3padp8YO+UnWHuGO+j7NXZN+wYWU77DQjnkcocihMPPK33
5MgJOVtxBmJzX1hPdRiMvTbeVwyPkmiwWFaBO+KYL3OyOGMBGZcPs8xuR4WOzUrVGv22V3+YZPyu
VbcnSclbk4jxPOv6S6QwzKSmgkhVhLrm1Xd3GbWto0hFfi9CDKtak9LcrOkMHDrmtmZAEUnbFieA
rb+JRLE3SSO8PfB8zcHFDyU/0y7b2iSeryNTlN5u5FnfHZLcRW4dyjjajFMdzJ3gAyItO3ZtWSBK
tjpMIzpiT0OD6O121UM05IgfwTGttKlbaWPaBkmBMsSDzxbM47w143hnuiLAHrYnUG1lqt43q9c3
gA3XHStEPiebwSzJbO4fJWHzappwOSQxWk4EFPlBGFFUuF92gMY9sGW/q/sdXVxMZNVqRNJFZ37N
SgBRtxq73VDbxmODpmJdLo4S4JAeJsfhQMeUvN+65Zg5/7AJ0zGTGk9l7jzg0h9I7GJaiGzywoiJ
kvUGmoz2qqmwwwYb9BHjApkX/lpUXnazSVJjxAgwc3Iaol68gcZ7c3Hszmqe79zUXtIGwqIhQKcL
g0FJNcSUpXuLQACRsGXG8CdnpVq5ROxukLc2NxIyF+/boOeN5EC9wsxDgOy0RIvMJKoNU/juCkJR
CgCsD2oZ5YiWwcGSDNTFygMk3KcUfDxyIDzYBLvbtH0DRxi7CJnCFbFnzU2jII/xPMn0WiojSYuN
bBhPsAXQSJLyUhzaSZrXhUeFUJP4q5BBNGQROKwPAP8eO6wPyAX7NA+KshnlARtkufWGaBtKPu9w
VvofZlGTBJhOyRTflR1R9YaayS06+kX0nocwaQXWm67MYmU94SryE+Czl7m5hJfS4EdXrqyhUPoE
yOBsJEJzXNI3Z6x2opeP6iDt+kBHgUiiYQzfPGeSSFKkOm9ny7rKjaLmyF5k6L7rU2LA7WRfu4YB
vObAQNLLdIBOucrbGutq6UM0JhJgitF9CLlL4EV1GL1Ci/pfj53UZvPxmOI9Mg8qdFvzRtB7/95q
DXuceuwDNrEByeSXhhpfUiPZipAkXwe7JeK05pQMp0RQ0wMKQtpJXO1zOOGg8Sm8QNCym5t2avsD
+gs4P6qRAMMa3fQJmM+UHwRgMm1lWvDT4kKm+N49CewaNyATH3ltiJH3SAzbBw/pMLYXldgftdQb
30XPirJxMUM0lChWDGaVTHMBI6KcKOVQKLVXcTzvYmwpd+7QV9xg3XT3czsis4DXKFNfuKAYvciZ
d2HUE+k8am+RapBuUc0EzFVa/cRM9UIVuqZq3plE2ElvusY9SpoFcW2nXBlSQkFCVSa+CCfjpBh5
QUxJJLENRx4ikvWSM4RqHtLHatJCLIlSqS6lM6lr1NfpvZK1SMmw3EtEoL3jV1QSEP6oVoskvHF6
APCRF51SKEjfmrYet2RHzbiNIlSua124AL1GrdT69ZB4jbVEZD2i5kf8Yj8Jpyb8MAfpCFxQXnQ6
Dp66uSX1rfqWOBZJciZI9NpWNAQ71oLzAB54KuxiuooJPiW0xXs00q7B9KXsIKGMxMTHVrF16kz3
+avorMmqSnyHmVoByoKciMR7uOcznKeyuBdWSrujGWvAf42XXnYF4dJpFEVPkV6xQVmSafEoN7ua
PKuUMKT5GQfCqSQXPd3ZkbFD9+krRpTkdPCH6qob3e4izGT6BpYWM2bpjS41I3kdklDhDNVRs7rm
poqjZD1xWl93sZntCmxWF9AI9l2sGhq1xogI6uKZABZsmHkbB012DTTgrkTgd0aQ/giiE8ZZaWxm
q8bDIyVhFS3VScXMhuIpmnkqR/gRGd7y3EI3N4cn+OTOzpyHM/kpQNctcuhQIjJTZ6jRSM4tbgyN
Pe4q41vCaoDAZuXlJjppaN8KrMyDOVXtkYQi8ZRP8oak8msjlI/KBKDeybtol+dMOXkXWAYcHf5F
7KbZOBtDELaGUawyFfO4AZ6A+RfrlDlcIZRBx5tauLeR7ZTt6xiXzWMXui1yKFM9N4LY5lHM9V0/
18dJweO3rsb6Jkk8IOkdOStZ56yrqs5+YOMj76OVT3XtkH240HJWTW4+xNZ/s3cezXUjabr+Kzdm
jwoggYTZ3MXx9KRIiZI2CBkK3iU8fv19wKqZIcHTPMG+m1lMREUvulTKk4k0n3lNDPtOFz+cNnrC
YXUADwt2aevhnXyunPYqikUP8Y9JFLnQd4gTfDHNosC5q8XFaZidsWc6QtunF4Es5E2QxjhIyaRd
WR3heD1GcC31y0YJePcGD5tT9/cVducITA04HmglVKQi+mGrcG13pfNHOTbVgqYMbrLWPbdBtII4
35Gdrm2a2VZbaHtceJxtWpnFZW+Y+aErcH2yQXIdbMPFjNl11cbT0BWAygbsT8MZmPOIuLt9O6Le
h04ISgSpDYAQR2oQ+bir7r2EBBf0Fg+3oPfbXZgSZz4w+/7eHmwEnQ2s3uKCiq8+qgoe+aBn+8Rs
xmDtkJT8agM4Y73sxdqqwv47Ns4e/tPBT1sMHYIPwH+LsP7kgYPLqzHcdjoSCpeVwiCFO2RsOABh
cqZao72qSoKssGmGGyi8mH3Jcih2sYf9kt1ij7JB2yygQ0bBcOX5SNaWhg1Mkz6QFXGfOoNSOLBM
iPsJM9TO1FB62y6uYiT9Awf8Z2xyq2ZQvbcO7qtbkcw436mJUVesYeHT8Wz8CP9gYPdxT0Q1RhWX
OL7s5S5VrXVA2xQlVLYBTjLJ8CXHTWVlFRBqh+RPIVp1F9tNnu7M3ktvoohn8oDmBS9W1PbEoUZD
HQYOaVUEGw5O/mPqPa86J232MUsAqp9fDjni/miuIHkB2hLvo08e3DtJe9wNhk1ruAjER36TJQev
b9WwNh1c25yVx5vZXCVZ49Cn8gc4N16Z8NtGw0vsT6DVHHNHy6WDCgTT9oxjP4YXA54Y2S2qRsh9
QnKv+0OHjj5KS3EDn9RBiKpFXX98jJQlLLyAen5AjOYCIhl0YMvGdVZJk880MBsKw+PsFRHtdSuE
RmaEBjBns3VK6JI+tIc4SXLCI6mnn8caJgHUgXH8TIE/MfcVBhlPARD0ZtNZTolEtBmCuU6be88O
cEwW0s+3wTSGw2UZd/05f9LQvveBG2R7gLHuF8Qg0cgYkbowf0ZRicmu7xbcylidmYjAuE7/JWzx
DJkx6GLlR9rofum0IPdvwNri2BmUUAwv47a2g+vCHHWJTxGmEcksRs6T1FyWRWgcBtV/6vNiOtPy
SjIX9aSaZFiHMm/qVZmRaGEPIJV5niV55T2istC2F9Sj0xySKc5YkJW8fUQ81hyQJZnVDsijRCmD
ZMvj7dvsRu96tJr+iiY8iszw5zUD7/C8AoxpaMjYYTnXJb9ggajPkdGHlyWGFqRcBqrSdYvdlMQv
ZPgcdabsu33pw6u/jyJ1HtkFiTj0Vq6C0obOgVEeD1/ZhdfF7AppPUVBda/inemf2y78Y1Lz4JzX
tNsEFlmsvjf0O5mQFg+Bng7IRJtOdginDQ7A4F1J2EDFbvwQARNbtvqmFhHu1iMSqLu8gUmBTThw
1g7N5ci/MCO5LfXxwlSPlgMk11tPyoh2vjkW10GkzPROKWH7hzhb9+16wsZZXjehLO7KXG6c6ZYB
C9iiRrnDpuh7EhPuB5NBqnU1+Y/K3WBSsraGi7FufSRYJCW6WFU7mLc/KXjMrg0jQh65yi/LOroM
K725gsWv2ZB9NVbJ7hvEkXyF6sMACTuJ9H03TPoTXFQBw0ROPiJepqseUnIBiS4MBD2eAHWBmqX5
yRRG9aUX1efyYvaVvnTaIuW1LPnbVbyOybe1xroUkJFSLAbzehNk+jYRxjV8jyDnOodWuCv9PjR2
qZ4gpmSjayeiFultRZrTEuyF2k9hz5pPA4QuMNI6l2w+tasY30isOlaNAZujw/RiGlMMbjEm0Xui
Q1YIer8xkyyzM+lNVQqw3840+mqRxwUXRBUCR3Z4N+qZqe0sVYTNVSa1c9RSv3vTOPxyEIpC9UwD
0R30phuu2ZAkN05u/4AzStElLyjKKAry+aULn1PttCENt/i8RpvOE7hM6OlYX+N06VPQMX0QP6HO
DyZwS7ct0tYPzQhTqMVCeoUJ5jdg42eO8ntCOAv3t20RsOOx4ERRoWrDhwqUWbntHeupxgInc+rH
piILO2RZE4Krn5WiHPqV10aOUEfO27xNOCeQnWTwqfHKnUxtlNsQs5NnSBhkGEHr5o071rXapRrS
byuzyrrhwbLhwVH6qtYRXKx+Uzv1Vg+aB8x7Svtna+iYfyWI/PSoqK9NXua1mGY9SKjO3Hf5LsSx
TDtrJW7f8KR2RajO+6JDImmcK28zTLssr1vd2uaILGzGFnw+jmlTh8dnq0kD5WK0EBDtyjSZXEK3
m5pNg5THzExHx6ACSh8SNvzANTce1iOR9rmTZ4J6QgLkjmICerghij43HWz628mNJvIwp/iTpmEa
3+XupMNNoDG0NuoJERiM1R/RwQovoc3o+Q0mv0jY4CXkn7UwoIS/UqKF/I0QTzudd7LWL00wVu7W
94saBLcK2WVpMGFZRIC7S6heFAj+JPlDmHj92YTa+iPs1jiHviagiblJWqG6BFWhvxl96B/7SYwO
foFl8ED4NGJvqaEZiDzhYP3R0Wnut3VCfthpIt60FEzPvFw0v3zkqB9qHv3fKbQxbQ9NAu8VpLcI
TDvf2CRlUpE91NYwXzUZqFn8aCiXpHtPjsGvpG/0C8+Ig4M/IcG49pMGNuQqBQpzBsIfaQPXoP+w
wy90qPIdxesyk59KXHn8gaBp8njvoP2VZKPf+si0yLw0a6jh6hi1wx2/0tsAGJCxC/2Jv4LGbYIs
836yfdraYVlSGJB5FN4SQ1mfKYrfmvWUH5LMNC+wYJI3AyJwMLVRxOAN7eNzxA7Th7hjZ1GXMIp6
nemda5GfZTFaJdVIGf4wpHrZI5+SKNio2o9+Nu/RdMtPMTEaepkif1Gl4+H9Sv+yrcD2e4Y02RIh
SPr1i54UZJspDIteretGbSLKXyN3uO09+MOJts+y7TQPRFfPNtAbQr3vWXz7RTtcDFWDfif9C9oK
6BTFUBwzI37Ef+iRpLWHXkliIDtkf96f4LI38zyuBDBOnxoBYjn/rhfjhiDCAy0F7tZlWbrXVZBc
Z2NRnmiqLRtO8ygSgJsNjknyP4tlDBoNq+aUZQwtdNdylH8zgTuw4+7yzO7Omk7PT3QTl43h5xHn
5qUDWQKM3aLF1YTdaBY9zcQ8u9HGCw85NzuUJwY5tjvojGKQQeMddOFi8YgscyB1M1YQvnsSkXUh
zY4qFm/a+1/p2EDY3aCzSW3INL1Fix1+v5WJGYlhUUMOUN6I80RdJ21efYJHfKKnfmQwCWKBJqhh
gL1cAtbiQcOKI20YrCM7JPQgzq4Lteb0nli/N+AFvhIuF2BOYAJYoAcWC6g78RiAMWf3ffVucn9n
q89+BsGwJZqhXh7tXHlmG6f2/JEJcskxRbBO0AKWE4wU3E3dJy9KsY1ChajSHwcfAaw8SYuNX8Ta
iQU9csZARMJ2sGFdzkyKxRmjSKuQw1BrLwngs2LBtmotY/v+Fjk+iA21FqihkPoMhHlxkKVOvIA7
FpJAGM+sGnzwNmaI6N/7oxxZOoTNwXqA4rNn6NTrUVparDVMYo6Ve5N1n/L+txV+UumX90d5Pjgv
u7nsC4bhFoSOglnPsruq2+g5lvFQ4UBHqyxOvtRR/4PXD+BOem7G8S2onp2pp8UqxWbVUe4hwd5T
OO2a0tNngWboSqvxofcK79bp64+fRg4iiNHZSQSs4eJuCZusrlqiBupPRgYBlZJ9NyI1qIDprE2A
Rof3l2P+dK9Xw0Lwz0Zk2wAxz7d9vegG5MFClJwSt473Hro5qetexwphx3Y89PjRj6H62STp1/eH
ffutEZMFzjvzHTjxS/vLiNe/ShzFwS+zPS/HZmjCtaztT37jnti8R4eyJCwHTqUH9+D1DIe8SkQ3
VyoyysIIjugATgxFmn3iHZpP2uuV5EEAGspDh4UoX+/1ODntLq8uuUdNyM60aTdNW9Jfnra9Cjcj
HGUi5BMn5g3+1yFwwHVmBu1IsDve4vS7qEwqzeFlb7HVWo2DsW9CA3Z/1NIq1z/XRvKtLupDQF+j
0slXE6p2ZvMpjullvv9B38zesrlmZ0YYDAicVxer3GlGPWKsrJA6ZLbmXdHr2MNnK1ORpqWH/BRr
5s2+nceT3BLwSBzCqMW+lfS5dFUIugbb9La5mFbVBrjfY7N/f1pvgguGmW/XGXk+O5MsjiPc7o4C
Lrke5fB8Bc/DQVZz/FQiY0UQCoVadJv/vxHF622EJ7ibCZp46Jb+Vim0glSjf0ITQmt2sy/6+6Mt
AXbgB60ZEwQmlwCR+32xg8AqVU3g8gLjWnJu2D6SCdmmJEed3bgDBGoQ4Sy1XVj+Y5v0IXYl8kD8
szQ3APvz3/YI+6di9seol39oHue//tT/EAcE9ug7rMqq/dEUKvqR/p99G+VPP14xLPlP/2ZYGgaq
2KB4iVdghaFpTfD5t8q2/It6NBGTxxmzQKDMAc9/Miz/ev7T/CvKY5ghzYiif0S2Nf4+253dmAzg
yDAVxcc8PhaxL3E8pLz5lnPgvMALnM/li1DAHHw0mnL0jXJf97YajV1zT72qpO2WRflXibW22pSD
Z16VlEYwfmortDuy3GjUVVoGTr/JbPhSNH76iVKyI0Nn63d28jWnVBCtEdsY4GB7Gj4pha79kIhq
pBeWDu8aXRe9qJFjlNpMYLDcBz0ffXvt6b3F0YhCdeNbCfVKkFUtOTdVnq0GgRFAjRUOZ1Zpivyy
dTQTJYc26/uzF1/z9u+L/qV/w+ICRHycmE9Cfp1fb7B9iwspsKZBlpJaDGaL59iotV8NmAJnQzqF
2Kprxh7Ok8S0OCuCx/dHXkRnzyN7GGC4Ns84X3h+AF98ktBoLQrHOAgCk1m3dtlc8xCUV+8P4i4/
vKHPm06yM0HVu1AzX4+Cmjn9XPQcKIwawVxGp5AYTQmaSpoBlPMMhWXo+jhx0VvTOr27i7U8RHUC
G2c0uet+shWqdG2ZICA30tNEmmMK1KWFxgjtqngEYaqlAY2tNhV0DzIKu84KsBoSpGFfW4AZuHw/
G15XtPg4NkjlTNTwIZUPsks3bdM3yOcFSAk6VCzvEwp3v8cyrRDWDKVn9p+SyUk/tYAmvqnKCa+T
MBR/VDHY0aYM9HE6h7eo/zB1BxOvUIBtWlHm8jf4Y6LANo5V+dOb6vSpzDuKwqhHm9V5ZgZWvNFG
yF9bhWRnfAWCxps2VpHhQl+rDtvYytKrbxRdLeA5taueXBszK5SXJ1dsk8mPKmS7aocOW5D6KCOP
ra0frCqtxzuf3X7roRlCSCaKLt5apTC+CpAgSIVprRHO+qfFU9aKaTh0fTXcT3mjW6C0PBo7NcxO
DW1JI/I2gV76yUXio6RF+SXtCip9irIgYj+06icdf1JfVj8tGaTjWnhhXZ+IwBZhCl4muKByq9l4
qKDLDj3j9d7RpiJKUmyx3bA4l5XS7joK/yUyG0BY+hTFJnQ9Vi0T/taHaGSjXH6d5Smy9eiMrFIj
DA7Pm/lDb89V9EvhFf2nWb4sLx+W//uuc8//wDfo2TrnXz9CDy0KVQuDqdls57/eHvjAhDmwnwmp
rDkD+/vtcf6Sz664LlYNOiBi87+fHv4VFosG9StLzqwX/pt/nh5T/0sAt+bCwJCBOFWKj5D754fl
ZXhNQj0/h0R8uoA6vERwxwMXrD5mOUJ9evY9pdt4PlnsbixyOwBmaboZ1TTcOrneX1AVrPfv33+L
608YzIC5zJWYmYq/jJO4VsdchhbU3iLUbwsel59R7Q/3njLLExHgm6HIST3u8rksiJbCMzz4xX2e
aT7l0J5ypZnH6cPQxPa6IBXdVEZ6ynTozaISGzArHg0UbbjU55/yYigT1WfUQ2ho6JJydoMejAaO
ssskDnmywNTeSB/szs0M+l+h9wRQdzRPvJvG2+navF6IKCAewcaTixC7jtqgpw4NCMrv4uLQe32I
1l+eImzoTpE1Z6Kafl87I3DywBL6qjOT8ovXttWmIxLBeMbM2y+gqGGm0CquERbsFUDU97//4pEV
/Lp5J5tU/CS47GUJJBpRJ5lsmjm5M9V4dMTduZZV2YkcUrxdDBJHOIY6Wfmz6sLrD4L8YOnRjKES
reWIE9vuMCLh202UraUS+jcHtwOQDhpdayvPgB6iDSGfAADbf/oMRNtdJcDuRjQ2UPapukJDM2pq
UxqBhod6vpP268B34WV2ZRPuE3qt11iMNiaeQKbT7RuvkyMpv4mfT4VL/a/3F3GZigvdBthOkZZy
o2nByX49O4oBGe0A3njRJsnOTnR3V3HmVv1zqwL1v9v3x3sOfV5eGgyI3AivDgQiEtNZruTl/g68
uO3dAosWA0CLNdfx4VNtOr/dYPr03fXVfeHKfQxCwyusb71un+uuv8ldZCnt/CqATFfVWndix3Mj
vrrJnn8UxXiLEF4nWl+kXI7UdIkBXbbC6CK6L7nOtpk/PiEk5V4MVgd6pAIc+P5KLLcv3B5bwudi
CbjDqRW9XoipC/MhsLwYIVC3OAsFIvyo9nQngsRjo6BuyUBw04T17Ln84jppI0kVSaDjDs8eK4u+
MTGYqe0T63dsFJ4CitUOagjem0h0sHCIyudRgBKdGbKxN4XnpCfIfUdG4aFzedzmBgaP3usVq7w8
0waFzVcSVT8yy+y/G5Wyfp/4LG8OPC7z5Dtz94JSBtzl+We8WLLBsOvC6OQvBQ4Q0HjYy+RgYwVX
PtkGULOu1IPHOqA/dQgsSxOblDhWbgMDleUZZZf2WDBTwbuWUWTR8dZR4cX0SDb1obYpgIPtaYrq
rLFI8tdYczXRWgx15K4iok55R8u2Si+ETcR1GYiA/9ZCnL7Edx5t1hXIDgNVsRpl2kNNGxIkj8KF
YuXAXrqZKiQHwfGXaBzAL4kP6OF53r7Ko7YAp+w51WrM0GDdoME5/GykkcQbhQA8UPgMJCwHq+xn
TAWQP3CTQ/qoSRNzhwaoXH2Zhlk7fWrNatI/QzwJcFaBPkwpzTPUL2/QtGCnVAa6Fr3GODs4UWom
myRSYbfBGqS3VpUjsmrTUNoEbtvVI11MkjM473hRP+ol2LdNi74MIu9+KW/ySiX6dlSuiyTuhIXD
JsllMYugge+8ssq6Cjc9lgMjIC3LqXFHNcIH155aLOVl6Bk7bfTALBi4jvTrKhZutUduNnco+CsL
wwCz0njDDdqPW4phbbCuO8M86AYKtrtgSgsap4bF+iS1nM7cxIHTqddYQBRjhuZZSUMfE25UDqqd
QZ0UTYlyXkGZ4ia7HW0Z3DXDTL2IeLivRxGpYRWwpICIwBzVfAyY/uhNT923YSyTJ4VTXL11ghjB
+IJf/1l1ik2AmvcnAFeGdsNfBrwu8ZFJ3SoAkMNelEM5bqPEnx4TASLqaihi0GHGkOvezsOmaTfS
r/LPRM0lfI5LFFgQV5lJeqt1dYWQZiLmFlYcJhVRRqt9NZRXjFutrLIKgLrKvrlml/30I5rvKwLT
KLoaqyEAOWo0gGa4uQXgd0eNULwGPX/SSiOutghYphdRoOjHq8iN4YHqWfW7M6sWSqFA9j8yEuqw
ATLecC6w+z0raHWigWhI0LJsLry+fEszQjT7nAxjkSpNsYUxM9TmRvSQzXUegZBCThxlEjB2HgWL
DEswUAqDkV6U8HwA5CEKfN7jMvizGnnGZjkdA3Fu26oRhHcqFCtQl4Xa5Oc1jzbMkuDH6FSedbAB
VKptNmripzskQ72udbwNVkCUNYucLUPStxpy56w0g1ydxz7Cb7cy9SRHB4iKWItE+AKMu0LYD88M
wyTz9Rx/B+DbjvBmKuk6gawEHiimUmuuqXFawz4fYQfdtl0tvtlaVZa3fj0G/mfENSTCuG0RnU96
1aGJW3Z4UWU1Zitr2FTYnEQ9/Trk0LXhW9zXWr1OOgC6G39wjG5Xe3X+HdZzf2eGaYjnlvDxK4cN
UkkwsYkv451VN7a9LTsQiLPoYDLtw6SE2RsleNrsRThDaKPAAH6r9M4xD27egmUgOA3vtWr0aRU6
OQL0k3QGAiOuUg96W1gjbIdUPh4Gk+e0WzNXLiKzNYYFSGlipTi1XX6d1gDUN4rQHWpSj6vsLSUi
F9dHUVm/9dj0jb01jFGIErYIHge36ow1kWX1OzIbB5aZCfTRLHWe53bwwD4iJgoiInbLC9uo7Ad+
kn/lx/WzZnw+wz7Idk1k1KvqEKUKsx8dU+501cncvo9MZZ2hken1G1tPrSt8JLCqqXwn60EplSh3
InHdUWMAl3cuwrRQVzTmCJLi0FTmmSCZv7eciRlj5hj89oLWuNasyanOMpQ5+7XlpvBnhOW10z5J
vancmLLE1Kzzm8k+k3Y5i3/LHtS+DZfQX2V2Xf1Q0h0v9MzIorVVJA7asV2Y4qqTeQXOSoXaT1Fu
WEjwhybMEM+t2zW+Fdk6MH171RBc3uCqHQXbUpM1tg0gd/ElEDLbQIlCux4OhHkJVku7gFYhJhbC
K+/SrBLJrswhOa4C6nEAbB10DleC+lK0id24sVdqENofTkT9dQR2+aMoCw3Rlqky5crJgMesKSQ0
OtFdCZfVcf0Kue0hQHYhTFAE4RQGnr7WvaytUad15Hekj5HcCcPOrXeF0wHIknXYgDfEj+527DSK
P7DTNH09MeYvK+9rH7RsQRkLBwIcmuooU/q2j8seczDTDL7GvFn5uRWI0FhLrYA6oQpbuwn8zPM2
GWrc95RdML6kEBOycdI2ekiaAdOQofT/ZK0X12utIma/JNMaAFElY5Tvp7AM/tRuF1pnMjEzLEpp
TiCuU8t2EyKuHq/syIexWGkQYVa+r9RV2/r1pcbRxnc0ccpbu7QBF6d+Jz6nfti4ay4U99vUVOWd
1NL8c5HUlrFOkCiQa6GLslrjwqR3G/Tqx3FrzTpUd04Zp8PBaAcr2Y/9iK7tvCDXZu4U/TmdbVDj
oasw1JCy6n9lEJz4EjZ9PR5Vrcz4BlWLIXssJ5wscmwG7cbOVxlq5CD4oYWXlNhaXTvg2ZfwekFJ
Gc2VrzlJu27EfKy8aP6qXV5l1xZyzdHG9hLwvvj3KYsqkRo1dL1K3QluqcTlw72GxXqq1rNQsHNe
8P9BaByNAD+tOHcwWeBKsAMs8wZnaN2zqi4QggWiZ/rctWNt/mlDy8Adp0J3OAM5BZow2zzHe/9b
ePqPuTP2r+tOWwWA8XXLY/4P/i474f6MUpt0KCwjvocZOVWKv8tOyE1iVzxXtmFEU16nd/GfLQ/D
/Ysbns6GLszZ73NuRPxTdzLEXyiuAM+ZNQuf4TkLDcn3NCUXaQBDGsasrUSyNtefxJzMvYjPI04L
TGz0JFEnE7s+gKOXDNqpNuMiMZ5bpvM/s4YTyATUW16PEtZJIZpeouUIxO9rg67twcmL7pwwGM1W
7I3+2YjULoOn4ki3YlFn+KdHS7UOPZb5+VimHVwUmUP1fjUQh2Po4pRnEIGaczR547/3/L8c6s0K
zu1gKsB0jVjANxIeI+6Faa4VhBQIy3+v87FcB1oZPrzYT0cmtJTRmGcElAC5SIMlFCCHXy+hYVOh
Mgb4+Wbilbe544NUEb2m7oWGNDjvaPEEDQDzDqsV5m4wnHaXGnX+tUaUdGcZU3pCB+HICrN3gb2Z
LDDJ8GLj4MnYFxSpJHBxKdA7dnxtXdRN/QOtx1MQrqNjgW+A1kKzmmDg9dyDPMlQs4ZoV6MceFNW
fftQOoB0IifF9u3EQh/Zq0jP2ChWUkdwKYa9HqyP1DhCG6Lhh9DwuaE8/4EUxN0qwtwrFNCLW5Tk
q3OkY2g3KAOLqEo3GsScBbE1tqYz/hL3gULE3UXcpOPOKv3m4v0feWTPIYvDZgONQVN7iYoa+dCT
kWDfhcMcNAYzIMsQRfvxnW3brIJDoRaA5bImqJPqOnhQYhJWYVWywsz8IXFsFBLen8yys8jOZgdx
m9m4w9OhX1wOkZepHkV3Gz2YqdmRdQZnGHOIX8UYqzOTBAK/SMA9W0B+4v79oY+dKlfHjV5QPmJv
PRdvX1x/wir7uAlCRN7RhCxxdLWdg0cs4ew6xzduZBzg8Rd0RBEtlCqYuR4eijnKcMDQ7L54AvRc
fHzV2XUOrzhrTzNgUZjhca7sIkF33s2kfwdYediUtZuduE+O7HIX/RL0E6n2U/2dd9iLiWuh2UNW
ggdFUTyDZj/B/taJOxwCZjntLM7zr/fXev4bX9Qq5wuM/TorsTI5g2fg9Yh+hT0SxqhyFSjID6wj
RVpgTZuPj+IhvWnwpFLX8hbXJB43hjMFHgadia1v0RVVq7HQ3N2/MQp4J8HJmOfF4/xy9aasEyQP
RMNRXXa3RpFGWyx9qpv3Rzly7eH5hO6HDbTLeVNI1WYjanhEgAmA+UGh6mFtjlqBbTcmHO8PdeTj
UEN2BCcBHdY3l56D5Z+tNfRF0GrwcSvBczX3p1MyRfOyLLYArRBCFzacB1pjURnWBwUdQ28YpbZb
7klswShhoKhOhVOJe+wB0RIw3dsu9E5cmEeWctYzBMElqawSfb/+YK5UaaXhbLTCqSVclbLOIJ10
9lqo/JRU46L8Pe9zrmQdMMsM35rxKK/2hpMlTjPwlK/o9uzS1u42npmvQz1oV1ouzis8jE5coMc+
Hm8BnQSiQV6FxQUqvcJtMEqwKGia42qss3pDOdNYv79Fji0hmoOzTinXNWDq1/MSUMMnAcFmJfPO
xFLFCndtg7Vd37bmiUN8bJ+gB2zNjUKdzt3iEAdW1nd2j/zQoNvBmRe44izTsWeYUUOXsYm3utCS
9AHHuG6nl5Z+YvhjMwVE4wEeoy5J3PV6pgWsuRznMe6QzObZ0yzsGDzVXKHfX55Y1GObBalNlJXB
UhPML4KNHBYomM6OT6f6m8HPP42Rr1DKQd/Cjy/dgOzz/a84//bXR5CCPDg/MDwuRaQltr+dXcDc
DhIT4EXsqRPswaOoktuPj+ICEp3jkxm2Y75ewQGGVOv72CRHRolraN2IXZH6zuX7o7z9TjRj6FYD
16KfCN729SiUNvIJwxNcQ3AyvEfF2fuFcFDzO/WnaX9iqPnvWq4bdxdxN4KXNOgXe0IkoWKqZDDE
ho4OZ9Qt240ZmZO5iehv3Hh918L9dHvY2rQFzHoLXRJdRKPq9WajWV30fcIwFKaeV8By6+vO0tbS
G5o/kd6l027oKwerIyBVYgX9HU9d6MZwhey06XaFpygYwyjEyrvpehMHZq367YV5aq6jUO9oWXBk
B9QYhXzwxwYDrCRvEyweIytLcd2M5E/fhrNt8ijeSJnHjwXYWnyz9K4tV6q32/asVhKpijCXxPRN
6uXYf/GLv4XILGGRg9PrpedoAXO0q+Cc6ie25exrsD091cIJyiAd6nVryiHC6zez3BOt4yMbFwi3
Q6AGOIEwcd4MLwKWdIidKITAvupqKa6ytvzuIj1xduIzv/3KwHi4dmiF0xtbPhMJRnE1xBgs47pk
vIhB1B3c0gvXVZZ+EHDBM+EA+eCtoO0+n8XFhoorDLgK2i0U/CEPJXZCmdAfZbDJujE9RbY5Euc6
IKThKpGCkzEs4cR5KmBipWRQuVM6v/pWGig3pDCj1VBCqSQ4QxrE8TJ/bajZEDx2xfjbDOtoD5M9
vquk15xY6iUu4nkBJOcJNMCzHNwiqWtLE284YlyI4yI9H1QacZRkBbnampJfep66V5Vks61MGTvu
uqdLeF2BVrNXFn491GYjKuWrwczJw1BZ8++qwcWJ8P0N8fZ+5nMDjUNOcFb2NRf3c+EKmIyAuVih
TPysKwBdCUXgPyT94qkfDfs6COP26f1Bj9xr2IVQ95lb+xYQo9dbHWd1LBMLgBElaiqXGdbWm0yP
jMPUJNqJLvCx+bkUFHTqUtAjlrrSiRHH5Fe5XMmQRFZ3J3vlOcOdioonvPeunb6YTqzosclB0qPa
ZJGAYH7xenIUI2UWB3O5pO2rQ11K8SXl/6SRgevbicDo2FiUmwDyEkxAWlgsZJ63AAuLmjDdwM3K
6OlSyt4sL7UKhvTHvxkjAMMAC4Z79fxTXlxPLq8dNpKELFNj9Acn09kdKZlbc5JGdHRS7EULfgCH
yFq8ev00O3Z25FHWqJv4HwOsXIF/incFyekpF41jt+4zZG6G7cw34+tphQ74hNznPuoRyLlCXWra
kTDbP99fvCOjIBZKPoX2PfH5EjGCw6jRoVMHKqsysptEJcUBohfCev/GMMzDA8jnAO1e3DgAqTFK
7NkOA2WNszwUNG2iQT98fBSiEoIS+JMzAOb1kpV2TQUMtOAKkEJ3N3hi7tB64sTBnS+eRTwiSKcB
GVFUpna7mAs48kLiHilXZPK8iVb2xzfaWyNyLlGl/6De9HxVcwvNDFdSXTBii3MUTy1mqyaD8b6Y
mNXDPfWAcuxVKD5e2WIoknedTGPm/CwStcHSsMrrbfpfeuBe1tPg7miCdifS3SOrZ86ATrC60LY5
Sa+/kcTUtognchk31Z2Dq6n2DLl0675CrIymXy9OFEvf0lBYGEH1f955zE9fvCODB76P1aLOVOZY
KDl5Ih6lYTXnGgXpu6k0pt/0iY17oOYFnc+g7Q49v2///tY8Nm1ARZQSAOC5ZPuvp01TdcB9mNu+
wof9AJCj3MJIF18alNrWo9/0J47CsfF4NlEk5ji8JTFlnBE/nZh1oHQofrA/dqAfw8/N5E8rLmzt
7v35Hbka6YhAFZgFtWcg6+v5qY52qvZcJ9bqdueii7cBSIRpp2N//TdGonoG9xYgK0Xp1yNFsYXv
YzoQKeuhQBTOkGsv7vKLtO36D5cukFKGiW3xPNNoWO7VwCs0XMw502h73tZ0J7+gRzFdAZ081aWZ
P//iTuHhmpk04HOBOi8uexkKD3QbIynRJbcAqe9dRxsxNgV3tAoduoWdjtkmciLOx29mSlzUuEyq
/KCgF6deNUOPagZ3Jt6x7mfWwKeXGU4ntseR7UhflyfLg+5Gq2Zx6ilpYGRpcre4DiQcV5u+wvJA
rcgIn2q///gFTf3iGVALeR8lhNc7pEK2We8Ed6YdxNhGAq5ZyxCzzTHW+21JNeXENjnyhpK30IPi
WaBksewPpdOkzSmdROOhGj6lgZPu+zY8daKPjeLMHClueqppy8eNYCtFkIt9D+3nM5SLFrDAydTg
6CCgSCGa074zlqjWbJYPqXzS0AJ2yJVdtvJaQUbffvwIU/WnuspsQCgu9lxemNi0VK5c4Trr7q3I
ts6HCsJLYcTav7G9qYWgDMDdO785r/dCaDUANXCYXk0lsM4kGDzEpTR5olw8/+Dl8SWKp7ZDN44a
6+KVVspNiGvZAThBRIdAyWDr1g6WvOaEO31VIJeklZdK79mEhX2yQnJkdKI3wgPeLe6PxRyDyBiD
VgdZ1WWJ/iUt6+BH1HriJvdM/8MpBNIKsxPOfNU7b5IWPW6DaKwl4WLnjmuEf7v7sGjT/WAiZfr+
Jnl7JTIU7XeDKtx8/y5elL4SIUo+ExVrravCNRYk+bqtcLWNtMFpVoi6blzEkOeW4e7DI88ERM4Z
DyFrurg/VDVNtubW5sp1pY+2nozvk0K6n8lBXYRdwWyhUedEm2kUdHHeH/vtO0pCSABGmwamMz2i
1/vVy1P4amQXqyYS0XpOzA7YJgRnI7rRJ4Z6e9YRKyAYMckI8WF8pla9yJt81BtlYVHSAhTq3CZ5
jxtu0338fSG5oOVEp/TZiHP+zC9GociKIkLKhKwx8Nb/j70zWa4bybbsr5S9OcLQN4OaALgte4oS
KU5gJCWhbxxwNI6vrwVFZmWIoZIsapyTsDCTKPBeAO5+ztl7bUc5WsTv8jvRwU8+C0YwRqUcCjYK
yLtXwG8zxcLMcdysNHl0BdxQS0L0+sc3Z7MJ0cXlmLNtYz9+Fsdta8vofKRE9arvyBoOgI5B3B0G
ez39+lLbhvjjioLdE4IB4xpva0i8W1FUZs71TJ8cj5rTvFSYr65UJscXO8nVDYjeak++sPGPNzIu
ylCSzYxBDYvzj58vSb2gSvuFJmeapM+LWsGzAed7/fVH+8m94piBJIVhDZQU7929gh5vAwxGuWVT
Ru+HVdkxQyEV//9chSWZ8oma7/1VutYttUJylb4pkh23DQlDXa2/ucpPXlcWqK002yarzGZ+/Mbw
pWpZKU1UaECAQVqaEM4DH7ykb82/WXp/0rXbLFtMjjnScMIO3u2aM1MzpWiUoUBvRRNiYm52m6QN
hwkHy9PCDvA5n21A5pjU4nk26y+UqkEQisXuD5WWVTu3d+Z73LRmPDvK/sdt4m21huyNGICV8z1f
hPxwZS+cl0koHwH/t57Ob5L/btX6+0mSq/A+0PBhXMqX+eM3nvZJkuM0sULAl+6jhXL3DHUf8n2l
Z3XEBpn/5hb/5HElEIlG6XZRtoV3t1j5Mkg7wS3uYGteEeu37mHVqt8MVH52FQ5DW0OBqg3zyY8f
y9SkHNfctcLSq62P/BpPYzL+7s37SS96W4gBlTDbpof1Ptxp4ZFRjtymGG1nX8GLc0/u2nQfhh6s
OCzetHmsUUxGfd20V+Bdqy9rmY0wwadiuHK8rP7NKveT14dOw6YUo/dEi/fdTostwikJiuJmUlze
27WXH1pXyA+2XM3fbOo/uRTMG3p323JABOm722hXXqr3JtqOAizhTQ36/xKR8rAHuNz/5kX42aVo
QyFFQSW4GUt/vJdW6zV/juCweItXkODDQSGyj6epyovfbOI/eR2c7Zy+mZV0iFTbn/9lex1nTSUI
YehugMo8inUprjPNC+J8crU9zOPfDWh/8pwyM6XRypq3lYXv7liAGJbDS23TlU+cHbzk/OgCIv7N
Wvf+G+Q7g3ew+ZdoXtBnffepZqz+0uu5ihqZAwkJQlL30/yhqLR/qiHEBIunflPjEFqEM/LdB3IV
Y7+hrBh4M7WLtFIvdsuAE+nXu9F3s9Vf9/PtMpsVlmOWsaHk3i3ecGlX8N1cxi/T0KmdQwkF1sqr
eF3IKu693RoQ2Ao9KsRZvw/s5OPmngdjEG8x2L/+Zf7+7fK7bFwfBkC8V+87KGalplX3GN5ihW0j
xMwm27z0D21gyX+4eG4aOb5fuiioMuDdvL+RbiPLOkeRASK0OAduNlwMJjTUX3+g9w/ldhVmDQxa
v0/Y7XcnCgtvTZ3z6odicJdnw1HDo7Cbp398ER5JKP8+BzLimN9dRIE67cZBhycaeODXSnPAPJT/
02MLrTqDdRnUSkCXlIv9+D673SybZeYLKy1f7FzOtRdOA/b+N5/Ffr9ubNdBhECQLGoLSpztK/3L
ugHsoZ4Zaluhi9j5rUXR+DzVXvW8ui2o/tX0um+yC5aPZZcEL9ZMagFOlYK52Fwgfc+Qr6G6N+qm
JwLbU7cseI446nPlnatp0b2HssYPRgBP5/WAlmvtlK5tl2Kn6+TtaEzeQnoF86ATZ+DmsmmKmvH8
Mllvqiq1dZcTXnNsppbkCW1V1hg1vCoDzTHdHHZLDQ4+7s1ZXGbOLLpQuJn8bPUJ57y6Wsb02M0T
lCP2EP9Y9YP2MowB/txpqgs7Wkw3d/aNXpUkCle+UunRTzQdEx2H0vRmCcbyulKe+jTZRotdwAEl
j3XMHshdagpzT0bqSpwbXI/+pNsVSRFLW9ePrRxh9au8g97mrvlV3QvrQfel8YKhgxwhrxILYSuV
UdeHhaNLsvMdMOEcCMpncggEocPZYhv7PliM4EoUCetelpttcSrKrDJxoc02YSF+YXd7y18CzPS2
SVaRZnRNHUsguH6MHyKbDiZyq/RjJuZFRr3bAcpJg6m6qAlOKuJGkqHG2j22BZRlre+w6oj5pdM7
45MFiGWKyiwJRLg2TfBgO4s7nDLCK94ycls4QAfLaEYsb/2dk1XlrT31RK7AKqifOLbkZUh+TZtE
GNzIypDYj/B+5P2sk6pSiStTs+xPJqzlNlwct/yk8/8853Jyj4NWQqwOsEeNexDwUx9PQcLyX6Bq
JuemXksOBisy7JDYiHkgSqIDfpsL031Nisb8NCV53x7TseFvANUlS0h4jvjSpH2WXKGsWkswkJr1
kOqlvuzMukgePUxvydED4nPvTaN/C8jEOhVqDE55ZvcE3gDhtJDNhTNa7GelJe4nWviDGyJBhSig
WRJoYbJaBSMgyPQisgpMPiGyNEyNA52NLzp5PCBg6nnhYfd9+Ad+3WuvG8bmqdSToIuKkezFyEfx
sUQB8Nr73plwVYmOE2c4eAIIAN2zVIV4wWiPUf2WOiyeyfs0DW1hhCs//zZNS1UfwKwvl03g90MI
krU4Qp3FgcWjRxgb2G0jCBtfLF/kUnmvs0TZsysWPen3VldkjwvNhiZOZre9dRHa+HGltz3QN2Px
kwZrVmeDACq6Mdsxrlgvez+vlxtkFO5L1udOFc9B44i9LF0pd610ETjYovHdS+yqxXzjDL1lPThA
DghW8FXKyyBIoYgauyCurHKDmbwPt/SaO2QSw+dsG1EdsE7kJnocZ0o+Fxbuy6t8zeYpmrS+fOpt
38cvuAjCWhqRq0eoNqKtwqYklv1ZrNpKAlG+tJdkZZTzsUN5CN2aWdbnPluzlodDYeaRssGMVzpd
NoTDMvVPo75M9ynBSEsY8F2cGqsgnAIQtZ+fO0KX1lgaqecCs6/sOdRtjs/IdaqFwxdmjzn2+xT7
s9n00gv1dUqmSyfD+XYs8rG5bEVf9yG+MG4eEWXPde3qH1j/h+dO1kxLfEs40IenbpMvdd3nblJD
sCdlWAQ7C1c9Dq65L/soDWZ5U6gC7+qiDwScIR3lDx2MHZ+yvExvJ+XmhFJJcx3DlBF1Rd97C0bR
5t75VgXtPrW96sXI7fS2TIRjEr6qk/aTLBXfSaoXTRAqyoMq6pLMXmKx+m0a1cEikh2JrdaNxFxn
4l9eIREFysQ0teYKy6FE7JsSODZUKt0tkpCxE33RiqiwNWjmB9Un011qjCWmk6z37U/Cnjb7lCON
58SwjWfsXnI6j4azWC+u21AKn6bEYtTZ+UFypXh/52huevOzZkxTw/qfm16E4rN0doNyylv6aTyb
wuqHfI+h2eXLNvyabLigGu5yLysGRBbl6B/MgeoGjkAQlDvQ/uq6J+scgv7EcRQDry6WHe5Y+1rL
k+4hXz0SgBDCec7ZzcbpKxKuVWChtOYPpVpQazyOTSWyk5C9/bEGcNf15KXrVv1NpX1HzkrmrOcS
O+8aNkGCXWMbNJk7Xg2cjiP1PF5Cg8xiMjR0P48myyjPFlypJRKN6Z8cqUEjb3ShP88rqwBRBcp/
1TKU+3y+BWyUnZgyJL7HXPYDze6VVcZG2Zu3k3rRgjb7SIaPJKTO8ivyynih6IVXVd5H69oVPMB1
lZONRyf+fs2ZmnujYaUxkvzkbGl6CaZCJ5QmtNNCBTvHdbvXfB6JbPLR4hCragtqj7Ue81Mu/Y1u
KuqB5qydTbRmYd1n5BMFNVlUS1IexFzmd9LI53XHFtZD2/KVc5wCEXzw9ZI42kG5C0xC5k9ObKQs
GTubJe+uW3Joulk5doROtZbGux94xKiBAtYuyBubNCjsYoTeXWTBHbAX4F16KcT1WC09FAPPziI7
W5Odjg4+wCI8uLc86OsSNQ0b/JthZVlCioRfTgDOUPldDQtB6TdrYszLGsox8b7ZlaNp+3HpfP3G
QBZb7AYsJvbzUrl4jHmsPXmjj3bO2mHwlF4RDVCYqODdzL3P7YG1L3fdUe2zHEj602CWC2bIURvx
8/eV5C0cVqe40ipTGfdBMDvmgQzOzDxR8rTjKQMxRqxals/OHjtwOkdaUM0vfSfn8UYVo3VPOGeS
KFzkme0fid+YMKB7CY8qFbHTfB6Jovj260Pk38oIYyvR0AowxKdcez/2ssDos5wrfAxqbneZWZNk
aKfljefO6e2vL7VVRz9UT9ulcPZStCD8Z/Lw42lVswx0I9ZKdAwqU/Yl143d3uJZt2WwEOybjOc8
HczT0Kl1Nwxjs/v19X/6UREt0ODbdJDvNQRzqWdlVmMIB9sf7IV0rI8isRYiBnvxm7HH32oZPirT
eEp6l52WA+2PHzUrSYpTPrLkNmEAjO9UEcoil3/YouD4D6yFOHs6W4GD2O3Hq2iu3iTezM5lDmAg
Co/T1zgS+tlJ/Xf41p/cO+ScW78AGRPThnfdkFX3q1WuyHfJLdVDs7YQx4IUUaGfudY1C1m+L9Yu
uxoLrzuTcuq//fre/ewL/T7MQfIADvj99UWhYe63KA4DTNwHhd1/NzuMUX99lZ89Idhe6FpgHUKC
9K6+78Z6pZKa0fX2bbezF42EKI+DhZqT35G1/v6BaM4zzGACgZTqbyViL+2x7BsfaUcOMWBlKnDl
Do7/9dcf6OdXwdfAzkZ36Tv/6C8FouEZnGDoOEH8RVdtTj48vaWQv/na/t4XgdEM/cxGFYMJlyb6
jw9invuoD+DPAL6u5hvqb29XOFt6KVnD8FWGzr9ehgVAtpqWa7c2tB18h5KgeMQmJ3+YJhrNePo9
LWh+Mwx5P4GBGrZ12TeGLaoMGsk//ma1EoPdcoAm3dbVX9LJ0faE99n7EYxL7ONRI/VlzH4nBPnZ
124gD9qkQnRq7Xf1fxKosWVL3VY6soSGmoDkecms36xnP70KnjtGcsz63feDrKUcZ8nKaYdjU5MM
XM+Pur78bmDx9xYD3tQtoYFuK13t79jPvzxBbGi5n7rsD+j3gzCTxvhEMA1G/qH07traWP78UP91
wP/P1jb7fzvgH7Kv/+vwUr/+CF/cfuZPE7xmWH8gTrC3Riqexi3P4t8ueM1w/+Dpxv3JneLP0Oj8
xwZv/YHIcXNSMfmgQbp1Rv9tg7f++E7TR2XJWZWS0Pkn+EXSR3iV/rO9b7JT1jPWEvZ4Cz+O/27P
I0LUUJQfd+aSzwRuU688N3Xv3Fl0pEgHdIqk6W5sI5fBAyCaISG4XAQPOsOsL2tHlFGY6n5xXjsf
0MlQ+dUjeCnWK60rghNBetYj/QFTP1jIuOIgy9d7NBhlHekUhtlZgDnXLgW64QIq/Zh/HNkDn3tj
9idCcJZZ7p0+GcRVrmU6nYy6SkXUOz6hPlAt7twyGU3ADsRpBrnfNjQDUpoBuddZMvQRQRsYGsj2
JDB3rgdiLumysJoiqSfKLrF3bkBKd+T3Wm9FapyYDyg/qBIOjpSRe/5JIlE7YRE00guWfL/Vk7eB
RB1O1GZJVPRa2FkKksdok7iwgGIEZOSktFJs0rBcRXLSfnAlRWCSzjTunHKYRKRhJusiOU0FE8Ry
mR46XdrXcsRmHAoBcyZsx8kmDswOMhn2BKmVYW2IRcWGFFpxsuwMwpK+VZWWDOrHspCECUC/EY9z
V+KMMQKh5Tt3WRpidfsiN3ZrZ1ZNbFmT2GgqvXeda6tVwfLpqOT1mcTTo/KK0ozUzHQtSv2+XI5a
Rf8zSiZa45O9ml8cI7NTmuPdUsUElKklJHoRYw8tn0KPVDez60LiMyFE1bA7IlGOdNj9RVsfJMpt
3fg0mFlO4mtX4tafVqeUR4NEvTXs3Yl+yuyN1WVFfpPce0Q5pFHZBSQdmWZtX1M7DmdKbaOiO5Iu
U1hnwUoEfStNgFaFQfgHZ1PwRN9f5f8uav8DWeZXq9pzXr++vM6cWr7SlJTq9OV///kjfy5qFksQ
xEfSV2j+s0JtSrU/yR6m88cm/UNqzqGF0aLu/N8lTTMgnTMngGbOxoR6dJO7/2tN00zzD/YrAyeZ
vpUZm/v7H8A9cHL8uKhtuReceOniownUN7D1j+cH/DK+Ciaan0brOuNRtWMimw8pmOchuVrWtdAO
dM8K46qgq7gXhtVeIIzpH0jGDeipkgeKasfY56JoozoB+XAKFr2/yDvopY3sOBPlunGvPP+RDv6F
N5i0Hbt8Pmy6OmBdY418SRRRrfXrBRFbqJo7/PQj3X67sQE1d8MDtB1/P47LJ13HD9wneqbd+ThE
cNh7gke8YxF5s/SxOilK7WPvEjtBHd2cCn79Y8df+dDZOCV3s9X6F+SIuQczsY2wSUiF2JLeUGDq
c1jpRha3dvdkG/J1dLILy63vuKXwVke/pwlfJiw4XX307WS64KK3gMBhvzV3RKRcC4JTIivPxgtP
paQjK7L1BCAjM8m/WYvOMlenGelsQ7uxtohDPbX6Oshzr5fuZU4/6UWw3IbFQi71otsfGrSHp1mV
80GSJx2lqGx2DUzofQYJMfcKA16QM3r73lDNvp9h8s3WNIWamef7ZZ3eal/Od52puhuB7C7U6yK4
du3ZJSMbLLzuN1lYDsnHsZEqcrsOBapsHTfUWloMVTbcroGEiKJZy8mAPX9jiByC1EDcsKYRPT8u
pYgMSwJi0OQYiyY1Hia6sG3YTY1862cDG0g+GE8Y4e0L5WbWc9UH2qEuenIg+f5OvhwBno+51Hfw
oSws17LpYmmD0woS24x1z7kcJfssiSUr2whN4JLGgmAVntWxC/QuC2XRgU8rA53wLpiFDzNwqi2v
fjirwoPt6Gfa0es26ro1kiGZdeUFgX16qEvHPqTVyHdI3ixg2aHy3lp/aZ98mF7H0t/i/brFPNmL
VZCc5i37em0FScZQYdO6bM8AGfuLAMfkyQqYVAg+9bVP9xzfpZ1yFu7Yb3aLUdKKgUxxOUPyv3CL
wBhisu5nsuKUYxySvmpf1EzyJnIz/SBG9CGg6mb3aAlfn2jV06Gdg96OqiBJLy34jyeTiQnPtV9e
tLQTOa+iXElstglLYyyVTdqroYKDRy4AQcjDrH0KKqOJW07Rh2RsgxfmGuKjZmf2Bx4cTKWrV8aD
Uy53jJGc/TK0OjpuObylq62d9SKd7vuS8DtyuR+b2vYODu5Pghn9IdIzJNIzXNXLWRgLOeC4hTtt
NXaIq/u9k+rabgEhKUNdHzLSmq3M+8YAQhyCoLEvyKa6S2tifs2mye8aZzlMi3bTj1lw6OuWSYtT
Xy+0KOk695eIio9yFs0HbzW7A4/BNTloH4qgeWlNJgkkUR5nV0LXZI7HFzY9KzPQSGxP7+3Jfl0d
rFBjgbgoE4pJMvPED4YWeC2DbeMaEPyTt9juJ8RJ5MM0+ng0e/s4efUL1md9bzatcc2pz4oKbX0j
bGZ6nafqpkyCh7ZtD51CJIh3M/aT9CZb1491MBySgXTtUb2wzz6pySN1q4+HRqv3vsRa4bX9bnAH
PAf6wXH7bzSu0otWd56ManrzkNeHMOKS3VKlr4kpbnx9zZ5xMrphy4GKmeeSfU3c7j7IvOuhrQVJ
XmQw5sZ+BZ8YNVUWD27OHC0/uZn2pE2zd2vaGuzKXDxOMFBdHKWdNWRR22W3mSfOFsku+6bRz9rY
dHA9jEuO0odpmIZQWt2eYPBiJxSSn8HzImBJ9ges78MBBShLI/V3/sCEw/nWQe3fa176wbKTNpxd
deFXWwD2zGyma4LrVG7jmWZpIm911lB5s7OzjYVJlRUsu3X0d379xYZsTXOWti9rxpVPlQkPLajO
ym3Nc22b10GaeYwE/SScumA99pVz6Wlb83Ot3opg+UpS48HRTGZRdnYVFOKcFwxVMA3hgHayt1Ry
ABfpgz81CEIYHjE72OV+cmUx+IizmT1F9t7XBFIbAyX3Lpvnh7oKLhbeDEBspvk0arxPY14Q0OUN
xyWDpudl5t1sWjs9mG8ravVvzGwNzrDS3WeSSOW2166LnN2zcDmsefwDcMXrJXKt9uDlMDVTLIE7
aTOwZVQ/hWJq4Beu3kWxTIA9s/UjuBlM2Iy22G1J64zQaXzIBFmeylqfx8EgEr3wq6+AD6v7QOOm
WT0/GzG5XEL6v/JgAIN9A7m4hLBRUcVUZf9lHRgntHzSQ2Bq4gB21vfidJqz4mL2mM7djZ7LA76u
Uo8QqAfzHip9ct2qdSHFY8odIxLVXL2OcgLiLPhvjIlnmxQygJiPoP+KvfDcuzFL2p02BrTDieWN
xoARbbbqzdkELhsFg5h29VREuW2Wl7XMPToZiRaXgZ1HrkN+JjfbuS42oqzGC0eUMrpFE8aeq9Cj
GIBfX4Rek2JRSEvf6X0PHTAdBPReV3Xmch4krvR4YmiwPNQu2+AZqF4pGK9ScAASXEatu12K3CTo
fN3VneiieSb0s2iscZcn6OSnMgTp++IwWBR9GptBG7OzRPgdP+sCanxGOjlRuvbjUozyxBdzqw9O
5IkxDlqdvFVH7GZi2RHKXZPPEgdV0bNuswNE3TLplFzGBUm3r92kLmnOkd+8MEsoFKOEzr1lwAhS
VWdnldRG0ToJPqPI6buW9TfszEbkkS3B6LVZYm4hUyACRondVmRvQ3N9KbbWxpi4PlzLihptYaLa
53RUzIe+2d5N19JYVdpq78zaq2qX4sZth/5QB9ZT22K+HocgjUynSSPNwguDMeBjLtRVhqv0GFDY
hABd06jSSExLiL/eJRVPqV2mQTiXao0TR02n0s+tYw3HwIt0J1ExDfj5qtTS7MLw5/JYYUs9oBrl
T4fms8UgbY282dWgKKDc2iE2SS5b20+u7R5eoU9T7dOMdvpimgL5YYJq6WVC7Jnlapdqkt9EXe4Z
Snc7nUdSQ/JKkKzpPheD4e1QhJC9vfbzcID8uzf69jB4K4+RH9vu8liqROyruUx3fYqaP1fyItDc
J8eutxRfVTzUNS98T3nLI9Ayz3RtNkFH5K+jSPKzqgXoTdcbOoq6fnoRRAFJItM43Mhyx8bWNWrn
ZibWdSpwswtCx9uGJHKt+QLadnSPZcr92BWapsFUmJcSHVaDzETcGYLTNHFiVc1uY9vd2l+0cgHm
bjEA76cwVwS0RqVUuUBVXrb4ImnJ1WpvpuNTqnJFGFCmWSi1MuJur3ytYcY5gVZJTx5A4zu9MMB+
1rZLoHGtrznk4lRZxvNg6ctJgChA4tDn8Jg/MaOkjkW4XmbXRqfrOexZW3lEw6TzQkZfZiXdOai8
WR5EOcxfWpl6kxa7ZlUEDKGRETziEku/LUZq0TdY8l6rK94i4q6r1KzyswXLM4gtvhX5QK6we9Ho
eiZeO+mPc7yAycbpzpy9YESmrflH+iMcFFzoGsRKawLHv8jyY8I8PsIkbJ8rSZUyUGwYF2TSoAds
1DAnz+6QuBc5HRg/Dat5mgDV2HU5XPQk4zwMeQflmpJvN9hzM14oNeXLmTrdILvH8vujmWlOe0rr
oOazMlBjw28bLQtXLvHie6pEpFKrkT6CK9xyvjQYYxL6PtUJqHJXTdQkptZPJ0tP6oegdJzXoKhT
2gNgg7qYgVwBy1cJ2gbVqgaycUd7lfxj9rqat8VUpNmJxgjP18ysj10ra4bnRmmuE7cuIg5Q551h
H2kUdebTnA6ad4Yz67ISNWTjxQik7XIAMlL03TFd+kW7h1+yzlG9CH+4b3Lm+Y+GN7BUWx7yzL1e
Eb924O3SZU5DeR7JnctbApMLNjVoz2aaa3Ez9UI7NG3bNGz+MnWvkJnk1nkxwPiCbM9lFcPlcTn/
smb0X6xJzuw7mUYifIJX8rK0SFSmwgvST7ZsjBfps/CGbZP0H/28UnXMplDPx6RP7nWJhxZvi5cv
V7OzDkeEFKvxxbcg2x70RelTGknDoFgJhRrVxYrP/1qTbH8HXi53PrcyQf+w+FpxsJn0T5+0Qepd
XBS0g251MXdss7WiMLYKhAqV7AYvIquJud5gOIRiJ09t7TM0ZSJ8yiuminLbbRjr19SxpKjjNS1j
tymCHQSFBXz8VtiZ5njyifG69YRe3pp6P0XVHHBf+y5BAiV1U3wO5sS4pTNmf05wwlIx8XwaIwMv
LWuSLDJ57Ug7DOonEEjFjZFPYxbpUqs4XPVyiumr0vPP1KK/BESWKySp2FqGzpPBUXAKf6TWk8ws
xOIN564CMBdnqxovEBO4IIsHsQ+SRZqRK4ykhYHey+A8BX5TEYo3lQ9w/l5kabpXOcyZvUiAUI++
fb2a07iruAFNOl6ZhTdDay7uhtSGeFOgqay9camoYo3qBhz+NyWKIfbStgz2qstSbFOusRMCQs00
mWiBfMsfXzTbHv+UYP63T/U/yHV/1ae6eqle5vyvXarvP/CvLpXzB0pOlOCo7dGmYt/8d5fKMv/A
P4eWlIEkes/vnah/Re5pAZBZZomBjQGOSSL2qf90qQwPoi2tLZi18AMtTCf/pEv1L2P2X3rv+OIR
2OPms62N4/T99/irELROiqJYTRoBqO+8IkqCVqyXA82ZfVImbEmEHs0hn2HeZb7d75eKbOOsqYfb
PBhd8kzMGkVvT5aPzP0tT70/C0Nf4ybtjMshMAQ7ORtxug7LENqTkGcSJ9pT10kVu0ERNbO46N35
wnFr86sZqM81ujuxJvdybcguKbqobSc/dmeTJKGlY/XSFb/JIkJTsAFx9W40IjnPN1a/ODF5tuLE
LLAK00pCfaOBu5/VdPE9Bcg1tG+aGTyObQlgadwNWmaclDFs5HY6JqjcdovmdudunscwKyCzr0Gf
Qj3yY1X2yYMQL2or15bcOUJaRbJp4yXuhPGB1sU+sNprKjF7v+r1w+JWB1p9MLXXY5eIoyxkjA31
2Brk3I068Qj0pJDqZdlNo80hA4Y1zkw7GnP3ytbKj4mGjKEOQUgFN0aVP2Y6QhwL6im4w7YE4u92
z/C0ZVhLFwS4ZX7VhyH7rKduE9OEUUcOwVpcAzfAM1lZpzz1fLLYgmgJ/J03p/VR1Yh/8yYr70ne
uABE/tYjWroo8WlTU1DFNoJIqn7U3yxpZ7F0vnBoBr2q3XX1Azqb2Kn3UzleBbKN62pGi+LM48Gx
7PTeN/przie0GB6b8pwo5MvFQIGGubkAnNueZmk88UQ1EUKHCzOQ9w35id2MfMWiEjxA7rtdG/W1
9wJEj0NzCqZlOiLLe03pUJWyFLGXlGc81mvUr/WXPB/fQGDdrC7PEiKesNZFHhW5lnBQmL+RGlRH
hd2cgHrurXpW4aCv4FvssTjSf4g1zyFlr0A0Wk4woamp++Km0NMmHNOpOlfDemk2ACGaec73s5Xc
9261HxojrAoLcFSSl0e9G66JsR5DBMFvyWi8Na1NpaBOVjmeCw82eRIwyeoNow8TCcC8S4tb2ORf
h9y5M0DOmXNCsGQql11r5F/t3toHxFLoq8Iy2QUqbIb8o2/Lj2UxXKed/sHW+Bu1X4cesRqxaYpt
zGHtvCQjiAJCrtu8DmO+7gByui+T3b/a0/Q00aApo6Uwbvo5j5ugfwhaK7bQOBoanBkDnEKRyC+p
lJFJ6CMChA/s6s2tSBlLWVaDZlgfkTOm5luZWeY503o/bogtgJbUuSjTqjP53S/mbHEiZ6YyolBV
p2AFzpvfrumFk4LfGIa4QSWpjGNSBkjEjC+ucs40Zw7deB6n/WqwVS3AuEbN9Hn5K4j0fejW9anp
D5ankbXcg6xM9ojvng2LZ2b2DeIkeBfI+6MhqV82DACHD+3ixX3N+M0mFArtOs2AMSrFy2wfhqqi
yHycfPdLVlUkb7WThzSF4/baichO2daDsfW651nORsDr2QCCCIkoMbvQLQlI4TzdUrWWobIydU+x
qKnz1JNYw9ekcufNKRif5Xub7LGCXC8t9+0Tm7+ePSM7c+c68pVXNne6O9jNDRrkWnxuuxypaJZj
8DwHPTAeUiy9uvOOiTKVikZpkbS4Vgom8ED7iz4uM1XyRqcs45cinvKVZDL/Rme+2ceGpk13koQE
cI2O3Z2WokXWadEz5jRVLFka+rLwM/p2tvVYldViEpSld/1hEJb7luqpzjGrKVYLkds0sToXq5B4
BajdgkjrC0yGFapH5pkpsud4mBRFlRy1qtij9DGceDDHhZq4SxOEx7QP+tC2qvZ2NR0yWYfeP2SV
nX6uqfETVfHC+07EkICupWtPzVXSD6eKt9xRsnyqVqd6GVbjmsi6G9svtCu4YNZDC3qZZOGkMEPb
VR8sY/Oz2J783PZ+83/YO68ex611Tf+VwbnnBnMY4NwwKKtKUqniDVGROWf++nnUPhh0q3u64PuB
N2B7w/YSyRW+9X5vcDFbeQBABvwYug901uXqcse7ldqepdMm9DRLx7TGVS7XhK2F1qaaFxOJ6+2Y
bFtt2KugRVYE71WHId+xifbNikuBFyQ9L744DArhN2QSJQrfXZAcgSrTY6edVsG8kQZaun6wyA2u
g70F7T4p23MURUlkQ2fGv9uz/NLYDT3/R9d8zmq6MuhYgu2FXOaN1QA1skIk7oKetLVjJITJ0wdX
VFSOwtB6Q9n5G/Scrl8PS6XruaebAdrnUYlsqPXtYmYVrfWge9DDgnqZzA812jTwVobkIljoWZJy
FZ7IetibZbCY+/TOFzXRLrEJOQdTmO3GCV2SLJJ7F4zHtBCytZoiIqi5kkTq6AMg+VxyBx9Itl7C
By3tcmo+/TT9MmmG4qkpRauQeHlXspJ0pQRT6oByesCKGMcR+FOOrL15SD3TD7PDwG1a6rOvuhN2
atAuifbCiVO8McNnRZ2wQywAXpvyAMrrKAr9VqWDpBwvu+A2T/Xe603rIRTGXVnOJz2FM0N90bt1
nXHo6D0XiGSZYrtjiPWXOLUHQ8nSW0p+EhnUedlItelJo7Drte7GqNvYqRMLx4hOL6KzpY6v/nDr
J9wXtViwlgOJhWGUORY8eGxZurx3e8oljlKz/8AY6kGN48gpDTb/dpRCT8jkdhGOyoJoq9wrp+qe
XvlmDvv5xsf+Gaw02OnKtNAi+UBDCoWDldFtGrNDpiVgF2p8nsNX9FleFnWLfh7Whj9I7iR2tl+W
G3+MnxGjg1eajlAgx0HbYa2lNt6ahTp5Bm+gNKJTo0Eg6Ja6wb48itmKQJnAiUrd2gpJ+GUos5eq
wluKiMIsmEglaVL02Mticlqryhxun9m6m7pkmUTTQylXi6kISBKSVoGRPQd+vS+LcFX5LBDRsCch
/4y5JQ5Z5qU9tZjKqFGRPCoa2nyNtejnt+TYsAxxmloghMnXCo0KpSpWUzMuhtB6axPDVaND4+/C
iLlVcUmbQOBMNmPr3Izlbh5F6pv7XvU9X9SX7fBYKc1KnPT0oSvpAc631ixay6wt1pUvrGRZuDCR
HQUSBpD/o1i99pnwbiUhR/+u8HvxE2XMluQjR218G22Om8Lc6yLhnuwa36PzKC/zxMweyoEL/CCm
d6xJExUyp1wR9PtCE+l86V96DF7dUtJU1sDuG2EYocgQjcP6FJFsMtEUQoGglY8YoBBp70ueOQ35
EicGzO7b3MU8xIFZYVPx+XYj3GQxEnbrRQ88Odk2oCER0o1eC+wGoAbR0hwchrJ41MzopovFxNVa
dclUQ/UTyqIT+d22J+2GDsbrqJZbkJ4bK6EBig1VbY9xvUqwrZzh/WskSIOqpB6KqQXy2PlpiKDZ
F/VLiWgAHzUp8HBa9TpjGTQc5L14o7YCPQdZMVe0U/z7ePBXVrQq85HmpH4kAgEKTqE+W9Vbn1Zu
J4cr8sKIFfMNAmCiwcX2jJ2h6W1RxQGxRckOkO8bdAsGJ9ImB32Il06yrRf6jSXRWCQnGZ9KEVVR
mdX3gCG0baC4zu+lWVg0Q4yp3yljH7tdNc70hOTBlYBF9k0+pKhq1HNdc8RIpXYosml8nuVm/ooi
/psdcg5I4PuYOeTV3cFqh/t5qqisrY0xV+tU8ys7lmunlhJnqoDEJ9qGKVb1pb4A7XXRq3qamraO
kBnCcZ7oclhZ2D/AZD9nMhWWMG2rdmg8EJfOISzK8SPpEVHRtjb8lZL167qt3dQEbMgMa2eO4S4m
vBqd3Y2Qm49dNr6XDdLe/Gh1GMrSiuZweapGyQ0zEwC880g1ij2aufpZk3JhBRs1shs1XQtBvdLb
YivFM/BBILH7I1yqyfdCleL1mniHqc1tNlQLPJDdGfdpPPoAVmWR5l9pSpQh3O+cAOxg0IxDaUJb
UKFRTe17nxX6itsDMV4tuKwerJomdkpYk4QL8vIaTS9w8E+mlWSO9/AIuMxlkJjENjlbHLIh2Gwt
+2v8Au4pBDddkRULvyFssKqmTURskyg9VniJ0RLVsLNp1HctEjYD+5efZ29WboRel/rLeYq8Vjty
rJw1/qVa7QYvUVBF1PWFWKqR3EQsxAbKxGOiYD8SdTfYvsWOVktfQx19BqO46IL4obO6XRdCtcql
6Eltxr069axtazXxWXR/RaIEFceLbyyimjsBRIe5IHSi7kWvTWUJC2E98dI0f6yKznpAS9buFMj4
yNoRc6TdAvLJ7RxxIkeIz0gv4k6I4d2jXioveapKrmFFN2krvFZz5NV5hoZvnJw4sxwpkj661sKg
vTI2TX9bybCiDOTedUUGlVC5Q6keTGQ1d8heF3FN1NVM6hkLgiysCrj6Et5EashXMNc8oi/THgvn
xG5l9lXRYseyuh7Ri/wq+klnZ5Py4YcIaAqNtlI9ZitIYnAhtMRVfGIiiI+xMUUHMjf6bCuNDVWi
+qoaOfuIZXLD16Y7sLg34vPOXO8lFddwox/BFhZt1y2ytKI1nhCNQh956MqF5sunIQ68XjbQPsVe
0SkfeVOvzGG80/3yqaRwT6WUUok7Ug4+am6tVF3UbUqC4y5vsiM86erkaway935Vq2S79bNdhm/d
nC6j4ZEIK2NfV2CuBJXFL0li1nRI/bEA+atOgd4jJ80OnWHRxwxpprBtp+FnoHTzPlZj+sZikUNI
kFuh8Nq44wNTkGAENCjrsPctb4pM+dxIcnkg1VLcJQlzr/Ir6AVi1D3CLSHTDKLSOjX0yaWNFrrY
ZO/pplSuWhq605ADuKCeD7lRM4EjOZBc3aCTMs+4e2iluBgs8Q3b9wmjWDGQ1kkGOlhp1biqCKhc
gr2/CHKY32P8IXChC+S3lIi4RwyVDUhGcACtAGuFHLIdpitms1aTrjhwhZXIgheAfX1dW/lVT44Y
fW9lEYamcq/gVkgHJSR1y6ZhIZ+02UcATPXLNQdiKXbXHGWbMr+wEIUc42srkNnmU8iWtp9oE4eG
nhQ7jpakWhrxjE7wAnM0CYT1sAyl21z3h02WoyZciLS0PiBjw0IinXHNDkQLoAmndV8EwmZu6abB
eyflpg4ADCJ5MYkWZJvQoLNkzRlhZvL41JRkGNt4wXIA8DNP8A+HL596yo3wn1jmCoJPMRpG3N6z
6SNBMsfjZJM3FTmSdLR0puUYMbeggicrdtguhZ5UlCQhh5hvG3VgLgXmAzE7jb60tCl5YyPf9ElK
+3LuxRWKi3Z0OanGT1UzyycIlppFmKKunGFRTM7Y5epOUUaxpMmo+qvexCxMrODkZFzV6RhkbJlE
UDtYcnD/rbKzyXlImG8U+9DOY22f5U3uiGQcgVN3IiCS0SPgu+CLJVuJrtwBwviJQ0rOjS63xtuI
1PUsZgnvC0F7vITcIyxKWfTPdKOLbRGXmBxHJKlmkrhNhIgMTcjuuacIKv8Z3GPao6GW4kughd1z
aMgie2rbzkcDVlpkm0OWvgVRTrFBF19wZarblVG1emLHk7ICdOYSm2mR9oHcup+gkyhD6Ph+m9D2
imr6QU2yIdou3sWUR09tMkxrpEzaViDwr7YN39IJNpJllGiMas/IpNUFqYUa5XpRKY/cn6BFCRwy
vmisoyj3Wn9eY5B2RMOJ1rm2TiPtZdmvl1Xtb4akDpbQCnobijQOYm1Ctsu69VvUcVPTgQAURmGa
Di2HaVtGCduI33P60/YK49kJc2tpRgOZEj6MWV0YZLdG7RLZBvd6lHCtoXH3yP2FhWTPwdqoXKoA
uIob64Z/KoY8XIq8lYm2rVuyBpaJ3wap2yUdl51gEPylwDiL2iwlN2tC5O6mMbxCunqkGysdBHFU
qQPwuVQGQsJJ9JWTtKWbb8VHaZ6NvaAap0LNFpmZHycIZctWmdtuVVQV1mz10Bn70WirzK3Tprsj
w/MlyaXLSh3Cdp1FcaM6CqQ2wxbgdW0rTGJTr03YUlNzrpflqL5pPkIvUCJz3Ad4Eoz2RMd0R4Us
0feDrGZnmLbT0e/baiOVsLo6OkFLHW5E4ihlXn6k8gzmORt6wBcdxdHp8vo4iJTassxdimKk65/D
MoPSR7D4zO7ndybEO6SnbiSJqjNXeX0vQEGYcN2vrY0f1LEXCUa6w7C1X8VysIaTQHphIHb7QS5N
T5F6+ayo86X0mM1+PahSCqZo+NMGqprE8ZqUzX70kfd3eOvt5NJHCjX3EtLbgRsia4sEStFq2zWg
jBfRIrLzTvSwiRWXtdF3b1LVRS5dT4zbEUfabVV4lt4v8AZedtWwKzp5OMltxu2+o9/7bqQQweAo
K0gWpwS6jh6YoRNziK+5XlWfWtSEi5ms65RfEdROGmnhHlHfuJ31BrhElkMI3GVXBBt9Kg6aqZUU
P1lQH1NLkV8C7mAYPnUVYcjCiOzRj4OtQpaNHdM2v5UN+n9ddZ8UDcBiGxylnvysXJB1dL5YgRRc
6IE7UJ/gBGwXEnwGQ7lr5eVc+8Oz5QvFLlVA2lIj3cjstVxtohdFEsLVkNbPcEAOpAife1/6Yhtx
Bl4lZSn3cOGmryHaZFMBWqMObiU2T0Bg/COT/9T6Es5UqTk4chwzlwrTFQvdEdSca1j3qKXo/Hwy
M+DoP8uFegeSdKH4VSi6UuUwjMYEdbFYZppBnGwhrNBIPjQVdC2odu0RnOkQ5eMiAluNxbMyS/g0
a8nbyP4npTV4r6Cp1a7LYQLQvrxUrVDX54kPifCzXEDXWpqCYEvo08VwGhYQT+UXfypCm8NAdyDq
GfdRrWP4KDhJJ54n8Hl7NM3bsaFy0KzsPYVeJapF6VBhdy5hlBiHxNOi1MTiXWOulOzKrtKlt2JC
enKI0NpEGD8Ywx1txnYJo6c89Z1oerI67irsi/NZeUfr+9rG940PtwMaUDT3yjI1HouUDkQ3+mBO
KHudICkh7WuvM6YUJGcY94No4SWOTkIAAKin3gFFnO1KlABTLm30dnALsDEtKA49KF/flKuxLD0e
daGxI/h0X8gRWnBvfhgng3M9U3sHsvLGGnJiomOIFLGqnowqJ6s2r89D1936VhfaXKB3w6ws8deH
/gGBzYum9DNs+hos0jj1YhWvEuq0HXjDqsDsZ59IFHmmqSCCz/2DQgKnLVn1p6JTkM60wg8AxKeR
qt/We+7K/qDd6Zq2QQYQuVVkWF4rStyShxU9HfUJKQa3gvIh1cMF9yISvM3sc4jiYZmGZetyMsXi
bRTnwr0im/l6gIOaLRVdeAY52HY5WDWMmgdT7pzZGMeV2DfHaio+yq6LnNkfKNGK7KshkBx85WvM
pUe8LHA0VRB6qGoMiyTQomVNdMcCROV+QLpni0F1DMQy2QA/z3vk5tUig1GwUNOMSGIdk5OqUXbF
NL7oaUoWj8SbAw2zh6w4g8YLdpOJG0Jg2yXUM9VppobmEc2MtQbNtlCbykBfoRV72C+KSyiXOzfm
UlR80RWlijfnO0VPgCzvWQPLGZ9Q0QdQDaxd0s3yXmhEDFNxtj2OnSQ4Lep07qPTYpoL1eNmgNa4
axOecEalDhpWVunRLyPTGwP5bMgVoeVxLL/A9x4whhF10l0DYlUsa4IIFQsxadi6aJt01pyx/cC4
QlvPQtLcTRglPXOQj9uiCN9mwY+e1Tkwb/zGX+Ud0yUQdK4n1aU9QlR5UFYbbkV+lfiQylDQS10a
QNNRWBNmA/HLgiuMo5yrpsXO7/JlN5ce7juv8DH6D2APAUiKxpilTPtWQwMyDp8YhuAPkDwhXFsU
tIfIAk5WMygOOxokbrkQvTDsNDTerNNylKCyJB9yHC5yHA1IisxtY/AXBMffV3Wrr1MJ2rwEUC0l
ikeCGB9JpqbmHucr95EgjDY6wgY8uv2Km+ppTqyQwJfYnQJDsrOaQ4UKw1aCOV6SsWa3arzJK3EN
WwJUmy065IYbIdd80Sqh9nofKoWfm/fzoLz3RrQV4ngjxcYqTpOllVBXwU+BibYKIZ1pWEDsIlyt
bwYMxGB8BzRzMP+xLdGfXVoaE7E0QYHfAQSjMeYhwa6Kcgelei03ZkrV2mkrydrlqobnX5kmm8QX
BDRLqgb7PTlPfvYI1/2LLhaPO9/q0H7Z2i8VQvhkATB1aPRdJasp9QfxLoqj+7EWFKfMw7Vazetp
9Ld+Lu21Wl/iOcRVvgu3kTpsOBhR10ZSTHL65WKpKVBMyDKeDbobcaKAOIrWNpUugeGz9tjMLTNn
GEzbHDVpQzvkjC+B03dl41RCBSPEVF1EnaRm8ySLQi8Fp8z02DY16jbloYifm+Gramh2CEz9UJph
v+JP+wkZ56VuCVc31NXFHpQGVg7gixrvngiRbKOVLFg5uFH6+Qzn7rUQ62dxpK2QIUTumskZgpuq
h/3UVvqEM0OoLmKyl2E4slYkwZaVTsDBpUE7rQWSVzCs1kjHvoozO+M9xNGw8NEhAFFh1SBuWyK8
VmXL7jBDpHOSQuQCIaBizUVPkxaDXjlNPK+sLIG6VRYwUEUfZmTS3WRjJrmpJtHpgpE1Koq6DAkT
ujcS8GXMJ0JXSIzmlsDK945uR98Iy0uLs8cB08FtPnSrEAZvU84vWlwc43g3JKOXxaXo4nfCBSYt
zhVvYTcnEhu4pJ8lDNeSKebIm0WSt2C0T7xo5h1WHF+6+B739fDW0j9caJDpheQg6jAq0XlYN4Zh
HnFZdhJDuY1LcKChzB5IrcdU1JqpuPs7gVpjNYsFG073ivXKFNupNTwgJLHjygSkbvWjKAcku0DS
FIslmCpNjRCDKDwzmOpsL9JJ1CMHgkYCrzG+r+agsKNB+dLnRd7wxLjcFImLtuZJruPFkJp0FuXg
OGc0G8dR2lTBfPIpQVQRXwxik1A4fAV66oBoQ/US52GpdZStHDVIScYXo8yXyCPdqpPtwhoxyIn9
bTBkWzw1uH7OeufiPLSCPru2LpS3RGzSdw4UwhyRxC1yAeZlBLreFEXtWnIFPkMbDxZcfsvSStyu
mE/chXB8oinnF7PqYllSuEWaXjJkhzMIMHBXV66wLCHW5IPCf0VA8T4vudvHRvqBwGKvp/Wjavks
PcVy+vBAR8jpmckJ8kC7IJo+mKpdTlGYPaZDt5bIVQIrAlPTu+ghk9KFgo2TG7WSfzKT8n1Q0lMz
sMpEXVyregv4GG2tEsKAFDwlBh38Uiq/sgI6wiQEy5YjxJHE6NIqmwD9tWBCTInbVii9dYle7OWu
9hEYq1sy/zo3VeAy9KGH/8z0ootZ/RjNbb8cBMA/A1DIpWZctZPwTA65l4eYT6na4MIDGZw6num/
Jhs1+0hj/warICToIafjeEaD6JricFdIhVfL7RdYJ/1M0Wdh+dP9YMbRS9fnh4nL6lADUJe9l/Sw
Jzuz2pIWuJXL7pDPz4E4O6WZwR2QbCk1jsB2SyVUl52PchJmjMxc9JV6OUqAd3issTs35kJJh3Xa
sicpE5KXPrppe5Pg856/MdsbNAQe4gmiptRb2gPrEh3VWCjvAqRZkiDafd6LO2hiNvpM4LRjL6Nu
ArCGYNrdKjkWlcpD1gXoaQXbQiplFJt2EjdheCkF1MHHnkbnBii6Zs6JaKKCqDL6ylK/bYwB9s+0
lJSRSqnZxYW/4JR1zb5r1pIsO0K/Es2MIpK5F5nLdgrfp2ZCG4X8syhotmCqwx6He/65AcvHfgVX
FVVbqCVHupWc4M89hlPltFCIwxiWrxZWLgdk+KUE7LKBAglQT9bc8e060715htIUIKOq9WmPDS0r
C1lolQSPotBvEgloJTtSbg6LmC7xiMuKncWvWp1jRSqc2wsruQ+80qe1i68v/sJOU0u0DeRtV6vr
Up9bdxaIfCyzFphdW2Rynbmo20NH66NVjuJAQQ5gNvNS8tGNImHzZx0uZvaqpepjb0y3YG7kxYPt
6/m2r6tVjlPvrFXhUWhyX6D/M42eIU7g9HE5fcpI6uiVq19jmDvpzIvSypNoJXeztrHy1p1S+S7K
e5i2PI/d1NyocJIaraj14iSBFlEsaTWG3M4F7tEmMxvyKcK3KrlR0mq+byhP2SBDAFfgFDVQN9qU
e2aXcg+V5ncsVZZRndxZ6XxnNsMq6kz65Jm1RzFV7Sqxi2+gJM23RT9uR3mm1PE/fmLVHf5hpP2v
vMsOBYLn5r//6yrHBWch8rjIRwUnVSxZxH30Vz1lafWzn+RMDb8wtNuJBIRqqRK195EbdfqIux5A
apRPxm7sy54KMMQCy8OuN0u/MU/44f/+zw+8iFBh812Yd9YlIwfnUIkUuV9/Cd4ljZ61Um5D32vg
gvp8aQlMMLXTLE9OBEMLH8D25jntiubObJVhQeOyIYtw1hMEr0j9/z/v8r9kFQ+V/7frwcNn/jl3
n+nrz9TLH//O/7geaNZ/ODX0i98BjUTZUJAb/6MQFgzlPyiHVZyP8NoCIrkEIv8P+fKiEDZk/jtY
1mP0Tn/m/3Ivxf/ol7BAzLS5FZgkPcjGv+JeXqbJT9NIgxOK0Q/lg6zhCoil6K/T6KLoyYSCGIOH
29nO7I+XyD5E9m1g34T2zeFzeb/5evrY3P30kv6wjH44kv9t1Ctbk5mID/xVBt99qeyHY2GfA7uy
n/ibt88dkoHL338uvefH15vtw83u9f7r7n77cRzs737HNw9/tZrFTEaVjyjELYoHSXyrw+Pfn9O6
vL2/PeeVIY88qq2sXZ6zsJ8ejpld2C8PTw/bt08UPvYT/3vB5tQ+v92e1rcv53Vgr0/2YX06rXc3
p9POufF2y9N6eTptLn/lbTbe9uXuZuds7jbO892Nc3e3vT06m6/t3c3m6G63X9/8fu3iefGX369f
2SaZuojoqOP371/2T8fNav9y+7J9elouz9v9U2B7u9POW2523ul0e7pd3F5+4uZ4d9zeeTeb1Tfv
8vKu/vZbcAL5mSNcwN0oG+XHu3y7TBve5dvb+fMQ2GdEBLzG0+c54l1GdsRfUiTbp+Xn+ZPXex4v
s/mRf/KxtA/Pof31+nzz9fH8egztzeuR2fV8+GJ2He++Hr4+6Bbzx8Px66FiQTwdd7vn14/t111o
Hz++eb/X8vzr1XcdmqLi2g9axDO5i7272ruXPy9s21svFkvHdmzP4W/slbty//4yf6QP/e1lQgn/
+WWWQTGmkT9SfP6YhsePr+3bLXc5++30GdinG95Vbu+eNw+vh9ebb77kZVX9bWz2vZ/HbvGQRYPN
Qwv6qtIfIzo7ySEKcxu7RsTHD39/1B85PtfDkSylQ3LH3cm8tkzGug8sJol9F1rlPhp2XYNYDQpP
r35VRoZrQPIyj+S5KF7en9T+UYWq2asbYX6dkvthPAfdOVCib9Kh5D/tuxfPGlAWkyh062o2J+mc
i8YQXnaG8xsSc/sU2W9vh9fd4fX5cPNxJ9oPH98t5+vq5cd0+3nQK4ubOcS+Re8ZtKG0brVHA9Q6
kbYjnXKLirUl9N3cSu03uUS/PeqP1CM83hRMdwigvdoEJ0HuAiwGUaNWAbIQ0hhAW8EY3ant5/e/
f+3rsbhy0zG5pKLo+GiYP5y+frJ7qvuhrRGkmYhejH7fDJMC8XiQT9i/ZN/YAf5xKGK7OZ/pQxEq
9us0LiKF2rWP8amt2vlOmxEfO3SgIGmkc3b/98e6LImf5/DlsTQRG3rDIvSRYuHXsYyiyzu1NmCj
YeNwazUa6Lxupd9Myj+NorNOcDBXKCwuOpGfF2Zf15h8SaLhWlo3L/3BoF1tzNY3e89vs/DyMLpJ
6aMSy6qL15lKpRYpiTHJhis3IxpqbPEehzkNFCcn922DyQME58JH8F8lABHIV6z3OEcV+o+pzfv4
v4PP4vDP2/u5lv/j01JAm8S+XbJ0rp7W6OAdJ8VkQBmfdTe0eujHAHTOv/xypkhwFEHYXBdQ4FxU
ND+/U8gJtZH7neJ2TR0tE5NbSTGU4fLfjqLiNYPnH9CMQsbR1cIOhphWuo790Qj65tQWfrhhaAXf
fLnfZrypkgWEJxyWL1jeXJvJ6I3exFqvj24OIX1DVivisFYJMUkFz/r7A8mXX/zLjL8a62p1WVZq
ZZLJWFMN7R+BSGZe7AnaFYjJOjYaLxXwO8f/qkJ1HMzlinnmCZW+APleSToRvOnoaeP8qqCnNUR5
ESv9CDFeuh/jf7sRXH4qOgQcbjisyaX49RMDWSvxIPNTlTwuFq2pPCkIyGlD1fk3H+C3KXsZSeVT
Kywdi9vDryMldItSpcDy01cyfZ+Qq7BDLmt8M2Wvi1aDUZisXAh4Fgtzx19HQXqO4ALehBuZveHp
F2wXAa18o9MUsUsz1Nb/8lvjTcQdh/gQ2N1YualXKzG6uAsrUk2PcFcftNvuId/XT9aHejNGdvtY
b+OH6TDfhK/wJA/02z1Usd+UJD9sYn+ebtc/4eqZh7FKhXTgJxQPyp14Mm7Vm+JLXwYb5QgwOBxM
ZFz34iHG033drJRb5ax+s/lev/XrX3C1xfchfmadADU3QM6Mk8iqDtSFrKFkrYzF31/49TTC6VJR
LoHfknXJAhGvJqwQQ+ZqG5qssN3pKUOtuKuDXHz6ZpQ/DEPCLosUkN64hEf/Oo+CUvGl0pgnVyWy
x6zKwZ166ckc5dgOy97Oa2CtZBOW94o0LMcWHwPr3sgqfBF8+uHmbBvmVrNoRQ2LDlxICrdpPawy
FZRR2Ms055H4kUiMRih+tWiHTM1bOzxL0vOokWhfrqVpom39IfMBReHRwOgNb3h0ZwjJI1Tr5Qsn
6EKrE/mbvesPz41zrk4LgrwmwzQv9e9PNUhBAyjFOHRws2K23sYkUF+Kb/GfPwxiYlaIqaViEHSl
XQ0SS3rXyvI0uOqUiYu+7o+QOr4z6P3zIJzXJhvOBW349UlGPDgaQW1gFrf5ZBN4hQ9/a8beNxOF
/8rPa4/pCDqiSxdMQwItuSqFsd7XfEOOBxc2vrJDwwrpeurMb3aZy9742ygAHCJ4B53W6zQfheav
FGLC5WK6gOf3kFp3FhZM+5HMzCXurQpdoFHe//3RLl/ht0GNi+GwKrIGjKtF7QdZkWYpUwH5ZrEx
6voVP3WFXn0qYH+Bf2RiE0iQADx30r+fhRDILs7KFxNX9ccB+9MspOsn5Bl5im6iKQlNFsF3p0GX
V39/wD/NEPYSSMM85OUi8+sMUQgbEWdck1yM041FrKXdBu/8+RsXXOl6c7xMkYszJznkPAtZMb8O
gwVjXxc4xNJcJQMNoqTmVJMcHPphMun10vAOkzHDZJJQuVhV6IXj9fNsjelKxUid6YQFQZxm53Iw
vEiVvolN+1FeXX9mXdepz6nQcZm9/Pyf3nUgY5jWcVq6EkwL2fHbOn/TRqm8xZn/shcl/knX8SSa
uZ9ysZaC5tiMmVajC0rlBHBfzt///l0uL+TqFyHZ1kSMmVVyspSrLb5WYx3aPN0nY+jUFVxqw6ZQ
CBdpB7X53w+lAB+yRQBWytcZhyHaxA61JpwiIcAZxSyK8Rirk1KsRCis/TejXX74rw/GPkSmGQ4W
l/y463uzVppoulW40n1kSjBLEKi20ZSser3MHb/Mox3+C6twlE9Yl4zfVEa/vVUJdbqBrarOny7L
6tfv3NZ+bXZiXLlWls94PcHmgHlv9Km8HMK0/i6h+LdZz6rCe13BhZ2NkRvtr8Ph8qkrKRROd4qr
WyJFn0plGG3fmF7SphK/2S9+26ok3LQJDbZQRrJBale1JYY0+VjTknH92Gg9xKT9Pu/mbq23TX9q
jKjnOBvSJVQ+85ty5Led+cfIl/qH18tCvxo5FeD91w36bH2C8yFfMoq7MnCwY3+prXKVF5gT/X3K
/rZrMSIFu4GJATskjO5fX2ykNCO4us62WNWiU05BCie/SN2/j3L1+fTLfZ0QWJMlqPDHdTRBpnVS
2hroHUmU1qA443HSnPRMR9M4BtwjsCgak/KbE+dqijKocbmMKJcxzUtr6NdHy7UyyM2WNqBRls17
lLbJMuOEK+xOC5XXvz/g1Wu8jKXh1gAcwcmGw/bVWD2XEF+BR+G2bQSJPy59kkpgjf37UaRLo0TW
KXgAQH59Ih8WJPSVIXMVHICXMEDi1xr55b99b8wHC7tWHDJIaCSN4tdRorEK9GLmvWm46JuLDMX/
oyxORNx2ddV8U+tfXzcAPUSwAI5NZpnII11NwGmWu7TqYzQBaF3NtVGqICF5oFgRLsz0Zo8iAm6r
wypwmvXbcqjzZ4ylBczjtG6KPUwfC+TxkWGEL1md1m9CQCzYp5kL9Z7M9BybjDxqh9BWI7KX0CGb
erPtUZqZbhAn1jco9m/TgIcx6R3xjegkQfP/9dVVg4WNcsnDKHNsOUUKzyKj8/5NpfHbasJil6OM
dSkaLNzfqsTJqhB416lrWSRuwTpqx//D3Jksx62kafZV0mqPNMyDWVctgIjgPJMSyQ2MpEjHPDng
cODp+0BZliVRWVetXPXyXpFEAOFw/6fvfM1uJoEJmQrsjWeL08f7jUHFr3dmWR6nTBDR7mXP+HRn
oxEqTCOwNqMkB1upgIHgASL6zQL/7nH9w5nGaoB+bnFrOI2T3X92oi+teQIvLeodgsEQi6xMXDLA
USam6jcdd9jd9dUKJDbLxUFOGgOsUGqGY3p9FPSS6aFosb7+4Uu3fSSPoB8vWLbk8FNcxxgHKKYC
bTKOTtVxXniMKGx08H/jKkSNFnkM5xuw45/iJq2XvK57rlIMXn4XZll2PRcMqfz5Vdg+tmKGa9qE
DT9fxZDA0JzBRUmc2+tZjt3NNsHY/BtrhYjAhm7DW0C0+vNVyqz1jKqLKqJsVRxCjTLDC4zl37kX
7oRC04bR+V5b/SHSXA219ESRzGwwr/7ROua8l6Dsyt9c5tOR/H1FhjwrvhnqP6SXP98M56Y0xu0y
gOuNGwN9Qtzka7+zRrwmqMuVQOXK3+US2x/9/BpwbFEuILzj1j49wTUfEbRxZu7CMJ12VqnNY7c0
jGRFk3T/p0uCDYQYkniHu2SV/3x/pedJmEcafozjkBhZTd+cow0ru91fX+fXW2It+LzSBNeux8Hy
83VmubimbCnENqL0H7uZJKBHyprb/j7yRtt5/+vL/fq1bTxxe8tuIfZxJv98ucoa8GDxQi7HMPfp
wC7hAZRYGFfpmtQ9KhdojCZf7dGfXnbbLVxr64VQ7P5sTFQsTeEYS4Wo1YRtu/ctCXCUMeD2apwG
Ru8s9qxiJ+p6+E3l9VMywDLlwlS7I2fzUiZu/fl+9WCpbSrZYKec07MM09CTMhDF0aqBlYhm6Y8M
nDwve8spdmbdzL+571+PJCo8JrM3yHkoxnyuujPVMYDuYTwwMHNQHXa0ZiifaotBe5ziKAh3dqis
3yyp7Tv8+S3hojb6MU4mMmFrWwM/7AChMlsojmmapN53SBJquRmq3W+u8uvC5So8X4adKJawpH6+
SlSMhaRSlyawJ9f5fGBcCoutjFGRXQmyTv7mIPjlckRdNmQyehjbvhZ8Om7EpF1vCiFRu/NqHk11
8aVyTPfY7sER/vVa/eXxsU6Y3wooSNJQs8xPS8aQ0zTgxxnC1MuyQwhuEQfZcv7N4/vlRdyuQpeL
hUnoyuH28+MTAvscI4KGoeBa39rhlD/3BBNPGB66qFCgyseM9vj3f31vvzxFrsoJ9z015Y34/BTp
SMLmngAWlaluThvUTLFUVnkzQxz4Tc623cBPq5CHx4vO+iNrC+zPGRRM98hd3TZIMjsYvgRwonAh
mSojX7axd1NckNFCq4I4BkMToNba6D8N2Ek6tmoQhWX+EqrPnx9xJd2BXlUFimXmqDU6BxhyZNbj
l7YP3T9NdLZreTYDd1smZ38eklqMqajbEAhkVkzd6VQazPi6mHr88deH5fJmFoFdA443n5Zmsaim
NqgjJnWLb+DecNEG7AVVXTOBe4EK408vt73hDH3ZnEt0Xj6VXbU70LPmdEyKyVdnuJ7IJG20dYWY
qt7/G5faijV0/ynfBZ92E1E6TVYtSKdrozeXnfJ692npDa87MGZu/CZR+PUN575+uNj27z9skFbe
lcy7Ly44SjWjM27meGz6+jd7/6/vGrmbTavMoTHPa7f9+w9XYRNe7MVWwPLqIKiSYhyCW+DlIRz/
0Bv/jecXsCFDEABkQsXi54tB66U7PfH8YO8yjDxWkLBz1zi3F3/9zX39cqZ5VA84zH1vay3QBfx0
qXSRhV1wKStgNDtbnXCHHYG5sXGhBrRN/ZvX+F98W1QrTOpOthtQnf/0HKdIDXh6o/tt8zG4V7Up
jqOgbn/zav3Lq/hYJzKxu+08nx6gtKKunYvSTfLcLa5geNkn9VQUf5oIb8+Oaj+teGripPc/Pzud
jXYbBRXLHPdngPqIra15XX6zGP7FN+Q6IVUeNl9Avp8TYf70CrDNdOBKi+Ab3yAKHh8JQtlL+qV2
gzroj99e+nhwZKm/kHp4nzaKDoGzQTOB+Qzju/J/lYHLqERvvlNWpzH611f79ei0XAYlGLOnHMle
+Glfz1UVeL3galjwRolfZGMRN2qOLsTcoeL1o01HIn5TkCGt3+7ipxMN7CiFBc4Um0Ay+lyFHNUG
IC1tRQG7H+87K+3n49HJx3PGeRwJVsBDi9vY0nhC9VhdmH49U+lfkHfXxloEhzJq0FkE7ZjfisJZ
cM9xLc2wWeECbhs8hMUTGoE7rOx7GHZFizHJ6A8OpgpVCbhG9W52l/IqeLE3QsrB2XZzQg6B4MUd
Y+kU8AxtP9i9J5/qsVjRI4iuU8k0tvZBBGu6uRG47pvLL1+UnbuGu9IJEMqBAI6ynSuwxIrLKRjV
AWD/co9awzoZsm3CokVnixmIGbxHRmSdNDV8lSMQbcW5ly+C+qEDsTnJpFdcMcpSN4no5+p4MDaO
+tib/muLklXF00SpOB5RP5/LboDpgp2LERzA+Ntgi4pCPPWp2U07T0juCV2ng3OMuVSnUCdDKmFK
hV3SLUX7tYRnAoSvSKd7kt3yaVJ4h6EvoZ+F7tKybqcWgP6uXDjuY4K8/NGzETnEVBBbEG6rlt+E
BdEh9mZZ3kchavETPHbDr4OxYuezAseO69xw75XT5l+1rMb8bOr8oE0KWBZDjOC1PUbwjdzWBou4
JnY6YkRkdr1x7cm1eBQWEVwygoif9r0vQ1oBBbAumtbWWsW8LPPFynQ+wuRRpIARoSWsaDoFpD13
7dAC292gsR51nXkv/Cx/WiwfyJzRG348SG17J0YZ8h5PTFu8o3qYzo2p5KEtcmgvTIgrENbMVZwb
Yh7rvVME4UthupUdlwIUGmBsBgCSSuYBdB14UK9BNwPWqqFJfFXDMrzMi/QuIPz7zz199OCsVV02
x5MK+uvSnmY7rqEHWDEkEXkrUmPGIcBFXp3Ycukw8wAlYcVt16/FDtgV6CcE2s6Jh9bH2I1kB3Tu
TQeCmCi5WOKUoXMicVZ6BY9SXYPvar9NWRV9zbAS0MiW1+VMdEP9bHWu/ErfzsCBwHLfRMMAWpyu
bVgkPnF0vw8CZZ4ApyQQ83MFWM6FZUJz35mA0kLlNq/Q6c0bycZBWjMumEy3TTReS5V3QUKAF24W
V4AbofL41ZnDAvrIEKamOy0QGsf+nCIE8ktH3EEpde7VEi2PRmiiRYok4Dl8ffTcxZUbjnOCt4q9
t7FAr0EqWaIA5RpZHQ8xWx+xkzfnw7IihovsBbSucnGWJ1KdujGZXXf9UleqPxNkyvkeQw/32xIA
jEkCHIbLYz/CBWJwNFrKgdgNi9UoxWXOF6BE8Nxep1OTUtlXKmWrd2iUY1xgO+8/Gw2WcSdMSjRn
Zoq4bwdtZbzBtQgBu4TycVKufVHsaDyGY6IrcyoPBrNE4ChsIorDiqHfhQyU9175ob71+wapUIj6
0Y4HHgHc5HocMC6x1+oealz2xVCue2XPmEjHYqkRu4QjHOBkrPLwebV0DzSO93Hjc4hoT4cUA6J6
sOpT5WgdJJ00sPLOHZuNygl0UMSjnw4DhD7VFDuLQgnDjsQhPDtPea9qFTO2GsWqv3AI+cERolU1
xdoyoCpYxqaVtu0aPpSG/HhtL1lo7ubJ8+4nS4H76ZwFG1w9DtOlXGucwJUrmzLpQFG4CU6uUABd
XnorwZ6MDu1cg4/ehf04nAVmJr7lo7dRbqtsfJqkxD3L6cQN5Dfj2abIAGai6Nk1dDVRXbTqasfC
Kcu9Wclhwfgkbd7zHMZpPGDxk131oHMYQFiX5Q47KqZPxq4Qb/AC6o+OpbXsNEG5OraWrFGxzvyI
+x7VF3ucJFArAwR1IXVx7/bSfyGA7/ODM9XzJbMG1keq0VkaReRpgH5L+zL3vNTxVErnFSOrTh9P
ZNRdXM5l9ZxV/Qy9EKukI6EpKexy0If16biBjJ3UBRnbrYZ+ZTIKMlnE875AURvhzONCTN37TFMf
fEzezX2K40gXW8JwVBwa0Vwe2eB8brIiNW7oyhovCyrTyy3ffp5hHHJGoFD+0qiwxkIFniSdDH/N
nIPONbXfzEMvlrhrT6+xKjP3FEuc6Y1garyf9cRi88NG3Zk4cb1lmcOJoOcZuR1GWP0LEK2FrbFI
OUk8q7Y5mhuIx0Yo0aspc8KThfw4/dIDZWzMs7XJOYePMO+obxxzRE7cLtJpENNXXYGdYlReD64c
vymnSU+0xjcrG0pcLKeGL471xuKNO8SX9xxs/muUOZhnDdLSX4Ryiqeu8rvh4HASwScUXv1h4Hj1
HAG6VQeIGAP4sgldIX15Qz1bZe6siTZMH62ouzKBPrTVeRkUoAKzYN5Uye088HQAcoXkHGX5UK4h
+w2cn7ygJ+y6aWz27HybZHMC+aeDOelSPmkMMqvMDl6lNV/psIr+dEbDCHVKd826Wwhm7cPqCwTH
Id6bKkYazVWjHCzDwfW7GpCe7Lwvabh6y7FvTNOdbTA6uBdGhnI7ZZ5vZZS/FWCo51Q4sYNA/dkJ
e+4C1ASmPv1SBzJxFaJmNl03/CpluplaiCwaNnYpN+AyI4vraK7qES6JAE8DunJ60OUafJP0hYed
IULL4bHISCdRMYdvFV4XX3t8Ds5ctRTPVN2GK0OK9U3PbfcGVR1wDTUX1cZMvOPKx7lfXPSNkU4J
Hgm4Nw9LlmHZkxMCYdyQL7DmVR4dIDAXqMU7uAElHVoTAIHReUQCM2J1w20NLJEq+7UbrXaCIzYg
gjZ7HbLpoKk0mSpWsRyrdDnySzWzDqVIGaCsSmyVmAqz0nCXE/AV3O2sxvzNjko3iCPdQ4goMYlp
nyLyL5xtOF/ancnE7V3uOfjtYHSW8UuZ5UEywge2RYisxPscmgPTrWtorAdjqmv8DTWKJhIE4EUS
L4dtxIi23XmA2056DJMOCXfUb/shxFwsVLXjdij87XBA6+6Z04EeY7ViB9RN2LbUOBXFeV4bxami
uuzu9MzIHdEZ2yjonF5W3ilFUviZsirM4mwCy1nnDPfNRYY5pDF10W3YtVhmu/PYBI+6r8V9UOoB
dfPC8J3Ytd3gixP6N8b6JTSG3r8a6SeuJ0D01+oU1B5Tp2UORxxiC6b11ZlR+a2xnwA7ZUdamUt5
kzmZOhWFsWwsQ9MwTxWxtn3qAa8dv7mIWBGXW4NRVklNVbDaTy3+bUkzjcVyNE9hzrwhDcAoxU42
N8UuU53KT10IfcuTWNcuxQRWMsCIgReo7+iUYZ9anuOwR+DHduJOd9CsuulMq2xxb5yRcxIUL6M9
w56/7RQbp3aOHta6YrRt9lQYHc9sEe7txotOk5n+Y3HXdmKoH0IMdZeC5NtEJBxMoTbjMchD87Fo
NLY8vCdTBdhXeqQM/KQXnki3V33c1Bk+XpZgPikukQND6uActRLfLgcvJkirTRLESXmHPOC4xIWP
ffre6vnizqe1zvzTIJeDOiqgZZk74KKBerCscl2v3YwKYHciKt0x/jczk4+Hl4B6qd7DFJRQXOTd
3Bx6x6hNBsPHzPgS2DKvrnpGmes9wLrJW3d+56XmKcmwEx3UJGT+PHb0v2tiItIWXK7caUS1vIjh
S4tPz7IXE8MH9wCljYmdY1Yudlepq+9yFXUuNDShDHYD0baPcrJ4tVBiW+UBg5mBSM/3toRMjmxp
TqcFF+bry/F7mAzCKayCetTuRBfysjMb4FMkEV7VH1Rbq/VsTKkhfERmtFR7R+Nq8OI3zRBetMht
1W0XVp5zNA55tUWNuJt9QUsRbMc/HLrl6wLcuxnjIJjS4apeG9oRMWbF7bBZ9w2kfBG2Ot/MMiwJ
1UZa/VQkvOyyLZgTTJrWqU5alSuwJoXh2ZxZlqyXXWb0OIPmWVYW55HMcomwpQjUtWXqdiBucqen
AArdgvsETQGw14M5fUPI4aGd9pTCuMxmiw6D2QX1GA4Yc4pqjW5pgFlQ9pbcx4tsYfx435sFFOAJ
hIYNMGgMyCgi1xvMw6oHDazOynWY7Ysh7TtCOnCDwQc6aCu91NIgvFPL6jykWmFp1hDVLwfQPLm4
re0aAN2IvYdxRsEdiYVZOwBBIsMFcCH7Qtn3I19ic5gJJK1dmhaN+WpFlesD8hOz8533F7RHa6/b
6maRoTXEiyfH+qIswjS/WPuU6aHFtEu1H4157e7oU+j+aTIcrzzzVFeMD7PbNoWP3TX5W1zhrmcd
RQyp5ScC9l0V587sGIdxHrqP1NPy0QrWdTMnHKbgxF88UcNJsr3iWIlZ3EZRhi2GcGlMQjtx5upM
wDaAqNoJVGwTNe9T2s3OmET1RBpFJc2wAF3SlIotW5OzdmEO7N7EoM3fTRuDg/8zQHerRriCZBkC
I1Souz5BhmcX2CW2elGvGs/Z6LpkxjB9zQG8ZKcFmWV4JtUSll91SVHjLC/woj3PHGl7l4oPvl4a
rj3PF3WLDSgsl2qAt0tM61aJmzEjetyZmvUvYbf61xkkCszrwI44AbHdKuov3pQZ3fNa9Hgv6tnz
muMm5Tq3uETAgmDczqr3oKnNU+y0VzYuYqBweZgyDBc/FmE6pTjGMF1a175Z1V8sxXLZ68lMr92u
IVeH/pvup65At8EDKz4ErxSOSm0BcCtrdAcnKBtB23Hr4VllFiGGbYNJ+l7hM79hx+HMldqbcNbD
IJziQxM2+97LIJgzhmJ/jLPFWBcFBk4GWXb9m4dHJomYDPR1ETBJx9tTwRNscVD3qNi1Ijvw95iy
sw3hPZLithAA8TZ6sBw7wz9wCV18E/oeOrfrje75glGxs29Va8sjuemdgK6V1XSEI1dlMxAT2KC9
VRl8wG7BA89uu6PJ7xREPivEry/KpmfOZkhoqwWXdL9QSQERXhblWdDkWNtOeVTOe7zk+r3VK/PV
kXljH7fF9p4PZg9LISwg9h7ovi67HMnWPX0KqgiEDbjXwG9sMCgEGJUU/aLe/Nnyv+lAgK81lF5v
u7HG24NP3V8EgxOwYPFG+DoO4JRIlxn+66HxrMmY2/kLBnitPPS50uEROWXTXQ6G2fkCwpE2BVCJ
fPkWBJLpWqKT1C8SzMrKF2+t4RlG6bwmkZ4i6D9moe6okPTW3i2s4a4KHRgwtb3mgK2sbvoC0KJi
xHdmlHg3M0D3NIRRIBJ/dgd82fNS9rHldOYHhlaLu9cWPQvs2s1xPS4Mi7IrxhDdO18cVO5lMVqV
IDUTz6FXGRQG3GFWMaL74tHKaxu+mT1yeIqoa55bCRjr0CljSWPbV8bT3OCODeW/LS3rePQm29ov
4K/gJJIkToncyLWx0sriEWsJ+qxt2u41cIq23qVGCvBl0vW7tHNIWKqdHq05m4IkJ1/nAzsGgXlG
yvCAjm8u4xCOlruTjcvKjbSf35v5kIIjH11MKexFfWCBxDu7dOXaHUWFcL8NjmgyiMQ1pkOpZoLR
JzKmehmOZRlTjMTUzvWsb4ZXYIIxR8F0b80MloFHcYgvesp9x9VkRmviTTj04NY5ww+NZtF+a8De
tySrQ/6IQ16AVVBD0L8zCnNtOIvdpd1nQ6Se0hDeDgaGEfGGu9F2Q4WGo7KDs9UZnA4iloDPKhyL
2hkbC9YdRB3tk7axZUzc1Og2p6EKGpvhjIqktK79dTfMBputpYlqY97j0GafnTGhoJQEMRwBVA5g
Y13Sb3rq2c9V6ka4D2cFDrCRFzrXBENEs1WY4hpLcCjf+1xzZbetRZ3kIec2Q3EDExnjaAlILe5s
hLEPetTfY9KWfxj1ZHuJFxbeoy4jsOxpjfcjjpfTbAAvsigQ970asksFYRjXT7a0+SIPq4rdpw6r
OSmHzibuKrvunFgRl8msViFYblOuX10Hh9FDsAyTAqjS85KAYMVIVCAhC7fqUvAuJlioCUMEtX0c
efRSz9xhQNqWi1a+LBhYUWtUnZUnoztmRBWjI8e4pLk2I4eZNYRYKi1UZODA33X4jtaXhpGF5d7O
ovyZxQg9POTIBe1MUgTqpyumE9X7o7EPKfQ3bBzEEMynWsLeBW1Xi6M5gj68T9MQj+5JuhiF01Rs
gPWNGqoY7kN4jVNWx6Q6BIxCHVgPkJKsAGPlaKhtExAqiKcYqTuMtYlWWrM3jCEfIY2PvhMDqsyG
YyNt3Ohkag3vHdNwg8w9o1C1i0IhbufR1ndRXZ9Shuq7HX+emcY+TyUy0WgAWuZO3oIVjbLqYd/Z
kVp29oQ5z87uXYWTZ7n6sFK9Jf+oVQ+bT+vVyaDpR57wd2QrSt8NaSmnRDHmR9lIOsFlGpLBJIw8
mu9hnVbk+YSLZ11tannkrOPmk0T2Ze1Gx1a34xQ4D7wew5gMdInPy6G1vLg2qukSWSt1DKMuFQ0u
w9y3XgFV2cLV4Cml6vVQ2KCFWQuh+ZSijsKTpV0oCWUOI1eJjIoKdLil+W1dNAE9kbWgEm7BnoH1
luWmsQurlNIu1RLjbijqXHC4t+YbTF0faC2VmexkncdKH+V0P8LYVk13pRuqABc0fXGvtcS0gDuw
VXRWrGi0z+qZgDwh+TUbAG4ezh0LlktEO6EMH8IuMjj+iKfy3co04ihuaWxgnTKQbVzmAdH/LsCN
+gIX2PYNPrCLec3YVx9R36/3eLAtK9a00rGoreXVeV4qi5ky7E+Q2nsZZtoTwuZyGprjIA29nAON
h0xNaZFXeppWJ2bPJ0AydVaeAV7voz0ejYS9ng5O2TnXx95DORevokMqTYyH9zolVeMYI1Xgn62O
BgpXxjxk/5j9+yP+zVX33tyNw/v7ePHSfUfnvLXdMuQiG//r/yBK/p//ulLvA4NP73/jB+XfDlPz
7WXM2+bz72xX/+cvyX/SeHYv48tP/7FnEx6Xm+l9WG5pBlT/uBwa6O0n/1//8W/v3//K/dK9/+d/
vCEnH7e/JvhYP5JttqbY/w7DOXp5/fXH/8HBsdy/01NjVIpueRCATqKp+Q8MTvj3gEkSpgzp2TNj
wbzMPyk49t9pb9IHpO+4CRY3nbhsSQP/8z8M5+9obZkFZ+4Yeo2H4vlPIDg/d4dRAnxvODrM+dLS
Z8jj07SOdFVVY2gbd/gO3oFFDi+I5/rftBi3Rvb/9BdDM0DeygOgvhAxI21/7uGP+IIAfHdiinYY
kG1kWkox9r7L0uE3DeKfb+e/r+REAVJ+nhEqmZ/b0GGegerzMNAB4ruzcUSOB4yU/qgp/P0i+Eby
dYX4cDAl+qlNK7xw6LHGYx466I9F1IoruQzjIbQz+m4/rKLrfzyjH4X6HNOfn52Lusr6Lv3aOrPB
1jP+YdgidbpsEl65d1I7dDaid59eRD39rD1Fd/x0U6+IGKui57avKKxMZ0zOQQfs85WSNO7Y9CxX
hevpDsQc8WMo2JOoPAz00aJybNe7aMpNZ58ueKAkuJTZ9qXIZHlVzo49HI2mI96wS43E3vMmje8A
iPavEXtczYwJlN1Lgxl4rHFE73/kRI0e3U1O/YPTKu8jX2GDJ/wJt7jBQJoLW8DKv7mGZrNm2IjD
2pjJrJISi5vwFPUNWM7JdgZK5mXjP0wjo+F7x1yZwY0s2rbxMIzBW4DxSMWJlVpgHkvU8rQxguVJ
S1M9ZtLFRDMqUtKDoVLFyMnc0J4cA1CgCsNyYJ0BoVFTzpgKVdjpvqo01V81XkkfNUxTGkrlvMVl
2QShN1yLQylsgSFU6zJsGcncewzr1u3wCKAcKqc+eEgxV35IR29r4bipxVEzWQJnyKgupkdcYWAt
76ysHh9Br0xXa0ipJWmALz4z2sWE3CDg5drjXJzXBuPFNMmCFfG3jMZHiiTlK9aD+StvzfSSLYRF
cbG2vpOAo0NIzBSjfAks+lcJXO0Wtt6WP1fMm4JIdJZy5g/38xMMLMs7qumLYBwdOOGTcBrn0nZk
dMN8HBb1ynaw6rV7RTJthwtmJaW+ol0LwHSlknHXTIPdJ01ZuySy2kA5PS39ax5F41edVvMXKrhp
SN1vyd+QXMo7ycR7dbAJzS6GctagijHkpAy3Cn2O7ZtPHMDGIxFDa/PdnOfijXpWRZfVB/0Vm2oQ
N1jsER5ObiMpV3uhKo+o6MP0ZN/GHZA66XllV6mJoLnprERHY9ru5tprbkacKfArWQcn3TGDawcE
DWI7S9e1Xm/0OovrprbUczkHGRYpWgS3xMbicfLzIIt7/KabZOhDqPAMv81QFiZztvj/drvuVV+S
9qlNDUetwOreJA3zNJ7zgCSnq9tpA3k6b2U7NnPS+xnRk59qrHjGoKXPZxZGeWmsJslCO/qSCQW9
1rcNzITzlFjQTjYkQQuvU9YN5PZyeVZFTlui6i1efk1Jh8Q5rXjLKq5Y7a106L5ZmTQ9cj88QUHj
G7O7y+TUPgyFWh8QwMKAHEw/+za5+DHHmcyCp9rp/Rt7gOiNZCVIi+3DlCuF62i4MafUs88WIiu6
FKVVdnt6YKx/8t3Ixb3b0TOFsdp7ktLI30Ja/ddLNxXtbiEk6GkWC3I8SjH035nTru3E8dMMon+r
Fa5Uc4tLJO/fm2YB3TqF/UhbjW+LXGC+pH20vIcKiHRM3lHOSZoxbgI4Ow33pWhBt4fULBnlaIvJ
2PVQ/74MbJnPQwokO/YmZ+53bDhDfRL5afOS14sA0e0zN0YFC5YGLnYSlLKTOg3MZsL/TSq/EJ9L
piQuMF4ZNycsY77i9+oH0lR+wDI3ojp7GhG5EJnzsVosFR1pB4Zn68t+p/OUcmwDulHuSTGqG2jH
VQUqvp2ZimuwulUlpNGw89XOH9C87txUwDWQPjxPYssWH1sHj44OwmpYhkeKYROdKOqWM86byj9D
aIe0H3WbTvAc5zOhJ8GkputGm82sastrTMwMJobNttxHeWeGoLY1qFzTG+hpVhUM3hwrgW6X5xl9
416XI05G7M9Bmu6UsxkfhIOzVxD2Z8ph2gQgSpPsesBfitx2HXJGa3y8DwJ7ivJdlYUVspVycgjs
xTyRzE9R9lR1Il9OdeOJ99xaPHcvMOG8BqWOP6UoKkzHQ3PUd5OPcpRbcHtA9gXCz2Mqe3hZOLql
95ljbkDdgcb1W4plFBmkOTmoq6qOzXfTZRxHjbAjKMBN3u+6YHC/Nm5DBQBvQ7XLSDPep7TtXexN
XcqsKvCP0Wlnfkz8QxvAXUfnGMlxT/LbYDbTM3tyTkaL1yBt37Nl8qp7s6yiV6P3MDcNNSYgLo01
IK3DKC68OpSXmGl2zlFkiVbt2xBLlcTLsjzfIUbLH4ygM1/nNte3rjUPNbV93yiPWjnm13VDFQk5
tj28deVsfRWZYrJhxHcENCk0aUy3aONRcfCD/tVkb9vjyklHli5L+4p/2nzTDqazcxkkuOZYCGDN
Dib+QNo+2EYQvOGWwQSyJTNl01YhCD8uwzm8Qvi+rXMxcMj0hdd0vH+NxDqozm6j2tPLYQCz8K10
UxuqBI1bbLAGe+XYDdi/YtfqMOjM0cwmgtl1UiJgAg7DGWOoGbbJBvxbLOMVPyZFCc2n5BgrJ8Dp
kVZiHmOLsfncSu+Kcjt2ztkkzWMP2xOPxmTU3wkVBC85JcUAOqvCVsX1wQdTth29vTMWSBoExcUa
s25cd/Ji/cratF7aqHeha2uLA6SYlnI8cizFcjIbeAPxlqI9rUspKIsvOTtAPig4tw1GkleBO7o1
QH9v5UxhgMVNuj7qnzwWX3kIkMHeLDAtPjLT6S4nDgrWEW+fSCIl8md73N4PJPbYblum+N5scZqv
QWjlz34hMzZ2Bcze7QSdJqdO5Q7V2AzPOg87vLMjCmExDUT/QczSpRHQBJNL4YNeA4x5jdNFsEw2
7g3Fwn3NRJMRkxJiOF/IMLHxMRiQYyeiYskzHUdO5T0KvSizoKqb6qapvLa8sXq3ggVs9X3pnPRU
Qm5o0MyY69mS785hj5IEcoJKCDs8toCUsCpjxVs3DOnpxXqtFCoHlW0VSabtyzNmbGafYTn2LRZO
azn7kQT+GgtiPMymUDoGCLUIERb4V2OkPCyo6FMSGe67nLgzLviVEMp9N16Pc91k+7AOBywKbV3u
de1LONZeAVJ9mFy+eRfl0yt+3NihLIhtThHEQYSZs7JmLKKktH7lFLxxHCSGfWNLexSHVhXMPUim
aLDvtKkv01XZGrzmaofnQ2cGCucRv8AdWZi+e5kFHcO8i6YVgkuH5VeXde/rl6Foe3ycOBerXWlA
C9gVBe4EA7NfRJDZqPHtGp2R6oRb465qB9tnpnwQ0n6MlJ+BYRrVqatb+W1a1cJkg795gZaM7NWJ
NbgcOEIOksZvZKouMaTvS1wX2IPNdjFPZqQ0w66eA2QLRuZ1/c2qtZQXI8MU0T6SKa3D0jPVcaXq
LMTR0ujwjKoUVAK0kL7zypiEDPb2OpTuPq0ifBWJmWThXOX06w9TZNjrSb3g67CyGXICIThrTp2o
0PgV4Jky1occH22LLcdW7nHqizHtdlJQSk0CCr+QlYkp/BcLnRGtoZQkhHMZh27/Fc8vR9MsR8yr
EiXKyL1AhGDwudKqe7TQzFM7ppVvfknnVncveV5EjNpt5hjXne1ixWnS/XVJWGhEvH/Pnv6oNnGB
b3or24/xc43hxxLDf/1lBeP/w2qE5TKc/r+XI87z1/chf/mxfvH9N/6bzBv8X/bOY8lxK93zrzIx
eyiAAxyYLQmSyXSV5c0GUVKV4L3Hfp5sXmx+yNK0kkhcIqTdjbi9UIfUrTrEsZ/5m9+QQLKkY6mI
58DAnrP+v5R5Ne03wwFoTy1SCI2cnQz7L2Ve+zdJQk3HQYW0S5Ig+Lf+KkoYv81UAK4elfD8Fx3+
ufDztxodRZz/Up1Ofxbz+rtggP0rxHD+PIJdQ+OnLsW+bOAkrdZgLk89Mj9aiunU+zixcSPz5pr2
rhEqtH7RZyC8FMujY1tGIn5ypANaxQjKxjza5LhHSPpeevRaIm6IEL7OHTZ5terSSQgG15pivMph
LgCsyq32XSBSnNPGrA58QF8+lCzu3OpE4y7EsqYITY/LMs4dt7O7Ci1x31Z+Dp5nOfui9dO7PKBv
QBNg6m/VvgW9oJdWE/MPNAr0Vt0V1T4VinPXQz74TItU+Ux9MNDmByP6YKNM/hNjR+sMY9fCyouC
aQrq+2bQk2FEQN+w9ybOb0AbCy96X6lF9qEPQRJSVLH7r02ciNsuLkIP7HDLc5N7VvfND43W3xt0
ENsTVVEDvNqYobBewMv806v17uNgKVLe5WWPZxESYNMun8y5y0BPr+IGoRu7a9Tafm/VeQgaKxs8
+EapXr0bY1X/ntVOca4dMEOIlQO5iwehTPs0TpR7BP+LdgeCT3wGGxgiXl4n+C7hF2JXOx3oIdA8
ZOnu/LKysQJqRfs1En5/F5dVhvUUJmeT23RW8TT1RZLt8nTqZ+OfNjpFhdXbwEA0V4ea/c6bGvvO
n6zmK1THogTGbONUWdthCLvNbrigKYWYGWAIKR7w19EeSyecy8kAXAG1jEn1xtSnQLp9pDdAtLT4
C1k5XHuJgEV+2/Fx7wkaSGHLRk8DLv1ibtIEyZznGwUWu11fD28S/ggwo7I2fpqD8z2j08TDHEcN
ADhT9jii4JP9pi8A/bmeVtUfBtuZfoDgGd4CATfaU5rjVHUX+kVTnESf+gfT9su9jr0MRf40THTs
NcPsZ1bjeRQoTe+dOxPb5cLr4JA3Jp4+Mw6tPZDwVvjBRsYgbsDb6Ti1JiSGVu2ZD/pUtNl5LJRK
HBCGpQMx9nL8DNxNznFTCLBb1dLsM+Aeke9FqeCcLQLhf6zpt1RHH5bOh5S3MMc6a4ARXwzK+FWb
cvzZVWB9Co4YVfFIXSekrQxrDNuaTMvfSJxWaMtARCL4CCb7G++Bio19ZtHfhY9sdg+j1unJPgsJ
PYFsangsdXio2SRMmDsSmfVw+vq+7Y42Lcb8YJUOFY+gMMmUBHW6eB8KAsrdGE0e9rYtnpwoaNZE
N2pqeR8GIBd/kskJrKwsnSwVcwrlS9M4+KL2AwJlwN4bSGZNK0V+BLTsfMkFtY5dMGatuVO1XmMf
lvW7vBq1hypzrK8e3dOBt98BE6nGldIePa8Y/qx8YEVuOiVTs5MiVZ7qEgdSaJY4kDaGL2twA1lZ
73Il10y3QdkfO41GUb5HgW7ss5IyEH8cCMM9SaT5YJcYEQMK0aVzU4DVzfZjAEdkVxrtzRT0vMuV
YebFEeBH/sEB9Cxpo9dFjV+jFv1p1pX3JprFdfZp6Xkj1QWwz+8c4QffbU9w+4CPlFQhQAxPlmui
AkF5oYvD+l3XIOp0bHK7aJ+aQBiPJYGw9dY20UfcO9Voj6Q2wwj8HbPuYwMdEn8Kq0KZB+PEKNuX
dl19oQhV3ZoI0XJ28oy0ui3Vx7DKKrBhRDk0Kxw7/N0DGP4VfGTNeaXKtGPVcpS7zIHeTmv26h82
2hfWgSKSU74LBaAuNwrU6ROuKeqXFN+Igk5oS/W61OIybDhocRG96ftGH9+kaNKOKDiWSej6wgJ0
20SWNh1rZGpt4q/EeUPxAAIDzns+dg04kGbhWx1rNmxrxjoMXAg/UQKfgCjzfqLsSaBbV8VDUWem
vfc5ZN/qnLlylSaSqJwBC/hUgF4uIYrIgjKootfMDLxMclm9o++6GyeQ4HshAQK4aY0RIjnbYKln
i1TaOOa4Q7q1NWLRWThx/rVyAvWtlyA1dpeF1Fup7YQYUtkehrdj1JnY0XBvPVDY8ydMTey+Ojk5
tTLQJJm9i4qMNw//UVqvVR4DbR+IK3eZ2j2bBwLCQfNYMwWZUQP47axaQ+hArKlplclpqjDbSzJD
dVs7rp8UFjKBjsCVNoLh9Ei3YRSfQB50v2iM/xO3/W+0OKjUEUXNFGnkrWCxX4vj/u//Sb5nP/7X
uZ7/q34Zzq3+Qb/CO6H9pmkqzz411rnnMgug/YruNIe2Eq0YelAYeMCl/LvhZKq/SepG0LZNKBsg
ev4O7mYfB5Td0DhCRxZBB6n/k4bTJYWP2FGiTD2PTwQJ5Vdd9DOMKi61sAsnV9CT5MZt+xucFG/L
CFC4Z5jD8cV8rTRQ1oaDWclMI4OuIXF02T5pzBIUiRNgSeVowaHIAVV0TUJbSKX8D93T2mjYXMoy
/Po8cniafdikSCkW48E2QLZTJqprKfylB73+IMekfVKJ4tyxrhNqMfmImWmQEGSKSft1dP7L2Hn+
8/+OnH+N78xk7Zl5T1t70ZuK05YIi149GIfCPJeoA+FiJZPT9Vm9bOg9jyJm0QeahzQQnVejVH4B
GkRjEcG/upGoc1q9s6WaGm5RPlcmVLBn2DKSHcMaXi5gVdQA4opxcgHPNzcNSOlDKksH38I8udHC
QNujYiSpSigT5ujYkF7/0oWE/q9PRQmCTIkmKcnNYkINO5+yUvaTW06APvfADrV3Jj9Jh1HIYYOz
kc7uxjBqgcIX0UNqBBNemDmP3Q5L0+D9YPY6Be7YiD9OfR5Ee7/rVMqFSAY+TcIYf4Rea/2hFinY
4o3fvrZMEJkFSElmj3zvcu4iRDnatFLZ/CmgVTNIwWy2jX9wIlt5SgcVsy9VefAyj2clAP1odpGk
du5kWJgpyRvOTXiDgEPiKp6nnK//OO6T5UYVtFDRzpol/l41nimKNVnh4TVHrE+5q7SKk9/WDV5m
4INqSA/gsD23KsWWsOvKjcDAUpv1b5AB1hcnNDfCzBstQMFeYbVHqxmnc4mWpouz2A+1q99f/8xX
S8C3oUgn0NtBtVEuXUQ8A4+VKhngDqieOGaicp5SmrK7Akj9/vpQr47+PBQGAGxSCqLmUuVV8+hG
0Ak03Lnw4yZK5N8U1Gg+Xh9l3jMXFwyjUBCes31k3HjFLvcUNA5qtIHHBxExUGZvykNkVD8cWdHa
B1yzxwq7PVwf89WSzWPCLEeae1aj0Bb7WMHbidJ4JN0u9/qnPkvKh87A7xAzTdqcmVZ/uD7ewmCK
Qz8PKGfLBlRXEbSi2PKy6Z7GiLIAUZMuftPjLingy1WpH7oIwVJ7HeOvdecPd61ZNu9TTtUNtvD6
QZFZvHGbr/8Qdg+Km7OPkj6jA150/6XZp+NgK6zppEw3GASXD35iYWKaeFTX6TjeKq3SHP2ansok
h/JMtzU7tB2v6vUpeb3sUNNRONIo+0jUjhYzYhZFAbQilm5RpvBEQ9U75UZzsI0EUkGoAmFshH+6
PuazRNTlXmNQMBYOkRJ6E0vtETPTyzEGsuoKBaZcbCPJk+SYTWdi3JtktQfK69nJV+bfYPsHNR24
lSliHfVgqvcmWPobyLOqG1j6o16W1Z1j+jrYO9lsbJiV2eEoIHZp6iyT/ex182KZ2tLITAVtBBcz
VeRuk+mtr3vpu6Qwv0KKr0LMbO1gY8xXDyOq0QCE5PPkACNabA3DDH2PMp7q5nFZ3nWzrYkqzdDN
uVY/0K/8I8eG6+DYpXf0gYBuXDZrawP/gauGPYFumTrf7y8+2RQ5yXENZjBQa4tptsuPMi3wqE0N
wLyJ3h7DRNGwAI4d1xPggpvIyE8w7vC+Ra3iANOAwjQOr27V85LHedEeqBY1QGrRu7y+kVanyppV
z0xs7PSlIjClqSJMukl1I53eYdor1eOUA4nRuq5w4zykU2Lv0zr5SawYb+g3v3rn5mWCMU3wKVAL
XeooWqETan3NMjVN3T7G4FL2hILVLaU7wIfgcI8+L+GHQRb6xle/fnouR55v1RcrVBe0k/C0ZVP2
VXyw9Rlbk3XRQclGKsf/KS6vBNlr259XzgQBQNypL1UGS4SeNYRWVR65vDmUVUE8MViwJDUtOEkh
wltPTMbGDlxb1BeDLgMzpzcdSHUMGtp6etKMwoKfkf0xqcaTWaDSAXqC5jwdxrspKDYED18/SLzn
FMnn2pJEkdm4nNq2teoIpR3OXqHrbsnVco+KSHaOM6M7ZmooNzbR2lJSVkeZBuUzdPkWZ32sezMp
UQel+5vB8Yo9wDCx+fuMKdyKGed4enHngi8kPaSWDyDQWMTbimJMecXz72Zp2kDX9Ds3y7qS3MVI
T84I+r+kWH4abKyjB0VCiXJa65CpgdiY42e/ole/BPmsWXCajuFSGhSHjzTPArBTFcUkOH0In3eh
Ze+zLE4O4LPtN0pLL61JW+OAo5RHxabM9nhDBm90XJePdJGH25xUeSNy1ea3bvnDnqW/sFmaQ7vF
agRja9DEAsnboecBkEScK7t4K1C23VXehO/1mPbnQITStSRidSNowYNTcQVmGqIX//zomZZE61yb
o+nl0WumSC2NqtdckcwFZ6yC3cIswpuImtlbXir1sXfgFV8fdG37vxh0efT0pMLhFRoPNbXE27dW
FB49OtU7U3YQ5ajKfrw+3tpR5+43Z0kcG22m+Xi8uMlMhCWAd2iam0YmKYzR2TdmOj4ojQOSRE3C
Qyb7ZNdWrQJTCNXn66MvFPjnaBDxLjJAA4F7UtHl59rhRA5kc/rAIJlnYJjFvaYq0LZ6lBEULwkO
MulQ4ZiTQt/qq9sGVsoj/7dpD7gWP2O9KI4d0IozJGJgPqSJ/2JBgAPPVqhz8r8E2KK0bNYJ2nPs
sFj+7JxE3SdW0uzLLkeLo7LNjV33+lETXA5gX+dgnDrD4pLoSQvG2LQ0dwgCb580arFXq2w4e1VK
W67UHhwTk9xa8z9dX4r5Xr08eYw7hwcSWX+q4MtkHIwKtDTSVUgPaA05ar7vbN3eWPDX241RHFh0
yBLjuyDm5+7FdqPvUUjDkxplT2k9Adyy9o7exvsgMZqzF48m5ewA+qD0ftiDbW/c9a8P1zw6AT/R
nU4Fb/m2QA3uc5W5dRA8IXSVwg1i2/8I7Qxz7zJSNm78tbWkn0uRhHKOicrV5dcmjVIZcVoL1wFw
w1tGG0VOWUGonSJGYrTT2YMsslMxCNvYtWurSRFyTiuo69CcuBwZRHOFzjIjq5nRP/jEbxAVaZRc
3zPzn7LcM7OiLkqls7Tu8zPzYjVbBATsOmv5PpKFgyZhYY7l2J4j7NXdfzMUyowzyJ2oQF98UNRD
py/5ILCFODqlRXcaJrWBO/XP65o80RRsUV1DYJcCz7yHX3xV7XctRFaoP506TccemPAsHOWGJsgp
1H+2XANWJ9EhzHfo8Rmvov3JpM3aSRxGyqiO9nVJMiqg4sHD5y/XJ3El5xVAyFSTRIqqFZ4Ml5+G
CULJk5ULt+5VvC7sgkYLr+eRpue0L+PBOcCow7oO3YzPQIV0t0jRJdcqVJf+zS+ZNw4emlDZl9eN
mHBt12Un3AGb6yMKSd0hsBXCXM3GcqlPB/QBHesphvzo+g4gWbPALrwJFKCH13/K6wibgjmSd5iN
cDFQurqck1wx9Y5ahAbC2e5u8szZN2qzQ3XiIUqRTUoRtNq44tcOJ90DNCuJ6uGGLK6hqXQsCFNc
tTWY+xtL79Q9FLT4+M+/azZrwSSQqrlqLq4Ae4wHDeQRV+0YhmddHbwD39Lu0zZ7K2O8dQZ1019v
7cIjiEZwcdZsZlIv5zI0tTijgDU/IqN/UHKluBUi6E65blRvaU90O1oF6skEAr6ximtXO0yb+WXB
1AT55suRywDVG1lE+PQUArcAwOlgPDQgnkEeHDp/0+tj7dRimkkRQDPwYVrWzfpmiOB4Mru6V0cH
PW0BJsosOMIUEBtX33OJY3HNkjEQDaDSOpdrFvtF91TRyyzk1NbK8FA05blRlRBBhtBx0bmvdopW
HJMxO6NW5DyMhercV8L+qCL2d6wlEGWSHPut6fd03Xn+doEG2mdCJlWfhuimJ9A8qVjOuJ0eflSR
2rlRUb34CN4kuAuLJj7Kxhc0Nu3+5OWRD6TboVtQUy1SxrE/h1FgnWFaV3eyt6f9aDX2zM5tN7bz
84y+mgUdJfJZFJum2eIFiMMUNFsgSA1ARt6nzghoBSkR6ohmeUZcoHKdqW6Oha4YAAZ0dCNqPzlG
UZycqe2hFVjq7SlpgApha5bdgWRsD6jqmBu/c2VjaFBD/vMzF4vVdZmIp4EjEPQp3jOFqN9SjgGf
C3xz4x5Z2fMMBXZAZ06ovsz/+4uHykMJBj4wyRJiPdqtnUwfqriKPzW0z7hMJ5gu12+U1fHgaNFl
nI1gluQsy/KVuJ+DN6ftvLep2jc3tefIY9Wm+tEo+3jj+1anEldQsnKCGLqal9+n0GaHy6vM96Tm
P0RjArqTqvIBzPEW72zBBZsTEXYU8vZzTZR8aBnKoBnSK1BVUS6rEHueApggu2DSlXeD7BAqzOMg
fIoHy3pyGvVdHw+dK+M4vNE9xXkMk7L4UmjDLijFz6itwbGAuUBaEukGxHWLJGVHNkGt3xbFADjH
ywNKY0VzcAD1uAr8mn7fWziM7qZ0oE8D3KWHLG16HSpuSgY9viwL6xMQf8ErHXjy1lMQqNprSooo
opjq/glxs+rWSbIUUgxMtfelRbkE7czEegTTrxvHbNaIS4C+q1CYhPldJojQABAG3u32Mk/KExSF
TB4DiAhw7x2tBVo8+gihSStuvoLFif/UgFnTnGj94lQaofPZENTXXCszxy+IsUAh4/aqwC+1OYQE
pRGfUxKd5IgRX9VyTxa1jnJT1Hzro7J8r45SO/al4F+rtcR4LDKr+OoAYnvXtER2M5rwQB1oUg8Z
3BVkMU29GfYpBLofvoTgv6NOD0UJ4xMugpp841T42OVtbPmV4IDkf2ZYkh3zuiy24ETEYLUlsEZK
rKD+M/NLCeTuoLclZGMzznYdbemNMde2PWEBp8ya3+1lxVtGGbJQBmOqOGWd9cqxdnqNolZDm2Dj
aVkdSqfCARCU3b/sAsiyBOzSNRTbYNDfZoVan4Kszb9ME4tz/fJYvb8JCSyNYptAJn8RG4iAz2mL
TnXx5LJc3WnknZoG4qbwnfsajOibJoVQCcWmPDojyOYKtdu9QcHvdgS3CUVCR1trRu4rEZd7P8nm
5EGa2UhQ1xZcEofPGANKEktQw2SjkwpyUHVnk0V3jKtkT+nb3OfIb+0imFP3XbTljPv8dC2ethk0
gunVsxH3spMJOEkMVgfsEkgRze4BadZjBUyr36VJhNhlAW//o7R92ObAJf2P2IMPn8Yx9d4Dv5LU
heox+WTSYd2KqhZ+yc/XooCLS3F/dh4ga7i8glPRNCXicjOsNwTvWkN3RSVnRPPDNbN4+ByTvAOB
EzpgCGVIosdA18sElp1A5SMoqj+lmaX3fmgWEGlrQ31E8ikG42/VXwNDOm8L+P7FDlB8/3up1NbH
oQiNH60+VuZGwrHydtHIgSsuJJUH/bkQ9eKtlDbXT5YO1Lkg9BytcPxWFy0EElsNj5BoxD/fRtgu
oagJ1Js8ZVlVZvE1eLwTK1qrxiGxhhKxRmgiEPbMJyi1s6I2R/r6EVs5zYJIlHSK+wqa9ry3X3xj
NdldmVmNRiMRSydD5DBSTcc5N61Rbgy1UqglXaKqAQSKqPuVuZRllXk3IRflgoNJXH/0i4Nn81pY
faPtdEV4yHzU3sHpJzK51L4bejU74kMcfQPvvGWguFJVes7dSN9mG4CluHdU9w7yIgkxV+aU3C8K
wm1pMN0WIf6ykdpnd50dlXsz6EO3kNFWzVZbm3gDnxFmAviD8SoZAOUomoAiql6Z1o9Ua8P3kzHJ
u9pDtRQmmP42xlsLM9G0+mjbcfu+mKB+AUdmqgITma4GlwkZmiQutTpuXLxrOx9N92eMDRiG5Vac
BifxopxSl4L87KlQowejGk5CsYPbxI+2nKS0OV1e3GUswEzdp2zOs7nYhE5aUeIYqZ4MNTwXemTI
RxdTeQrVtN5XCKK5AhuhPfoBnyrFO4na6Da6G3OE/eoXzP0VgBpIPCxhFEIiL2PQMXD9+XCHPXJz
Yd9t2Uqt7DmdOJ/HbBZ4h9BxedhMK0FFL5ntuOD1vc1HMbqFP4s54x10xM4oc2O41ufMCP1zi7L5
xsu9NvzsOIMfiyOApCyGpzEUJB2ysu7UUXrzpmFCmzOndOOl8RHlCelSZLD2UVJ+KAJLebp+06zt
eJ2PJw/TadYRp1x+fQBJEvA15bjQQ885KRPzrlU7B2qZlh6bzh5v5qI8NcfBPth4vR2pK6Fw65FI
Rr0ZHPIiiV09lO/sot9yx1p5wkkYBB0Y6tggaebT+uIaBGULZtrXhTtaBcTVSWhPFVHJWa/pIsU6
op3jBDb8+oysDUoTA8AjO5+wfjEoEsJAn8yATTce2qqKH/U2m1DF1EP0sCbrbmw2dvla0KAT3VpQ
yREqeYUWigwn6IaCEZ0eRwPpZNFRoNxIGasq7wMr0OduIqR5PUhPE76ruy5yhg+xU31PELrdYZNS
bezJlZtGl9pcWyRSsF6Vg5M0M9u8LBCoG8LqvWKZIJi74iNkWhPtZqSsrk/5yq1L8us8G7wyA8v+
HHwTVFCTTHdDTaaHqIBHq7WEkKbT2v9idU2ArhiKWFQslxAdaK9QVspSR6bWwEBxhIhZtVUO+lx5
E6swY8sE04Trn7d6k4IJpvDjMCyxxOU+xqjTSnwn0V061M0dLHY6MthWQKvQIjzvAxhFfS33UaVQ
Bk+n5oz8fLbxeKxta2I/PLhZ1PmoX/6GCEJFH7X8BgQrSsgIaK4OaWzB20jdOlDEMZ2cr9e/e3VI
wFAz9EXQeVsOqYX5MID+B5cVNI8ZoSZRUwV4BT6/C25mRPGhd+qNvbt6o3GbzWBULFBeNULzCv22
WIODpce6dy4x7TvEQ2veld44ndCV0nbIKNsHHY59sPOayD5OYPV2fpNVrjlmzkGNDPPQQ+3eKxYL
dH1S1o4WwQUrAFiPAHZxvTTJREaYBnDURy0+YPDxR2jnvuvIULlD7tTZulzmvbV8Q4HFWfZcCqE7
vLjf4aTXwCvF8yLYZy2m8GBGKOF6NlKTCOf8DM14uI391H9TxHl99lLuoKKzs4dskKhYYLRBLNqf
r8/C2onn+OEtNUs0Iex0uRtl0bcZ6bfhTsAiJ08AUKuhHDcWXP7rI61twudmwIzExGFhMZKPGE0Y
ggZ0S8W37nHkhhEOE+7UGIhVlI1U73w93EIVrQ0KVgh1nhn99crZOQIFHfrQ6F3FwGt3HPzT1FTx
EQtZAVAj/wAI6sP1z1ybUJB1Fu1QC7j5Etc6oBQTZVUEsMFH9qdHWxmCSukjWRpOG7f1CqoNbLAK
yga5LpIifdFnCfXAl1rV6xTOVP2b6XfhDaJWd23kt3sHmZN9nzrhISC3PVWonO4HqtP3WTaqR1u2
DbscwRcw98W5IIw+ZBOOnllH8XtEFvD6rKzFVoSvNN8d8An0Ai+3WeTXfozMs+4iEWfRc/e/Z61W
3cLTK5GTiONbpKdR/s4D7QD8TmyMvtJDoYtBcxqZLZ73ZY8uyxHj9nPfIHwduyPavcAvkF96N7R1
caJ8qT6oafQBM43xX5wuB5glWxAijbb0+A56ymrSSxg4kJRfVNu/swald0lTmn8zlE2iBHoP2MfS
JM7IdT/wSnZ67WUV4iVdiniyGA92mW41256fyeVVRr2SnUdNjc6ufrmaKKpAqBgoXOZ6VD+iBduC
f6+ng6Novwd2Vj4MaCLflgMqvvjwEjTJEUFEZzjN5shp3R7UXFFPTl3He5FBxI88TJKTCl8Xigcg
kJL+zue1OPkmKih54KEbopTG4fqWXLsa8Bkmu4VwQM69ODxjpSSTHyFXTj9/OAZVCkA3M8rb0iqr
PcLnHVFBtWXltxaBAIO1KSpQi+SGWL4CytjGWY3qUV624V3MzbVLMVvaD1YeulWD556eGJ/a1PRP
ed4kd/gMaBunYeWG4nKagYCggOnTzmf1RTAf0E7zYoudUih9DQQpLd4UtvU1HNLw/voUrzXHXw61
bARLA2y36jHHcDXiMwgbfY+5gb3rZA+RqnamJxPj4PtJkw2QsLi/yVLHu0UcU98IutbnHU4JnuRz
hrfMrqhmO0OEA4arITt3cBpgCLCC/4yz3j6aCGCdrHZo92o6UnEwsTIeHEdsnNC1Ag8FSbYbbWrg
SMvmEkaEgRLGGopXOXYTemPBHdFyZdcjIONmhAA7NOCnI647xqGnsHtOdL3aF7hl70foIRuLs7YN
AJrMfSeIALxWl9sAZQK16gCjuwk9h50tlPgcBQ5PVqVv9c1XQp9nmt7cWhO0dhc7DjmgkQ4NOw5b
mmCHUot6EDXyV9d32+oH0bn7axRjcaBr3xqzXlSGW6ke1waaxHeW7FA3hhm+tZTzDbe4Aan7aM/U
RPbTEmth2Z5V2z1h05iNzXeTEtAeVE+8qwHAn+sONTDcz7KzinLdCWU7DE8V6sthC7YSy5HgZLdY
lFz//NXDRukEkhutbXsmPl6e66GqS+TtOGz0iIBGgdsL9IKKgajKozDT6o/QG/EGnrLpAeOV/IzN
QXCK+kZs3KwrkTXEHogodA6pFi0xWn5UOVpVqgbm1mbtVmHfuLHjG9haOdkTVkBbfez18RiQSgFt
zSUGTY4AcxDy5VxFBfrsaRk96G1h7gOedp6PWG6F8mJt9akSSIL5uQq42GmFLpEjGuAuFeqToSeo
uWXDN1/p5akdI5vGBpT6XSljGzHoqHxAxtY5hkMdfwqqPnhzfdlXPx7eD7ifud+xXPUCH8JkwpbT
pdUa7h0Pn9E6KUsXlar8KAN09zb22doxoxRIc3dmbRF2Xm4zZexyFDk63UUp079Nk6zHpEZWeyss
t17L5wB2eczweuO65FLgllqMZRmYiSlaBZKQ2u9BhV9E77ceDkEiq12HRKhr5lSmkQZ13Hwkbkza
FAXv2FOOaN6XLmVs1D5jzbrFhqXAWrBM75GvQFgUg5djjMcQlgMSETBDZDd9IMcdqh76HnF/vJBk
GuyzQbePAQ4/bxJYk8cATX9AKdZWfW0lQDVoakC0nvuiZB+XczoZdha1xqS7aY7iBv4bjiuCwDyV
1JbcImkoLsfBeK7aqdm4NNe2DzExrFOb1gPoqcuRISg5dmUEBuhRqz61RV4/+aaCh6WIPLIEVd3Y
rmtfimSPper0AzG+XoynF+okA4DFEH9Qu286lPwqBT3JPGowyOnjx7bSEYDWxmpD1Xf1Q/8e+DlA
eBH1xJ1phcIoZ7lJa9yLcDB3IsesSYIa22HIbd5cP5fzhyy3LrB7gIGaRcN5me4GMqI5poK0AAQc
/2nLzL6NRiJLexr7jzRo44eU3bQPS8s/9pGz1WZcyw1ZTVJeiSrSrNd8ubBKhRVsTATvTlHr7FRU
gb56hMO3eeIM5yDD5bSpRXOTDoZ37I1G3JTwJr57hix3der4R1Xi2hf2aN3ljooTiSn8G5+X7KYL
42xjrlYw63gKa1jJgsiapZ4W+z/SIrb/WAqqECK6wVLwhz4gkWdbsj6VMwq9sNDM9MYoBYeGhKCN
ThhZaqLe18Ksdv1oRQ99WeiPqm/WKMhb2vvrq7n6uBIqM5Pc+/zQ+VZ8sX20Gh8Mi1HdrFTCbJae
Mw55Kn4gXDwe+6qYXAAf9ufEj01kNCgGm5aZvFERE914XNeuX3ojUIEtlXtx2XtKA1mNvgNyDWkM
4yNSNSl0Eup6O2K8j9c/em0LvxxqDutefDOWXFozSJhnhkbS3oBExBY8Ns725Pm3Zmuap7Yzvk6N
qh7DkRrmxkOzBtKbM3ZiGsgiBvf/5fhhF6mODHLAWAgrur0Y00Pbq9CsDZmfWygr73xb1PeimDLC
HRzCfDULzoU9xfsh8+Q7wvofqYjes3+NW/CZOCHkg3Fn9EF1Tw9o/I4/Gej4yPT2qaHXO9HHzX3Q
TtrXdjRw01YRiYxyi+ddxvlpcDpAOsLP7j06o0fUEexjiQXvvaQNfStbUR6x1GgPQjP7/fWFWMMM
sHw2BVxOLEINi93HNBiZ1gKN5Mlq3wYB5F6IehaYY9/bI0eg33dFa92KdCwfENItjnZQ9HfI5iGO
pRvTG9R8uwP9JcR6SwT326KdPpW9Kd74bZGddDPKtF0YjT+n2BQH2VlbnZW1TQvfQ5ujFN7zJYiV
ylCvidTGhcHjp49pUJ1AVcfY01jVxgOzktaT0nPtzkUQTC0XV4k0ws5uO9poI9aLRw20C+iWNn0s
CiyWLXAg7gg/d8MbffX7uBw06nFI0+tzwPjipKBNkMI9oE0jraQ96p1MP/W99V0DHfYvsjYgF/Oa
GgZo88VIGlZ+nqowUlX1zVk18VbCcf4ptvStyGDtm+bollYoTRrbXowE+aKEl8udjCtFcRZplh+m
TvMOwuqVjf29OpSpz2oz1E1JEi+nb5r1osHNsWZGDtrOLJOjVRMIhYFdbsTuK9uD2JUmK5wH9PqW
Ha50lNQcPXoSVe0358bX/ZPUMH0D/ArXOqajioz2Vq9r5ftwU4D+KTn8M5rh8vsco0apqXCEa6Ko
eij82dNLxRjEQIZ5Yyqf2WWLuIMckzuTbTjjqBcBFvrePSbEtDU6p8pOowmGMgQ3clAD1XxAGrc6
DPC/j8mE4UzSKmIfof+EptYsUGAHsQsrpT4pSU5d1vGBMCIQ4vJqy+NUKvY9KEH7bQWqGTi0nv8s
0DS9mxIvO9HJ8VHNK75dv/nWIgMAMTTLaILSNFiipbRChL+gFrCM8psQUsOuQOL4vkoq/7bzCgLl
FnFTC0/LYxmPeHkOanyPjnO+95DMdtU+atwq7fWHusvMneKY+afrP3FlcYEUUlzWAXQh26NfLi4K
4FGv5mzeNg+U2wBBsb0B3f8mDpQtXsX84C3W9mKoxYNILU2bibyg1keQz4Y1VLeIi3kbV8zKs08P
mLbzLF8xb9vLD0r6NJQNZSyADxLStxV3p7psEViFfXYITeG9JbSN3jmZXpzB4KYbJ3RtPqnH0q6k
Ys+bt5hPtR3pT48oHwzVbKuWh9HtZDR/YAZTn/75ygkidJSiaIGRyl5+qNboIElmGE+Agtr7XLf6
U9UG1LJ1vd89D/WPNML+26m2zqCv/xDrZ4+av7xnHr+neM+c0MH8+f2lyhfJK3/7vW7wfbF+o+sB
GQnWJaUCaB0s4/8XbZW/UXUG32bxjBHSGOSIf4m2auI3mLqQxVBUhZjBHfYf0VbrNxJj/in/4VWa
b7d/ouu1qMWirDX/SXC1dRqfdGfUeRe+eLGjZvCRag8elKqvvg8JtYR91ZSYHpg+NWFXDVPjSWqw
DFwKlxlRXS9ADpv+EP2UdpuO57ipEZN6MYFPv07yS/+Uy+T414+iRw/AkbAbFuziHQSsW6piSB5w
5MQZM1Hk16IfE8c1DS/+5jh+/9HpE+eLlK221RS4TI//GpqkgskgauLUX84HqCvF68iisiJSjigp
y3scRwidRKg+NaMW/H79S9eGA1JJnAYbEIzf4kXU0T6xrSR6QJElgj1D9+WPqAyzbzTDS7ezUuvH
9fEuL5Vfn/dyvMVR1yPFrFrG08SEqHesFmcTCPrJjvjb6yNd3tF/jSSYQKJPAfBhcXsG6B3m4xQ/
KEnWPGCgkVJVH7uNIHdto8ykCnCwVD2t5SBKjYwBFgcPud2iUtJF2p9VGaK9HtXJWaB3/Xv7/7g7
rx25lSyLfhEH9OaVTG/Kq9wLoSqV6D0ZEeTXz8rqxsxV3TsS+nXQaKBbEJSZNBEnztl7r86Vq76k
mv/9r/t1b/j3r8M/wgT38+39ch2HYtFrMojPCaHMJKrWNhmlBaBViOP+Xa0mcVQlkYxV4Wp37Nvd
n0LC/vHqMnnkEbXpbVzoVH99bQOvhz+m8/lEJqxJm5XbRNJU+f2P/IeHk8qJNYb+Al0q93L1/7I2
FKDJcojEwAIz533SZ21r6EsOkLFIz2bbjze//7gvvYXPi0qLBpPdpdFJn/PL55mASBHPYMcBmHfs
Vas9N3A8bxrdim+Zyyg8HNVAKQfEQ58Kfdh4vDaQimT9J2HrP7wmvI6X//BaUnV9ub2iFiybcXIe
iYGOxpZZQky6Zkhe6Z+kWP/wSbTq6Z/ruHQd1pxfr/EE47uuYu8kqCCfEbfl+z5YXNwreb77zy8v
GZZ0kC/uY3qPXy5vBe859nLrlOmZ8TByKV+9tvDfaGpo9R6UZXlc+N8cDmPmB9GUVsBQoRK3hOp3
y93vv8zls/63gvu81dg4+c22z+QN1cavP1tBTqlb1/jM8SYDq2zt1xZe1LrCF02sMBzfZS6rPfzx
4T8y6v/7k1lvGdnjyfpbA6taUkDUlnVqksLfmXMwbsgqRtxK4NsmNupk//sf+rkEff2lBIG5gfHZ
1f5axk2BDZs6ME9MijofZEThVGRvBA18yQ78kBSWOvWpPz1lmm9cqJLWU5+PU/j7r/EP6xU9xf/9
Fl8eM1b62ONcfnLKlr2dc1H3c5izbjs5A5id8uShQ9rOTdBuR3ATf3jy/mGxsg2fGCsweqwiX6ff
uDnSTC7GaVTVciBxzNkZIjH/ZCH8hzfpYv5B+HGJt2Bl/PWRgoSNfqA1Tlqsj+sY//eWmlyPBqP+
Uxfni6DvX88QZ1imPpRoiI4uV/svC6OXLEJzhHEKQKe5KCdn74J9TseNPWZk+7DfJGfSsjGwmqjV
a3soTg5QDD0EkNQ9zmkPb9LurCtVSkK+TafHmP77+/1Pa6ltoyulPUqACb2EX7+iTxy+ZjvqBAhm
PnFksNdGHZQ3Zibd7Zyk6i7Nq2CDFivet1MwkWBMDB2s6/ZPz//lTf71+edkgfzLotZlr/zUGv/l
WgXpqIlOc49lpssTkFLyWMi3R8jcBrepxxw2c6FFxYYqbxlGpTuvG+at5/bgBjFsyT8UDP/wOl5C
drlldFlwYX1dBC01yYZA3aPom3JDMPR01ia7ffMkE/+4FmLbe960M3J0YAaRZutscsTjf3xvMJGj
xEP1gg4V79+v9yZPuyVoau8Ip2A4N8bincwkjq+coddWvePVd0Gmsl1Nht4hc+sEfjz4qdlF+f6H
L/L3V+bzSgS0FNB/QhL48kUmZQljso9xNeQ/YtchD8FRSDJrIO/i4omdKzVuk7HvdhaJ6D8ZZ4tn
v+1qwHjWsqeT4oa1sPsrX872H46/X0Tol5eMNikS0csefJnefHnJjMysuIDW0THBAUXBRNj/NM/2
3kSgcu6q77G+lGvqrXplK0EAwUQzi6J+OnJQSbuwscSfAtP+4bDEV8IG9dmL56j85Xol9qi0YtaP
Y0ueIHA8u7xZsoHJ5EgZkrRteTcHA6KpafiemqoBz9ME+1g0823aQyHb/OH2XT7uy6vF17kkonIb
KUUvPb6/vFqtHPIs9axjAjaJ5zZ2jbBXBkRr1Y9rovLaBxyszZ0SWr+CXn+lWew6v/8Of9/HuSIk
mhBwdlkML0fYv36FaXRsb5DmkRGBt0HWCnbHmPRiNXZWwfTA7ffSGF4Kz7b/9OxeXpK//Xg+EyWl
QfLO1301q+1JLz3jmNdDt7O1MdvCIsR+R4rzbYnw4tVQfv8RVClrc6Fn8R6z0t7LfTs0uTyrqgrG
P6wtf78WZFNwHS5ZTlSwX5eWstZU3C/5MWua5bveYwsxl5lIerdI7AGZk4u83KPa26E5n1a/vw9/
32JpUxHGg3GOMoNN8Nf7oKWYBwADHX2jze9Gmc7bGvbT2+8/5HPQ9Os1v0Ty0JJiDeW6fx3+OdnY
mh3RDYs3N1ezO4h9zyDsEnqQXWRc9qbkcdjmpJyu4kLZYUU8IqkNqaVW5WQtpGradh7W4KbWv/9m
/3Dp2WUIBqaGZv//6qUuYxxBPV+Mq2PuVGNUV5UdEG+mzCTya08xI42ZMU/xH5byy2X99YJg6KeI
ZUhD+wzD1K+XvRhhQNaVdsCv7Zcr1fgAtVsp6hpmGumVq1LGCQ+cTNSfDoCfJ7yvH+1fih3KefbW
rz95vBCCFpUeSf1rTnhkdRIyszFycuNxaMBvM6bs1tWibhPRuUcpe2fjgKXGKIkNGJZIcdPDo41K
Jx7vPbu7Dox6uUWA2J+rToCMF8l7r08PE4CVw5zH+bom4Cfq+0Fbu/zfP5QJfz9qIoHALY6S5mKs
+zri9KDcT9llcsckceeSVMfYMY2tbe90QbO2INvd/v6J+fsLc/lAn0fm0lbH0frrneNxIVfEdg/K
g1WbTDjDC2aK//EBmpYEqxP548xYGIn9+iGw79pFy50DhNj4Rnh2FYddneTRbBjlTAxBqt3//lf9
fUPHZ0LPGr0FGAH0bb9+IHjcnqqDKLu5YzI6KLEuSWTZkHH8Jyn5v7xuf30AaVdR/dI65L7xA78O
4DvsEiovXfBlhT1uoNYBnxmYPD/ppDbUkf+Jp3HjankyW1aucPkE2HgS8PrevXBtTGlQ/TraQCqM
LBZzN3xCcBbAq9SHFzYOEawZzMrad7elF6h4X104OlOzVB+a0ofufrZJRImYOMaw57vSepR9WZyE
NQbvA3UkbHcjbb8byvYu9Cl3lGvbTx25hqBRvvft5BHpHaeTDG3XyK9abtfEwXccgo0J1I/4aFU5
68BeNGI6hrJ8J61mOZGaKocVuYE9oZG4amM2XLwuIcij4sbTFx8wVWtN77z8/c+uXNSxaDyyKLJG
FhfS1FT+HFroxqvUmt0PRtL5HWdV/edQK/PWwlQKsqntPRkl4B3e6tEok5VWLAs4Kk4W3/PGNXHc
aXr8alcGksqmLnFRxVLPjzV59bdTWeLW50SnPdAPMNNtXJZtG+ZZPajjQp4vPDscIlk4mKqSYRIH
4EXhWXLxmhJyVDs1e7QydWTmnfbRcw76NoJRjsNUuQFPcDsbYu3V5Whsgcfm7qZM+ydzIqV2FRgj
Xq48Tbpu3ZH1TYQIKDxckQBcsgiJCrFQFGrOTyvV+4MuSve5r4tRriw2Sj8cQQ1iPRuWwAYcOc9O
aIxJSwiRb8ljQ8YpcxAavwMxWgQDR6WIO4gNLsgqk4AkCekKqGE41GyFq8HyL9LqyqpCeF2phkY/
YxjmdE58XTG5S0OiK6CRFlpm3thxpaVb2LvyMIK0WEJjnjss9eAwfTzGPd8HQlCZrIkTcJooQHQQ
H0VQlM16GtJ6m2qF/+7kZgYNqB55qgYrUyRSlbV4FE6Ljkzpzgx71umHcW319oxl1KpeKKhMQriL
Ln6bCEbiltSJBkYsm4v9ZHr9I4uiUlEyK+uhqo0UUHanYP8Nyvrh1pc0cSft7Lu+JIh7FY9NNkEx
mqFe8Vgiy4yn2gFlpmbnXoLIffFTi4+firTLo9bFXVD6hDxsRcbROexHMMm7RPRBdsjSAIZsWuQ0
C7RhIh01Hj0Nb55XzO+tmw3wuVA8miE8VWObSdhhYestFVzKPiE6KmmWVidEJq0hi/PwTHhssibb
JrlHaR6YTVdv4Qpa5Ef1hIBGJFBSKFUyQNjUMluE3VNVFzfFPMY1N6AJyrBOCvHm5sLTQ0Kc0ldv
cSzyKWar1DdBL5KTLfVlC6QB1jCZO/kjD/LkEq6alNck6ACGhsRp8Ad+ap+sMkB3LcHednujcayd
6mfSMGJHz/w1ltaqCnVV98emLZYOrRV8VkKx9fjNdpO8XVuF7herpB8aCGQdvKKdSejOS+z7+QiU
J5F3jjLNMurijGxViwuZbDTLjx/rtshATIMWQoAs9dZflTYJcVEsSWmDm2BROmHIA1yZtb5O/HYm
poIqi8FqKAbXq9ZslcF7OzP5XpdL7HvroPUq/1TABwMM1jWSWILSoNhfctYcO279t6SzU0og+uPv
i1eYh0rv/AcrtwuIwTyRaMSBVBHGHC9mv+47V4DtQ2l08by2w70LYLtflT29gXA0/NyiYVazQpfd
VFPQYgEHoJ6Z07dsKpwiMmRT5zS+cyqSyajnK6ifyzfY2Cw7iTCrXZI3i895Tmo/vQzPZSQJRTdI
oVXaLQaYCRbeTIkd5TMLb1iYgzhPs2bWLDxNc+taA8Hsngrkk24I+eKYvXnmSjlm6KZ+/o0bIO4S
YPH3JknmVuRXtZjJ9sHBjk6tsfO174KyDGNLDUGoyIyrN2aSefcQm1wP4DUDhWgAcX0i+XJ5CSZK
r3Ak52AiyxiaPUn1BhFCft/qyQpiWueGQvggvWabPSWSMrZ+OCjiz1YOwQVyHtFxO4e8s3tSidsn
Gi7mm9Ab9a7gWrnQPWBWexxdb2zU4o+aa8srQuh9ImmrWnPXZHy4E/TahMStpVQAi3UjjovNmEn9
Vk8dmIHgsLgzgaccN+pbO+BuJIOxhBTk2g3knJGtbyzlLgus/Mm0hfFBPza+KZmozaGrK/euiR1o
xh0ICEZs1NinMufOrex+ybAlenaLUUUu7JKu75BWueh691PqVIdAgVMgt9I0pnzd+qU7rbJxKCA4
81A2q3bqi+YwOI58DuTgOmuRCa/cE/2bP3d5UIgV79U07olrcvvj7KfaA/nHzlrrJivdMn9PCEtc
gjwg0aQuv8GXJjk47WL3Wte6Es9/dYH65UofjcitPJ8AQh9udWhPs3GiaKF3n2uKVDY5a6zaDpIX
h9SrmJgYW8nmQzG9qSOnYceNZnyfUFN7JxD7VhX1YckpJEgOK64zyXzlw3EFfSH2mom8OvKGDmq0
TNJlMwuJiG00/nVvN2RHoQZnSbeK1nq1UZ52K4qhpYm62pqLVZG74qXo3WwvzQG4fWdZYOuVMLS7
uqxwR86Q0n74jMzmSKWKvhw9Mc8Pe9vo46gmC/CO0/aSg/GwSg2ApVO9D65QcmN7vRjOcnZma5+U
gburO5J8Q4astsWCVjrvAG6Sq3Fx23eJHblDNj4Vt3blaW+NRQomrZTaxnmttX0fjlNA98cAEzHC
rus6Fpwgv7fcUV1VrPIMtqjX2RSmsU9Jz04AWi5dqR90TiPLAbim1J5AI6pii/IzmPaxbBHX1HUf
A41xYs0+G6w/1IQzB4obcKLkVFqIbS7ovyBOJVmdUy7gIdaltYZCTNKH2fBohuQANQbkcjro6zRY
pke3iakpRJe1NNGYTK1L1+mfh86AdJYQK5dves9NnzK9d3+4sURpXAvKHpo3mfnDnjx56zAx9MPU
LI0ktJ3evRWxZ7ACVrARw36u4O1YNVcwin3qaFJ2Jds56uVWD4WXGBREvuU842hKT3Pi+vcEQMz3
M83XB8sgiGivoXhiF+WBhxitx2229kclnAiSeHsc9RxxByZj68mei/nDQc3WrkZhOQ9qSNUDgAyL
QB+0aXD3TOigoae38XXKCEdugmoa47vO6RPJsuSMlwrLibtIWgvY92TwCQ6oPRBam0thfSb2vcNg
h/Gevafpxa0n5/S10rpxNQaLffZNZ1i3Rjle0v8vq72Ug5+HpGKaV1ogcWTFHbFyUcGfvJoNHWN4
Abqv1jnL79mZhHhYHL3q9rluD+2uk3N1C97a27LIgBLN59Ze1kns0gKIzdSuQ7ux44841au7tvTA
fNl1N4Vj4hfoDuTCPmmxfMpoyLTKjWxU40uYa14bbJZq1NKNXUrDWJt6USyUuFPw0xg6UmcVkPQC
AwFc1XAmkpZY64I4uU0b2IlL3Pdouyt9WmqYsUvs3NelKL/BlY2HTcGWb0dCGyAbprnWh/bgddXR
j5MZqO2YzViYxez8yOcm/z5efIIr1+OewGD0hzcK3UCPAqSo9WacR1o+orW4J+XsNxMxzbb33GiY
sEPNXaoHvatwWTSCWh2hKY1oXB1x8tRm0jgzQ15ela+KR3usLdIXpxT7myln0O+9L6JGDBP6rgJF
rkH+DeXPLBB80TCNd5YYHkSTB1tL67GAZAXF1tbqTW1dU3pZZ8XFub1kv+e7NnP8E/utnXI20T2K
63SApWntclGplBQP0dy1Sy8eajvR3ZCD9DKsfLTBb5XdiJe5rOe7iocKs3Qwoj3T1NTUeGDq0d2x
vEKLH2a8YNFCUsyRWUyshQGN5sv4qcVQmpPE8KMvRx6H1B7UeUn4Met2GMSLlQgI8LmRmD/UnBQ8
0cpqN203k8oXWGN8r83kCkbJMBdXjKXLnx6B+thvvMUGAeqIdK1lRm5GidHUziHLlZIrrZ2V3PVe
4RscrLoBc0XXB/gQ2q4QoVaqjjZioEZ3ZbWqtyNtcgA+pak+n4hNmHiiROyQUlCTmc9WHFcrp8uT
D5pZ2BfZe91xRSi3enZ7JPxbD332z9IQ5t6x5pieF+vRy2UccZWO8O333AW5Zn2vk3Vqmuox6Hm1
h3Korv2kJA2tX+xUnixfK+9j0EEBY5ELU9SCWn6Gf3whjcY+YHLRzcRAFlPyhomNEDC7baCwBymq
jnCwE8ilwQVi6kt8NaFrgjadTBvKaZdwnllxvJE/l08OKohUrYxQhUhFjyLwXmr+5DzLbrgbRGnc
lDGXJiSAFL5q58bB8zCxSGzaYYTAKj5prC2oMsJfL5BWVEvwWtOOqfdGXjCuhVdrD13uk/G6fHJe
Z0xz/EtOmV2K0AsLNnASuLCWVcKI9fILL7aSEnasVjn1wfkkyvbORMVcNdAiOCN5YEfd1KbMHurU
Eeee/C25dhu1kLM8pcGrbfb1sKbrAsdWD7TmOumToIn6zs8k2V1Ab5dP/q2aMk6TzQWLO/ZWZxGN
f6Hlyib3H/pPhq5xwel+tmr+IyXc/1fKOd29/1svd/qArZo2vwjmLiEg/8ZgBv914QQgSHNp7NOe
YJ74L72c6f0Xcw4a7OhLcQ7TvPsfuZxmQjlHdH4Rs9ETvQQE/Y9eTrN0tHT4ejkz6CRf0hP7AjX/
HeScv/5rqxJVCgJsunk0+UHncK7+MgTCNeV3uvJiiiQhSFYvHAA9nEkS6a/ILNSv2qq/M+x+bc+i
PJW6Oa7HZjroVvfaVWIfu2LXDUMCAiOdtk4hNmavsxiZZFV0noIzxPl5CoLbjMK9CJ7i7ntDdyuh
ZumS/DBT8ZeT+yTGCxHcHq848D7MXjZea0O38UYrjwLvh99Z76IyOdRLppzVeEN/dS/G/DWxA5iM
sTmEsNrVYz3WMBktXIs4rB9j6UIuoKLL4gBKspDXVp0eO+Shq9RuTnWZbV1tuHHZeAi8MyguumXP
tsI2hqG8tQugx43Bcj4NH461vM5CrYvcpyOTyU2niZ8dVMUNzSjOY8sb6cnXJL3A4mjL8mBThRDk
9YrYa1q5Vr/x0vonZ9gmaprpGXLJzTQTwBToA4f04N3JTraT7LP0UWmdeM11hxTECzac/Aza2zLB
AjnzNcU4I2VPklZ7qHN6CNCf1djJUBrenV+4WdQOpPdhnGnpDC3PpCGtRrh/W92rV7jOq5VFi90a
jCG0puG6zuStLcxrpJzRYo5oC5pzEdAjAXnzsvQQzINWHYIi8ehQ1WfnMnQwUO+ulda0yO1MHeZz
nG8Xr7pFY7OG9L0Vfq/CZLm14/Js9RWVlnUY+nQKPa29B1B5l8zAp7REazbuWHBY1rx3Bk03ZGDR
vPaH1Uy7FB+nBWyHti+Sdap4gfOfgrEatCPvCudwXw8Xt9kNVXlVssoaVjvd1L11r/mZdl/0QRLW
caKHhgzqLQLPR81OjnYBnbknTT/suresVHrkKMv4qcUttO/ZlTvBdIKz8hw/Zr6RkDCaJpsmy6y9
OcsDaM1lXSpAI1XZZYRZXPKkHEXDLbG3rjvcYD/42RnW2Z3ap7og6qhvbBkqhwNX1pmc39KNKQjU
hOg8b7TYUVHeBeesn3dzFrD7jt4BiB8Hunm6mj1y9cdW6JsmMbTbehF3djYum670NNJU6L40Xfpc
NFwj00/msMhsFQKzPhVT/9yXwTddK89emc6btNN7XkFTXdl1tS8XZ1rNU/4iJ6NYxX0n1rrVPhYT
Z9zObK5kK71Io3u4TsqMCnA6G40HNd5z83Vm6bsgP5e2oNtAHbsfc+bY1dSBALSlYXIGbY5a3lXR
MLjz1k5BDWVGUNHcIEeObJF3aWRVWGeEgVFZOOQET0ejz765nNZWo6x2FXGoGKnpchMQEnq5eg9q
Dq3jRB4knSw2Zy0C1nEgIjTUNHJCmam/cfzZmkNWwBQt61WV0R9NfWeH5KBfFdNM/V1iK77OzLJb
0+mL0vG2xkYcBK+50VEbdPl7QlLtRIvVyvqb1B6nqMzpSNt2X5+ojykQptxL7i1TtDurMLqTq7lD
5ARtte4XOWxMPUn3Rlru+1iI19Jtgd0YsfFM0ua9M82couY4shXuZLtOnKt2DOijKKd+b6YkCwmw
dVeysvK9rSky4anjaQZxfK2CelV7zTXZPudiSQ6YadTOHrriIIyanFStvZGBdpxbcSRm/sfiiYc8
l49l5URknjSrSmlETwmk/ZzS1noSXyew1+zFPNhiPg5NRlvfIRDadfOomX2LD2q03TAWejg7Um6H
xqrO5kyyh0YnIkuyqGrkrtHEDequq7wpWAv0pNxNkgNrksjj5PiHodDMVRvU7m6h7zJV2nPnjhx2
O6F/gKslj8Jn/WpNP38rarM66ARchoZSK3/p1Ukv63o7Xdokg4dYOx+Us8HYtplFfY8Di07DXTNb
u1pqZpjkE8+RXa5HwXFxKcr5IS73F2oYwHZDjI+zaw5nLTEPtVzWy1Qf0lkOegjed+AsoBYO7rbc
TJnpsD9UXiSNpX3XC5ZPoELFuXDTa61VSSTKcQj1KeVARx210b3kWlbfzQLlj9OQxUQL+aqcbfe7
mNofWTIO2x41SWSPzo6x/S5ttI28xEbHWKDaQYZj6h5kskSekV1pWfa4OJlLllN1KEjqyBwWX6dv
V5zauD9xCmF4/Jg9X626pDy6sR/vTZfeg0qWnKN/GxWiXtcQStxuOmej/60nJFVO8dEt5A/d6Khf
g6hwxqiP/fTcJvpHP5TfDC9e1o3NDDXteZiIGqg2bqowC5JpvcoEHTk61ZugbmnhD5YRkvkz7dKU
GbTVTwxjJ3lnC/1FZcum8eo0Cpr+e6FrY1STO8OBHbfsoJXFOQjYgcQiX8DoMrPxBsPYdkMGyGdk
rKT8uAcMtTibXJtmmoOuvjNrbXlWy/Lku0QcWHKksmgr9ivNVOt6pPuoHFSraa3yQwnI+C3LE7Fh
pFXzFz1ENZ4iUa2Li4aciGx601Or2uPNLnZaaqNKtM35EeRG8zIHdXWrF8zDZuGteufaSTazg03a
CRT5bPo9dISnqi6Gh1wXMlq8p7p1xn0Td/YmHYmMT2RZs5uzyGrE7kDfGstwkPFrMNDh8loolIkO
RNLu0s0QNAelY9Osuw86h9YpNny5WjQHUfzsfM8534rac/aVoen3XTI+mbPLXubdoXLcjmgqn+yk
ySKn18604+qQA199gOpdR1ZHKj1x8X1IsNK4Z0K8mTnpqyKN4ia5Huv8kBJdgrk6ZFoQNaZBTH3d
4bhyVr03rDzwYIXXnCqszXlGx6h0Hkl8OMXx5XRURhWQ61gyQJxjY9iUIrMi+jC7uTAeqsAmT6CS
adhxhGxjJa9pIW5TxgVszglAHC+EfhjpnbvOL/OyuTnpwNFUQv6Cy8sQxNd+Ot3TtXyd6YIFM6H1
JQqbDN+xbX8bSo5PBhPMJddWAdMml0ZFGAgP3XJ5GQRfGQXNS1KknFJbXZhslW1+mEO5bcwTDI5V
FsDHmUToFMnOdm6SOnsvzfa4DO6qdacqEop6CcNV41WM3ZJtFU+7OGsPTWduS39A+ZBscEMftHH0
twYzGYYvWoEnOmE4ZS936MqurIaGcVHJbpuo5VuDxZxvApLAoqe36yb56JOosrJnNrRxdq9JOg1b
R39LPPdo6Oxnw7z8FEKes67JNwC+w7gedrTu9lZmXvNQU/JlDTRjLXS7gCOcuwaRsBNDfM6m/q0f
7jRd3re0gIohXrXWfdOUL6JNnmrmWO3ob3AL7hetPFWJtvc6/Yr0C4CJeb9qckzvSqoAWWK2UUNH
YFU//2wK/9kp2apYGwq3e2m8/sPWY4AlUzjFzWnIyi2Wma2W2du0MIlibreFI3+Ii7bQlQdhi5el
20F83jZdQjXfb6wqOFnFVbDIVzGbJ0x+un2XuMtto8i0K53ItgeMzXnY4992dUZxJMddyCsybFR/
7G1qmzmZzlORfXepdQtVVFEf+NRMbf1mdubOHbRVW5zHpY0jPekI9IX3GrY1/8ysuz/rggebato+
za63Gpfg3HXNdWP1t8heN6wfZ9flLxT+jaNw3fd3FvCYUK+UiMzyuszmkXaneWaCuxqxR66kxmbS
QX0j7zjdB/OLolCL3fIJwdjZplB1BuOIU/Uxs9NveCkYdSRZsp6NMSoNNq1sumkM/SVLnBKWtEWP
MJ1282Rde/M7g9yVT09pUQMwcF9DARfspzp4HJlbRd04HeZe3yjT6reTpd0Ky/gGUcNT7olh9jtP
Ekz3sbgzgQSGwmXIzWEkWctUvjGKDtZ+W2zM0rbP9dxa27qtdosyr/Jcv5EuSHskBmE/uJDjJ1mE
lffhZk5Gfuv8mGkE56KViiDR8xrwWIrgRVEr5Wxleq2dSpCgi/qGI2/bagU6iCADfmyLuzoTK8TD
1526NKqmY8EemGpMBG3BFjApZx+DqidV60WIa9r0V3PSny3Nvw+meFX01rMdMxZl2WPP6BEjmu23
aXkrEA442sdiHTPNudGZPHVMXFn2bhmz74ZlOhPEZt32Tf5DNRhqdOexwn4WOfa8Rt8RSb5dGmtX
jszWhT8eGCSt56xFEtrcgmsldfnZzL0PBsy7Kq+PSaarq8RwwlTG123nkQglrAObNqc1RAFjBqYk
578q3mTGtDcyL8wW90fdNYxUhmavYSSNZOmZEdls57LVtplJ87hLd33fvxa+9tQTbFTMOYHY+ggn
tzeziK7g9xKIpyaTK6enJF00FhuLY3qYDZJhEEQ+RL5yrel9EhVSwCFJ259wQ8LWjHtuk35XaL6/
9qCy4xYWEEhGae0N6TNU85rIKv2HuE1fWhrM+SCmU2KYV23XPYqlrCJl1fIAGjmO4tl5tBnER1Mh
lpVl5W9ja9836C+39VigDaWWtHB4balMvwlBqIQZd3utoq01af0zsoaXqmCMTQEPGCFVVeTJ/B3o
lEdjUOmHuEHpuEw+wSS++5bI5k4famcFWOWmx6zBv3bpfTfDtalP9FXdq8LW6zDPmX4vfccbNZAi
BMjIDfMBsnPRJS+ayzKgQYvdeX4qtzmy3FUzqGVL4nq5yUTD4Kat6OkFSkYBQQmHciDsS5uz+Mkw
kocULAxnFbqH/GvTdcFKzFCNApnJw4abI8Jec2Iyz+I2JPQrCS1EATQVl0jrk9uS4Hwlzbvab8PU
DdYxDuqwRKgTNN2H5dF+7Jk+lEQAzh5qFjgzRbvpZVyfCbPhMNHlmNb9TlspMY+b1G2CyG0Y6mbC
TtdcUsX6sJ/NijNkQrWiGnUzxgU9G1fEJ2QBQxVarWYe7amuN23VgnQKJIJBrzX2F1he6HRdiSlP
VXtXywaOaO+Jxrut55vZ5tkoLr19/yQ1DkqDeXCd6qfPXmvN1Wsa6/6OTCYmbl0uvVCZ4rXK5COY
871mM9xlwnNYwG9FqF7CUrdOpuAxV7V5pDQtyU9RwLZR6hXtxfJtnxiUB3vPaB4mo9WDNaM9nnGp
pXu2FggUnDyYSXE3TUrh5r/ZO5PluJF0S79KW+2RBseMRS86ECPJIMWZ1AZGqSjMo2Nw4On7g7Kq
rxjkFU3V21uWVpZmqUwEAIcP/3/Od7ytW4oEAIMSG5UN+c7nbI2imxqMQvcU0IOKQ3K2cpQF+jzk
QetRHV5s3Mwe4XkahUdI8OaqbWYniHKtZV9nPPRh/K33s7VQ4nxwy0uLkejJ+CViqJWudpd40l2L
OtuEGInyttzGZRuhdxMbO+7oF04hVRiW5ZSG/IpY5Daww36DondFQtDeEWAvW6KCWn/a1kJTi/m5
DSq7PBfCvEzZqhVGedaOyavlZ5sEyr+fmHtiGc6t5lvuhPdKel+GcQgsw972nnHmtv1q6KkT9zQb
kkF+Df0kkHnxrc3GyyaPz/PpOXL7oCqna9OKrtSUPdG2u6izZm+zaXMqGzBCcobX8dqr0sBMphVi
/XhdauOFVaVfTCQctey/RMNjo9KbtPaqlTXPG9urn6gqWAeXLTEbxgokHuIUSgSOGW3zqBPbPJ2S
C4QyZ2PYXCIEWMFMm46hGq5yw7/ms1zHjryzojBnOnu12PfNZv84xrTKclmdJ2VykynDvxxU6jw0
fatv0Met5VxFqwRZGG2gZ1y9gI805t0Ke0xKTFvIOrUaHf+cXMh7wswoZzWjOpNxcg1+kWRcfSH1
ls1lN+DTEf18O9OECEbiVDOlPXaluIpU6AZGZbC7nC26qm3zFMEdiFaGuNFQwbMjyh8Q+sDZayhB
5DXb997fZgRPgVdHqhLFP2TWVodQH/1j6dcTpZwUJl6KL6tNsi+ozVkWPQ67/VZW3gMaiHvDZ+Yc
smI6D2f3AOn1SGGI2KsidlgYTBog8LGTnaGzyTHqNOs3dhQd4jnmgGi5t1GpbtMkfxoattT/U87v
psM///c/FgvNf1/N/z/Fa5t8fyn/1+1LUb28Kerz7/3LBA+z4i+iBOBZotQ3sJtQuv+3Cd4Vf+lo
lQHf43hf6vP/VdUX/CPUDZjnKesjC3b512TVdzG+emH9RSCLQxvAWCIRkPH+SVn/bU0f1BZuIKwU
gsYDWXBYct7qZtvObwYL3s+tMQPEjiYWSnucug1KJ/0Qpp38RO78Uxz7q3gWxTHUfd81aCIQpnuq
3jY002+KuRruwC+ZIRWEDuUldRDvbPZlT5fVwqvXZODHGsvcV7Sud5KgBYw3VhSfpSGqMrpWFD9M
byB+IjGn17LunwvP5jBJyRdNoDXlsBjNbBeFQrvSUnfQNiY0mcOUDumLsrIIhV5FVSZGF8s+z6LL
VpEyGT64vYdeXW9mY1Orpnj+ZXx8+fsmfzX3n2qUl1uHlwctdJENv2P8CSMsyC8auruMrKwg8Yx4
3U/mE+Vz+xNTxPLW3j5kwlcXWzjnCh3C68lbJU4vb83OKe5K+iNE6UWCI10s1qHbUbO3oro67+kU
bH9/f+8sZth5cWW7+GJIdVgSTN4OJjOOK1WyabtDzie2BrJ2OsPwCy2T0wJu62xdRWMWOF18gTXh
++RIdff7n7A0yd7duWNiurcQsS6mh7c/QddpGlhGUdyZTWlcRk2b7JTX4Uy0i0sK1MY2wq2+qTUv
2sb6jJBM9geyPsI1YooMealtbLpMG3co8bPnzKJuPlluchgogZ0Zww+rLertNLftMW+nz9JvTscH
bEIIN2C+TADlNIhPfJzR3NMD9mlLpPojsL2g0s6M7LOhcfrBLxeBF88FIEhh4TgZGkMkG7QYmXZL
zxrlxGtX1DtmgZ1KH36+iv9p8/7jZyrKf78wHF/++RK9yO8v7ZtFYQFN/b0q2PpfCyjMAUUN6xNC
BIP070XBMv8CgGVavH+wNLhqGCL/AqNAC/6LP7sQdQlaJ8FwcZz9e00w7L+YWvjkySxl3CNM/5M1
4a1DBB4L4erMQPxCD74Ckoq335BXh70n4hh7U5yrw+xVbOmI5PijOQqW39K1hl+GB2WJjz+do0hQ
0IVC5xYMdnMe68390A+Pva02SJ6Rn1ly+sSTcnpbXAqhnA9jzOD8jpfx7W0ps0CPEtEM6lh2r+Kp
Dnc+cr3V72egd1eBiktngEWOqX5x3L69Skp8xzilU4tsPqZFqUtjZ0nT+vL7qyyv4L8meB6esWD+
sUCSQg2f6dRbDFXEywUaD8R6ygqYj3AQRNvMSi44gdypNP3eq0+zgd5OHctFYVwZjFy2LPZCn3t7
a9McRd0oNQndqok4czvd1q0nbWNrxnRBBvJnTNy38+FyPZLfLK6Ezg5g/imRxp0mPfScpgs0032C
Gu9Sg56opUXZZ6S79y+NBQtdAyB05Be6e3Jn4dRWRpoqmhJ2rM6mmTwio+4/ixf76CoGiQm4vZh4
38VpwwRPncTruyBuYppzyPpCjcHYSLX+/eh4u/z/fHC2wTeMbhsZh3E60kmxIlcl9ikiLooqCnQE
5g2c5LwwMbd4MowfsuuK/e8v+sHbIhadPS57GyYjc/nnv3hydVy4c4XHJ+gMwtMcq1RbCrLatmxq
/w+/sQUKhlAG7y05mvAlzJNL+bbTjyiIg3SMUlISPBOdbfgZa+1kuDP4mKEY6zozIJtjcfIlU/fQ
Ix+PF5WXOttnER5Dg/L4YxH+IXuJLAiT6RDNALBT/NPv7HI2TJ1aqToP9H46N2Pf5n357lleG9Wh
yeL8k1f1wZ1x6MD2Dj+I0XH6IRM/ZXlNL1C9OQ7KV90ry2Q1xA1hE/mgofUELlP+2TvjFsnTY2CI
hSbJBudk9jVLJ5VeRvfdHR3tgFr/Nmts+cc3thDJ2fYuuVrQxU5eWSyiRtqYQANXjfIQ6YV16PMu
3ZCLQhVoND8LZzv5on/e1DIxOcRIMUxObY6Wt0z3hZYGfO7Jtndruk1+pP0HdwWIyMG3CVINw/nb
4V6aNBZq/CeBysitCUstX1etMS2UeRlQAxab33/JH9wVKxhDkffFYeX0rrDP9TMfM/rVsKDk41lo
y0Wt/mw55tnxithe8NeyD/BONqI+8ObBnhzkGHXiIPyGJpD1str+/l5OZqXlKljs4cywPYI3d5pu
1TmETiFZJ3C4janQ8LcbSUN81Zlm+MkNfXQpqF9L8jesSgwSb19TZ4jInUcin0BDEz3QW+pWCp/c
LmNKX/78rnhyS9GAyYMD3ttL9TM1vXpewB1OdFf3oTof8CGt6mns/3gs0IcBOkxmGSc6cbpLC3XR
kVEcF6yMEb2MwelJRkkq9z+4IWZ1IjzZ4/5dC/l18YhNIMsddUkC0TR5nDV9FpdG3+Db0CmQfQLY
eD++2eEuyzwLPWfj04DuER+Ahxy6CHQq+Su+ruGoV5F3+P07+uAqHhEvWIqYaOnmnny1Be1We+IT
JU6lbjepnJ+pS7ifDO8PL8KHtJRxTIw9JxNeMmAkDgUX0Qhx2yRla11FqPz+CG68LE9saH+5CueV
X9+OUUdZUhZtESThGO+9Ose/0jUY4YzRvf39U3v/EVlsH5CDw8dixJ2CWexRU1MzmFlg4/aht+vb
eIcMO33MvV775A19cC2HkzAjm846mTEnb8jnxG+MFjp9z06t88x1y4tujGgdM119Mje8f0/U6pa1
yYDTwLVOnuAYGhqdEC5VMa9u7HbS8Pfhtfn9w3u/rluODUdAoNPlDHdaQChTd8yBPtBIjOpoOBp9
VT3RMPK684FeCwogQ8u9T0bg+2ty/IAptjDjoKH8DPD4ZduHP6EwxipCqiXoloSZ3mLZtu11Djkz
sMz2s0SQn+FUvxx9GIxY7gFxOMS6C04iJyrkxQwl4qpB29r7oQxcs/ajnePXCIs7f/IeNKr72eIJ
6andDJ2cNlNa68+GrOUTLs7BCcK0RyVblwaeLMeP+yur9wvUkmhy851VJ1Lb9hbgptkyo09oxu+H
HBJutsnLoZcK4GmodpvKiBYAy9E4F3WJx2+QNceBOfym5SECh9+Ph4+u5nC6RhjOdMcje/vdyjbH
0IGvKRhTt5u2BZDB+xa9cUuzC67+J1f7YCRQdiPeyqK0hDn0ZP0zwiRN+oL1zzIzuVJWjBS0HPIs
4vyGIHgFDOWzmfzkoLOMBRjFANaYLEjVOuVJkfUASSLDNC19lEC98zrNehFkerxOGqwPljXe/v6J
fnSPfL34Vdiw6Jzi3j7RHn8XORAsh/R7tVUfmY++So5NnoRBliOA+P3VPnh/PExqREtd0GU2fHs1
UpVNV2utIog4pYBi7WR9p00NMV1WYn7C8PnoWstySEOBOgmn+7fX8moMeNOiU7O9JV6HVJ3zYkB2
nxfE+v3+tj54ay7p2jy9n+jSpTD263JSxiVuwVCW9H1r0sybzL03PKkjM/RwtVlluslpp32yhr1/
c+A6gEksHgrAUacBI9iB+zlJdL4FR8qjnIuQXt8oDn6SIiiDBrr905v0/GVvwZ36DolnJ9OUZmho
Njy2aP2oxp03QLFe9UnbX+TxqNPHyNQXzUB58Purvn+LAGHpr0ALdfibUzCWtODnu4jegnac893c
LPiGDJ0lisPPBqfHW3o7DzN/kXxlscUxDJxKb98ipj/S2tEFBalRIp2bJ6v40vgtcgtMo+VDjtD2
NpMIgVbJ1PfVJ5PN+zFEoYHxSl/tZ33oZLLJE3ZDSY2y2G3b7lgtWma8/nG2QjyWXmp2nt6FdmF/
tsd/t44vadWYvfn+acwx87y96QzX2VQiiAtqv/APCsvahW/Gn0X3fHSVpTxPSCHNOXp0b68yD7Mx
6U3C+RyOFJkEiJkIav4sNO3dWFnw2oS58wR9m2jok0fYdaodhM3eUbQTSGQ2ZDAlOl5XPM6ffAwf
XopqCmdFWOvG6UKUz33bFTZCSqMYnb3hdGpt6YS56LjUd7//Aj54dmywbFYhCxAZib9vn10hEg9l
DMIhKLqL7ZjZBvsCKVefDMAPrwOjexn+VLtOtyG42Pu0KGcORnKsMW+Hcf7V8RAnr39/P+8G+vKW
KJ2wC2dWZpf19n4ijVA/O7KLwG+MpF5JLxw0rJv4NzMltIOqNENuO2Oq/5P7Y95zbLp61IFOJunM
TO3UKSf0k7bfnLWhlr7YmYnW7Pe39+FjZD+0HProfZ1mcEdg41p3SXXjANIjya4RXAUa5bBPhsXP
0s+b6YrnCGCZj4n0c/CJp/fjZtipZt4XqiVCgOFPRHfge2Cv2PkB0DKmYIo3xEeuvMbrd65Pztuf
3+ovv+DUPufnSrq9IzgQ9pozBF7vlI9Evtk3/3+XOZmXHZmoSfJxBfB11bHwvXsTS/gnJamPXhtJ
REwfoLCW3f/bUWmQUoqfa9lr4VJut54e1WhRNF//5LV9NPopPqBzAOFrUVd5ex3chUPWN0YB3Q3e
yGgpcSMtY6QqxY7PWlVuE14AMvnskPHh7cF3ZFJkt0et+e1lp94m8qzisoCXyj6I53Qm2AuV6O9f
1UfTIjIIDkYU6ReZyNvLOMOkUbFkfxfqNirkarK2Ex16Nq50pD8D476/Jz5mxLEkMbALoj//9mJ0
461htLknrR47cC9xDboQi9Wff9Fch00kh3gUKqyTb69jmzVg1YoJy4QHlqJ+RcFhqzb5ZD/3/tlx
cielRGdORHBwepJyyfGqDQsghyknODEzIughhljjiar4ZI5aBvPbqYMtlcHoo3dIFdE6eXL5BEfU
4SgZxHDEt2mlNbsaPMZV7IhqD9ZSflKfOtFRMNO7nN5BAgJz5khNLOTbR5jatb1EVKHZTNFgXiHM
tquXnNNQy9nKb7tr8Df6Y+l2EAKzmlz3BzedevfAngHr5B+O0cVBTDkGnJ/Nbut01mpLI43ralB4
Pxptm7h6sdMpZlzHpvvZjpJhcvKk8S+je6IbDHafDvfppjlsyjLswsQN8qrUmCmnUht8xO6WJZ8I
m9HTfJ15YwPcarYwH44BJ995vmqH2Ot25H6hUMwpw941KP+Tl3SSbblOAGyBBJgr+zLnpHVj01O0
zzKlK7lq61GozdS6aMfTrHPOEf1A2mla01EYCFUT3eOAcH92Rwixpf45s90zNwauHuxG+BhJQVgV
Tqnzanxl9ONlUlHuu8FGbHUp7icVhg+FnvsYUGNLZZjRsgSWlo+TGaIVH+tYr/TZTfAKGzjW0POT
6lab30Ky7kipnBw2GddTnBFAGlSRJnK5El5bUIEDnCCLc8AxDIK+E05KCmIemeZRJmkIqGV2JKyq
xgQsdFEMGTCFje+3hUpWqW2XM3hQ8mLRvNtaqM4Is8jDIAXVo76bXoQ5cjXHzWiv0lINMKoiOapk
XepzkT6ayowtfGXJFDo37lD5Pn7GtrS/VP3ou9uGmAJ56HjBRtABVhcbp7YmkpEjC5/seqz8tNlZ
U+/4lxmCT7SVclD1RZg1zXQ1zm2u3WtRYchzpF4gOJDymgi8E6GfDdFCVcP7OJevjRFOr2nVa/hl
+xF/tBcnjnvWuFAUjkSKp+0BBsLYH6KoColcxt7rPKV4tzGRDKPjBW4URv+02FR5i+kCmfgqJRUr
OjdHhQVjTTEwTh414H8YCJmUq9WAzXP6Xk4m3fyVKYgK+MrXloXrsLHL8DYMc885EzZB6luZGcp4
LpRIUhLly9Z5UW2MZXE11EmBfWXqDECwpMB7ULXiVuk3UdyB/7I0LBVXZWY0IwDTRud+xtL/0SJz
eoVQiB1Cd50i2uO1j3M2hDXsmDFzQ2sbVbp2JTmQZotzMFF3Zt+GIsilhYvHmAa7fW2SUH82zVi6
q9zht0HVqTHaz4SuNNuWyJsLHe8RXg4DmtxjC7u8W4Fc64mcCEe3CwTULrESbZY8Ga2RFyshK9ta
SQTMzbqnyNgjrI6qaJNbpc7YnkmkW8e6Mr+LgVwbbB6YlAAIIh9flUSxe4zDKr2SXSq+64bMknU1
TLO5GzMN+k9Yeu3B1nvy6WNIBCqILVlZQYba31kXed3Y27LWjdcoNbt07cFsG3YzB3HQK2KGChVC
a3l208K0jtHkceFpdhzk04xZD6CeNlUbEF3irh6BwKwrq/LHM7e2OXO1cVZnZ1446dPWGsvoO7lj
qbYxigWZVQqng7+X2t19wma4D9pIGznx4gNttxSAm1tZVvp0dKHIdUEzxpjogaR1vr1qB8wgl3Wl
w9sBTggDJy+8WMe/ORThMa5BnwVR2HnyLG36yAqiJDXv5gyA2uMMDJ2XkabpBP2jpLOedsK6Z+KP
H2vooDfM3Ua2uCKd9B75dsl0A6ph3o/MmT9a3eqe7aFo1TlFg/TZH2CLnk86muZVKBtHERDL/h40
UFa8YlMQ9zGSYWdFB6sbV3ZkDNqOIjpUyFGFlfN1qIZEvwZ8IuRjAY/vRm+17krMguLRqIGuO2ce
Kq8GHOQ51o7ar/Y25LE5QK/Y3NbdkOVBVWjej2EK/eowdRied37aG8lFHeN20mLdjnbwNXNthyYo
ejVHIepV70l/PBQkTfdrzIq1hl+C9LutSJo0vcBo5IszQIj2oxPrkpy33jKe8GM2k7eAD7WGj115
ydkU6d45kMtivqj7uCzX0q4ybeONkVkF2GgRzy/peVjKxkqaX2D3oJvMGlkMKz0jpnlTeMBZvoW0
85ujLCoXymEfD+aGucQlodYtMCdKLZ2vsdC349dWl/pXD8JRdo/YKRPnuYR1t5+smCkfdqwJqKYX
nRGIHlsvmdPY1LeFJ2sDJlo4O2IdaclkB9JURfSUC5V9q4fGeHTyygu3ltAKZBBmLpgbEtYAwv36
cWiox5hRcxNqgHXu8sxs/UeMI0m0c+H5MXdXHEVgN5jGDYRh3QJ4GlrpuQh9s1lxKiraQNfhNaxd
GFvxusXSEa5LLFLlVYSVOH8EwYmBM/Nzb75wIwRj93FXU+Md65pVMouHvFhntAk9BmIKGtpfcs9X
3QAbcddOjPJnDbaTE8As7M8sLVLjwZp5eRvfS3S5QZCThSvfr6ZsXxZqrn60dPsnzkxD8TLGrvva
oLVuv6tsFEifBqQEm0SrMrECO9ywScCMhDtVVwscog9z3b9mtpJyXxVmpM5qvlEzwK0HzhlfWacr
Ur/zNnw0GqdJsNP2umCwe860xs3ltaREZdFwkwmrjm+LOuws0Jm4PGawe71VbDysIMWdp8NQBPmB
6Z1RMoP9PLbxOGZnEoxqvo8iPBvBMHsWJhAEzE37WGrEDMH/6eYCVGw2m2L42vl09V/sLpLRTTLg
Z/5uAsTiE0rC2L5sisjDChEOLPa634F4QraRrMpUTPNhcgYt2WCRsq1dCDIjQzHgeDzhoKxU0jyw
M4LDgpWmHNy9cnJh3VkZPM2rtqCW+Oj0mYxuFU+6J1GqGXO4fnMjtrQX42GXRpOJ78fs88cRg8J0
Mw0m4encftp8o9vaRYGfTVaPGcdo9IOuefOIraQHQS4m1zyzJeyipzqeqckZS8rEiiCk+TzV59Hb
w2qjeK6EXzYB9jJgk0wS+rBvpwEXpfASUV/JqcVYNdYj7zyQVseHuYr1vtS+FsWi2BVxE41bTecK
FxZpH+6Wc2UujplISoxPnSpI+h30lOzoLAHaBYnFUF8iqWXGw+CY2iXx7hVxRLRzu++1j23l0oqm
imqLm1lC3sYG+pFVIUej23bA2MQXt0xTb6d3lv+idbouH9xwxDtlObVv5KjUAWltWJ6oiGpaWlla
kIXOhLUbSr2nv9TRNAI9qCJQF2Iqpvuf+/b/kd/+gzCVX44w71IJjy958kZ4u/zxv4W31l8Usmjb
UMtclLToQP8tvNXIHeSoupxzkNGiIFqMGv9S3iKu1fkfulq2Dz9JSv9PeCt03B2LTwMdFYI7GlF/
ortFuvb2/MOA5JcBywMFv1Q8TkVSntC6iK9wCxVOt/dVSszmGvxM0j2ZI78Mv53WeiWcDh+QbOIr
Ad0tAzl97vtYjHa209TDDW02wz0WKVL/AzCPbvgRQ2yR5+4YDhu/cOv+IIlIkAcj7c1yGzUOKl/L
i+p4JWY9Dre1nZf9g5vBVcLaOY9i38wtIdxCwRZ7atykgjYRTkk53nqNsMF2jgpF6MpUbgxhsCwK
+U8cp8lVAbK2JlszH5N/KmlwIGqdtvUP6WSN1hVBeclmjjNRBr2eWu51EoP1X6lyzlNW5ViEdzrp
NNiXSXxfJ5N2143+dzZqx8EFQme22XVoaRctHpBwYWim+CttCwM+cEhhxCijuloeCSLxHnS9/dr7
NWZ5wu5NHd0bBqtZd++tJH6kIeqf0SqR5aaG9sEjTWev2PWooKdgrgmK2ZSRCwokRp31YFUSw2xo
aorQB1a76Hz0s+bM9ZJYPlhaqs07Dl4ymBM1jA8g5mao5txBWx4yVZlXleaGFz0VSrll36EOeaVh
Ry5FXRyk4eR4jZtW3EnJbiWI46FEndAvLA+QKxDcQEqIGxMKoQ/ShtSFFCNLrL6lnkrUtgpDpe/U
RNv6C8tgCM4t8uU3Q4rw0gzT2b2mKxRHtBNbnKRFNhnPRtNPL5n02usxcSz4yfFxDNlhywxfNR7b
xrnxteF+LjvjMCXCfAWtGs+7NAZnk65q5cTxFni7aX0HW2ND4Ytllu5sa1L9sU5VCuOq84enBGMU
59xJFjvUjG3+NU1UM+1Q5YXdOu3a2tpM8NPDm7hIvSvVCR1bK1FZmfua9NBsX7PZddRtNqFtOQBU
8tvLXFHbNzhRsRGJAl1kXdHtzNk1GxMGuJgzcy/dCq79yjXSTD/UoDiN7wu1ko2sxu433eg9K9tj
3dmz++zqk558gaoU9q8J0zXIP8+M4dwT8VGV5N96PgurA1Hds6q1kZvRsV+wpO1Wb/koN1Np+Okm
Y49RffNhWkcHe1CNe1urrk3uzUhKfSRgPckbnH1ztdBdjKaTX6TuJ/ll5+Vujt9R13OxD0VLHxSF
nm0CTeiFP4jAdNPI0xDkm4VrHJxqrM4h6noAFYZ2Z4yyvPQavwgaaR4BAs6Qw/t0uu3myP2KlTM6
D1OB9cW1h6+gKNhx+m72DZ26WiVN5iGc0Hugt/OyYnNS3s5ZXO61LCt2KQcxVKkcO+WKyKiqhCtc
G0C71XxuDF6uVi4cojuygit3RQ2K4Zv1/QMNv/acOS7dO3B3z0oYQOvQH3+k8JwvVR3e5a3wbqoF
VkSUDc+9QrjJbyZqB+Ay30Pr+M5VUSvzzssNqPKLsmmnMxOejZ6dkUcYprCTtGHaRkI597rdztcY
KeVZDoLjop3aIaD446wj39N2XW7GKqA9PDxahVUPm6EBJ7lKfCbTLRUHfdcYI/h/aXrnutf3C1V3
AtuaecN+RnH+bAAvD/CDWuz0rBpAmwfUxUoM0O8Qq9eim8agq3XI6YbUDkaeaMd+kF9EF/O8eqlv
OZ2A5mhmOwCYQ3SUaqlAUHJUd65dg0hNu/5cwW/Y5OxuVrMgvc0ZpuOkNPXNHrRxD22mvekk4Vga
nHY4GEIPtMFQW6yiIRwuTZxbCXCCKR7jJ1KRYHNVI+wR3YEnB+n0kBTNbea24ZYjYrYaPSfazVRl
VzA308ukIEkF7Gt7Q0UDs1PiTM9Fq0NTYF8EvTKuvxm2324TNfZPkef212hIFPIH2OyiwSXvYpw3
Mis+18vUAEil+0Gogfxz0vwlmuGS4KTlrTLkxTGaC/6IZ8wrm17FGpMr550at4fVVtkGCJy/jw1n
BETjGkdFlht4BcM5t7yhPgwt0JUuRKdstHI9O9QvWLLsTdX25d7C0b9ubBApvYOzXA12eIyqOAQI
a5ONUwMemtg4b4Q0m4NTg0mWRtHv/bn75vIKN2xcjZtmHLZFkccXWZSWe+FM5rkFcPQ5152FpclG
eWsRnEBngNABEKO+/qUuaTYve+JnI0kUFn1SfnYdMY8HDofmFxHjWdCi0NMPiLB6gf93LB+g51xX
WsqKqOnGjYaAAAZB3GwdvZ7WmlHk1wMk96G13b1ZpA7HSETnuOfNLecjJOmZ6Z2NFNQe/cm116nR
TisSzL5zqmJqIeOdbbPWhWkYOL4G7QDs1BDUYWre6pmjo4NVU8v/6/1Nx5e7iUccJExdXtCWgqJh
GDUMoFo7wiTuKYfqM1j2tuouY7Gs4rTaIDlpaZi323I23esmcpoLI1Ppj3GOTHlBfSpNQOKHmtkn
AnRz1bP7h+A01oJK126M09wEe+TAi3eip96LWhF9SVqop/WqkWSkaJs4AhGXuyRHJFlLx2fggJaD
D/I4/oUguE0vjU19eeHU1m5pOhtSV4exd8I+GJAA9ZcezMbiFeG9E74YTj/BK/Miu/vaSYGsnvoa
g7f0tyqvOnw03de8KabA9cd0n0o7+eJJQAcUjfK7zC5zD5DNbOpQvUwn2/hDG23LciS1ofeK6oYD
gb0us1AcU9/pNm1r186qLtS0tTs577MZMwn5L5xf3JqqrpvlKwuWcRx0ntkCAemHgwZR4mKO7eKh
7BV1OPIqq+8jeAwYDFUcL6pboqjL0gV0lt9TBvNXiaW5ZyYUB5q0WXrUgH6/1E1h3mt9PWqbrrN7
Kntjd5aPc+YHdT17fPr+9CjBTO2LKiu2apzt15R0ucAxEm0Xze7LGNbs4iJXXHtD7p95hdPduH3F
tMF/kGGT9i6eSQLYtBUiKTBslUEZMHNua+l5aztNB39lT5r33VAAI/xudO9hCT2F4dTdluxrsOeT
RHotjcHcNsukpSOEGVfImPNt3o12d15XsvXXKmqN2xHEIGdCspSBRwILP/YoSr4q5d+KIva+1Ox+
t07cg9Kd4vRLk2rUrBXQo3oN/BY6kVn26dppneKrGqzimKSOsacVUB/JXYF6bzfJjhDUfF/Fg2FQ
7/T6Oy9x1EUSUfKMtRnmm4AHffCAyK0LuyGgdp6/aX6MZ38QUI1Kq3zq3CkJ3BD2P5XAStmUVis1
AgUR9rTvEKBT6cl989qZPf2pNxcQjBQ1opk+GpzH0Wus73Ohy3tWxqEMOvTjPMA+u4xL8llD0JOH
1EnFXTx5xtGG8fJQVCFYvHaK1DrqK3U/4Pvfu6pYlnIwW5uS2IjjFOXyGDtKPxaiCM8y/hN+YGm1
fjEXs3NXiq45tyYTcr8vM8tai5l9DJ2n+B4+bXS0aCTP29nUuttBjGSK2q0NGmFWygvYa4TyKwyR
JUbGgF75qorSu+GXUjgOK3AP1F/NoK0TYXzzmqazj20j2+kKjrWKHpuM89gVUQuDR5ig481qRZ9v
7O8EhOP6qGkVVXfEJKZcxxHxw8xonGAsfwUnP4V5UTSs532rNPsoBn2Wm6gw0dZSFlbUAKPRLbcu
GTWENxgeRC/PHvKNE8p5Rf8Eeb5Mwn0rioNnNizInAuoOTSP3Fe9iUYiQMjvLnj3LICAJJr6UJhj
c6GN2nQ+9vY3qB3qOM22fy0bamZFBlCbTD3BsZ5ejtPbqE5cSwFwWiKFhBYBn0rPY3vCnh7n9b6L
E1gqgCsPtl08U+e47uGekIbCou9Ow3NosEOv+arXinCZnWajmKG0lf7gAzVBoHkqsLrReO5GFd8L
uPRn/ijCXeI2zpHJFHyYRlAHoSt68iIdPD0qHMwXvbbc7nL8mb8hHXfeW602xRyVFBo4YFuZXAui
wdJLdvHOV7qg+nw2UojRwM/nXXMluj7NH4nnUa+RsFj6EgD4+Z5YmaE5xHnILytr19g3w+h+hVZZ
lBvTCn0qlEXSUw4yAaKuJ9x+B9QyPA8tWbJQ5oKU1o0+EtAS5H8Hp4RO1ewRANfmxnOJ9eHsBWv/
6JJG0B96+qHWmaHsUV5N3tSo/8vemSzHjWTb9l/eHGWAw9G9IaIPksFeojSBkUwJfefo8fVvQZl1
U4ykkZZvfGuQVpZVEpqAd+fsvfazDGUgyJzrgtfYxvPuj7+CYBqTpcd3fwXEdAVBfM8O2BXtKohc
CLSa0/PqXOyM1Kw6k+ncgmkIgMAroacZOizisooDZy3HioKoZXahc5sFAUraZGiq8NawMie4kj3g
7XXTk/a0yqH2k9/BQ/3obasoTy5HP3vlUr+HxNLPTbBPk8yVsEDorKw1hyie6FcqD+IKh3WAFIly
P5vwyMiJmrq9lnRfrLjJjoGU3sacOnhRiadfV1EZbxEMy70IEvWqz230vVtCnRxcJ18pKEKSn41i
F0Cr3SVEtftszt3MrwWSFj/Kx+xl6oMQMDtm873UM3HhjoW3qXX7KVO0CVaR7uTHiLi7YzhAUrTS
nDAawIXEkfHHQkhVL6TZQETK2Ba85nFvw10SmbfJpzwDcVdmaq9Zqv1jyubyiAsieAHXQ2W0tirY
qSn5TNvJqAogj65eT6uinSMIV5JDYKKb1Q7zx7S1qYNovr6ELAlaKbeY7oKLyQj7naN54mbSi3kz
lLOxdcL2i1NO09bJbGOjg9S5ANnEyJsLcelOqSApfglzogjrPnlx3mxmobcvZqlBYdJBNI0CwXye
uuIPrWrVRUSNBvKwMCQcCJdG0uRQLDRYbfyOhgYlVYCSK6RunN8Z8Fsrt3kpM1kZtCRvzUlxsh7N
4GJAirnmeJ0eSIEkeypIpXfZAmVekzlj3ZfoZh7bMEwPBN0QWJWzpzkQYUEyQieMAyFcCcmRY3AR
DeWwRn+Z7ttfoXFhW22qPm6v9Mx1g30Q1NW3JP5V7IWS0XnXpHWR+9xqGiJ8jVD58aihyXBgkS2+
wtRQgLB9Jyv/mwL6vxVHKo4U6j4w/JeqfH19y3Vf/sR/GTBL+RBeC95ptFKL3//vqqPzH/RFiyIN
xa6xJML/T9XRtP6zqI6R82KE/5ME8JfbX+j/WcgBSF4kxyT0If+q6IgP5U3R0XLQJxuLOM7GE+9Q
4FyKkr85ONyZlmwxhc8K08N8kTNk8lMlk4lRUXR1fQjjAr25HzKBEtAymlh/l8qP18DWnd2EIIMd
2OjC1ledGRbddDNQ86iCyxQlLcGZujIXoLGeq5/sh+eUc2MRuu1DMphso1A9kc0bHNCYjcgoc7Nw
Os4FdePVX0PBXAKCPTBwZas1+scRMwH6G6Qb7logT+/cB5pHJafxiBSrtrjy5CjaftvNVtbdqyjp
shv2eZ31hHcqA+qyJK/d2A4YX84eqNueKaXmyVFaBHKvqHqONhXSsXRQu4Qp9Lc81PVjyKkeblff
6vWG6pr6GURaQ1lSih5uM7216s7rBr29ruw8+6bVlPgODgJRtdfzXi+BM9rhc5IPXU3hRICxRzCS
OL4TuqNOqg69Uf69gv3ZanWzthr68cRfwMazOrfotwVuqfIaoQXAy7SvEsDgJOZo+1blZnZbJmZB
lkePKGYdKai3u9iq4RrimCAMgtomXLmws2kvZSncrpHyyRNG3OnKDIAyrwYO8j8rNkfdq2TKLU7Q
WXXjwoib8EFrTLtcpa4ZvKIEb5KdOcbV8FgRFUcaYhWirwFCprtz/JwDz5VHM1eZ+6Ou2Io/IYCZ
1bVTUYEkI5m/aYO5E6lK1DvwEPOplrf9kFXuVrpqfMlZUMJNWwRp6yeI1+60EmLmhngkKYgoaUWw
iefF2VSxG0h9tazXq7gmG4pGp2t9t4q4uIf6HpprBZTxAYSnTLdEYhHjk6rQuXFEMEof5driB3LT
0VzzPyFiCEvc8GwTW46Aet/fE2oVIwhxCou4n0hX18oZ2EP6cVcMGIk5uDUVJ44ii6pVQF91Iuuj
LotdEU+0ovWYAxNVDk5JJC+LZtOQzTlfteA51Wam/cDpf9QMaxPFhZee2AFD2eyJRH2sOr26ipw8
SI5ovmFOJ7Ebh9dOE4twHboFJ6m2so3v2OAQQs66Mf/U+8o1d3ojGTB6zSkf4jqKvPXU6tldjrLJ
PQwDq8CuzwCPgzuVE0YpGVPHIYfMWscU5u8yZ3AocgYsqn4Yq4W1b8NvY1cO+BmhSgp9TfdGnRNJ
0yq1K63ZrTGDVo6266iNufsuqIxvsdKB9JFjRft/JVjHzEOjHGi56BJ6fjbhBWOz7rouATA+EMvt
Z9SaAQaPsiYSrLQi5BMw0h9rKeDSaOzzbqEJVRq477GuV2wdSJWUiKYIWXCIhud4N1Kzy/IMoKgw
Idu7bk09q05jh6I4m8bMT92pIRVprDhf1KVjPDDdhvfyV08ycDvlbkQQDPKBMEt92FFoHrJTrAHw
XofBsumZh6ATSNYNvQE7HVnRU9+TWMYDkGXI9wiEYz2PufHMWx6Gm7G05W3SLt3kYRCadg9aq9/z
4NoGuKL7bAx1WR3kkEuS8zjVQtLEWg22UKHY2ISI1s1tX9Cc8oeugPaWVEYKknBoiGPcU+zvG+R3
rZFtRUtdJPYr4tHFes5dUX0X5DBc4BOW5o2oBlzUDS1Fy5fjEnNRj1r8PCvLus2J4iVUa7Q7Z0dQ
5WD6Mgnrnw6a2n3PLF99zbvBwAyAqMLdxTWG08u0JdgTziKsy13XCe9pCoISLF/D20oGrRovgd1A
/LOdvndWeV+4JI+xQ+eDz3XQeXEP/Z8AUAow0WnoKymuUHY4OCCbyoaoWDnOsyubtPvaUERptyav
puLUG6XpvRWMHghGTTfj/UBWonWQoz32WwTxWnkqxlKnqGlSOrYKTsjHSLY6PjA2vC9Uyjmteung
lBs0S6l5refRwG+nVU25VmaaR2s5OZpgWppngfiFdKIVzPxR/qinSOaE++XG3KtVb6QhuaIWpeRq
8vUoraebKJGQ/ldB3hD9uLLnOOgYn/PkAM8WccAWDkRxp/UkWDkhcMYU61G7mlO7dS6tJNfUC4eP
IDSRmiiVMSlkajBXmpWH1R+iHTkDTDpyp1c7LfVHujNTQl6o1RMSufK0PGBi6R1RO9cq7Ca5J8Yv
Z/+b1sDjh0T20T6ZiiZcs/JhkIF5lnc3PY6JaRcXE+vjWqq+A+2ZQSQj7NASCUGRwkzFXW4veJJK
UC7ajONoLOKT0ZpPSRMZ9AiT2ICT7cgOZHPHeob50hS30o2dhX6am3VIw1GbjZ1FbBAVrIk62iXe
4qjbwY5xU3IosLYkfhImcU9OiVearkBnFCF3WZGAGrU/4kWaddGkWJucDfEvY1ZsA0tz22eiJosR
LQ8jDBhcH0u38Jt6EsWXhGAPU5D/6hKK5Jv8uNUhS7CqZpsqmIZg3HhtG01XBeBGXF9RlPcXsuka
Qgi0abB38MJifrg5QilFATAfu3EjWeUalApB4MoN5srFK1rqFG1SYOGoDjLfMY3RIj+4K4x+h1yX
vC46GJyJDny6IXOTmDwnuspyU7O/UwGZmqve0KvueijUwJHJ1OJAfa2EWVmX+FKFwK+rcJ1GNJ/S
G7dNf0WKDY4DCVWVc39T2YU2PdSB0vtvbckxCqAmdFKoJCj+gduJsKZTwtFbKUSujl01fuGE5s9S
ySRAdgSMekPMXxZ8CzyrJCKds/ADPXLvihfnzOvZkcVLRSRnDVEImGf/fbDIi/CLiBi4C69KbXmM
2Q2kD1Okov457dv8hcyzoNpnxLn1cKUZxlAtE0jJBVq84SbNK/L+eja59n7pHkUXU2jK/Bho5HLt
nbSY2ycKXzwp/sZQfR3zxLpXeVd8syFqiEc7N/BaFS5Mt10161W8DxHO9WhzCrJF6BZl+lr0g4Kj
TCVZe8iyrBzuBg/5ucb4Jd9w78rIzPy+jQxuivbhXaQz6W/+V2zxFwMTvOQHR59dFxc/njUo0s1z
90Z1sfy5/x6AzP8s6fa/DImsSSDP/j4A2f9xDOxFqPgh7IDnQFv/l+wCRQZGO9eAgAkqEUs7ioy/
TkDILrAccnBBdggv7V+df946TBZbicu+i30RVRCbPf9yOvrt9DPWwdQbQXId6mj8V3bTmpDURaHv
0GMuFEhNPep0Kz/DhJ1p/P+8rrtYJxde2yKuf3tdwnnLGjnwdRSyyy2veovomrwtfDVc2jFdC04r
TbDUZs306bdf6OZP48LvGMr3Lo0sncOos0BrQPy8vfRECzwbanVNRIO6GCK76zZjYcotNX3A87J2
ovBqMgDoZKPJBlu37WFYLT2lcPvJnSzOib+dFb9eAidPAs2EBWOC+3l7J4PRhLacouuY/RorJ56S
bN1kklQw+kjGglaeDRKY7cJ4GUqFcjnJa2I+DY8Ii1XIwnIhEhq+vm2zK//EfP3eawKzJvlgTSz7
9B3f3lxUDrXRC+2kUzlRCNKC6ScHSoSWEsgCUMte5Y8TujLiSCaBst3zOBz7U9MFlx+/puVC528J
ggjIVA77ML8ZCL9/otbkSmJ6wmudj+KltLryZSw9ex3QXzlmRm587XPLudG8uvyi20m4+vjqy9fw
j6s7BpYeUCYUCM78PLkuG9tqvFMSqugLrZH2Bd9PtA1bEe4+vtJ5IYKhyA4cdx6DYqHlLkP1t6Fo
u6jz8TicalJmvgZRFN2Kwbv5+BrvPY1FWxZ37WJsObeHQkFDoh6YpzCgmJHJcHwcOeJv2rptHz++
0ntPs8jJkDFSSQBU8fZp0i5yEm1Kr0cG0V1NJf7azWv5yafx3uPgM2f6MvCaQ5R8e5GO3HFiTOLr
wvCInaytKD/ospZ3SdlOF//+eWCXOAtshin5fKxS7KQEG6fXHNO6DetpSIoKpZV/h4X6c0pgO0CU
ISRZnuls1LXegNsC7ZjjpfNDklchQSLFZzCyMzfor6sQrY1jisEtmX8Wy9dvn9pQlWFF7PZ1GetC
W9dO3RfbImhQVUlHYTXK23v4M5a+LsZWMBMnbk5vvILKuLMDg2H+r9/tgjl0QOeyHP3pi/rtdqjc
s2PJ3FPTFuqQUk3e91o6bj6+yPJMZwOZqdbA/4dreUGMvn3mCtOQQnF1EoIme4K8DVla8TXK0pfR
U59Y2N75+O0F9GZBXMCmr59NWU5r5Z5njachSMMDW8ppTTq49dnysfwtZ0+En5HPRC5mOcqXb58o
KSLs7Zk4kcskjnljI+pVVUQ0sUvsuNSbVR0IucFXheeGbon1ZNmztmE7bF7OnUY+VpwFD3Qnk3tB
NBSBJroiSAhVxp3VEQf48etfbub8ZmGULMg9Uwd+cfb6ZSeqWghxsoXSrgFgVy92aC052/Q1c1wJ
ex39+93H13xn5WDZ+PuaZ3NQi/2mS1p5SgT3tIoHAhCjccwvKpcWdGRS9/OLrCXGl4bWdGk3tnb7
8Q289x2AFYdC/YtBc+4T7qrGi5lUTk7QjhvKPg2Knij+5GP7xXs8f7UuZl3srbpwKFC9/Q6a0qiN
otVP7DNMc9PhyuvWIjLILxAz6kMrb0gugc/yjbw2OZFWJSGnKhslrUx0GrTUUW1oLhiY008G9i+y
wfmtMehcJmd72cieDQSg6knl1fLEd+zCISijO4Bq2QtxZGJDhzD+UpsDx9mmMXGY5db4NBaWQXmw
j/lvnnfTS63YKehkfkHA52WWQyz/+Cf6tdP8xy2yw9FZEhlK7tlHgk/HI7ZLP3WQUI5OBAmVXmzf
H5u+obZgjfF9p5rym0255UKRPfGVdhY5DnFNyDU1BEdsbJQah7Eq0mORa9XDx/f33ie0AAI4zS37
g3+YpCsEdBwgTpqyil1TeAhQUrf7xE38ztwI0wfvKYAKfq3zdRTufRhj8TjlldGn67oljinXE6Jw
Zswe2yIh/uTjp3pvBYIVKHgiPlraOMvK/tuUX839ABO0OY1Uni6MNhUrlLPyu7IHcTOogrSt0YhS
m0LQYFzJ2CDR0dL7+2A2jc9Wn/censMMA8jVMaM7Zzu8srZLO7DVyRojnXbv8OiI8dIQhXGRCP2T
Rei9seogtWR7t8CbgLi8fe62EGaQRs0pV8JaDUvGI61mtQsCkiqymmwLSROARFRa1mKYKvgMYVAS
fjl5LUEx8Ek2hVL6J7/GOwsJN8VZEEQESpPzpVG1Cqejpk4D3j8iVoxv1dz9GFz9JVjydOZ51zjm
Z4vXO9+1w9RHM8MFVSB+fSC/fQBp5dpYz6qTORDNolWKrFSyh1aA21u/lAbvoRp4bHE5ZvNXbZlD
ze7WIpqhNcrv4bIf+fiLfPd+lkmKQUBxbTlu//5B0kape68tSF8L1YEPnkD7yfp3vMJl37U0NVmT
fu0OJEf3NxchelENqqxP+Siix1iPmwdYbva/fpKlyUrhivli6ayaby9SGlOW19ZwyjupXs3BTo+z
RWrSx69rudO3syYXAdHDGKazy5Tx9iIFanzNsodTqw8CU+PcEk42F7Qneyv/jET8ayNzfjEXaCW1
EEmh1jnbO0w2NTUZqZOTUcFFdSfD22i04i9mM47oIEY0QYS+mI96kHdYHMLxecIBcYRtyDie5npd
NBhE1loRlYTxtgh7h3Yi76Axm2pYf/xi/nFu5p3/YtUuBRUm7vPpJLWsgGQPcSqTMTBRRXXGvNa9
Pr6wLDvGqI22EjiE5+Wmb4MT55+U3vchbuLsX34Iy51wkGCYYc0RYHre/kapOWZuVE8ncruJnrOc
dD3rsf7JEn/+ISwnVuRQFrhypjXcRW8vMrluuLh2TpR10xVC1eHKpgMkpyI5ffJil1/596/g15WW
czFbHJuDwtmVqFLhBfDqk50rme1ciT88HjwUwTj+MVfYzg6T5a0q+uimAKT5A7S4dxStrX/75EaW
AfTBjXhnC0bsEHclUAPHEpQay0pxg4C+u8EyelWT7LWpQ0SEGSmEWTfNxyos++3kjsbesUOCQkuh
pZ/RmJZH/+iOzgYIuoIYD7M6zYNGl5zJ9o8ga7LbAdgbTErkP/ilrU2aRoNvVOQEf/xCzqfO5YcB
7G4CyUVmTPni7SdAt84lkqY5ObkxrNwaM2/cWPknF3nvEZepxmOvAIpEt99eJJilLOe5PoVTNZNc
I4sdqzlR54mxRYEcPdVjWO3Gasx3hFnpn1z8H8v28ogm9BjCKJdawzn4LNOKZPba+tQ0LoHjJNaJ
SzIg53vU2AgpY8e61JSmCh8YJRj92s1hZkyxGf6w+kI5KxummAk1oTS8T4bfu3dmodABJq1j3DsP
NDETon7BYnDGCb2Luc8pB8Y9Hkwwn9pT7wWGLyN92mOLfx49O193Mcm3bpBgPxHdZUnk3fPHX8M/
ZuvlXbG1MReqmm7xn7e/VNvnbmmbLRFik6atRRk139BTOMgd2YAmq67AwlbWU4OahPpR7MclsWJr
xwixz9h0KUmTjvF6YTbvwV0EXbdL4skktj3Tjf4o6Rz/+OSO35tZMEYyWTJNsgs6m1lYVBCGlvkJ
HzMpt2YqQSVgZ3aNNT5aD2BE2mrUP0IcCiuv0dsbVKLOD3MeODTzk+b2J2vIewOKQgiv0bMAip4v
rgrlG+Li6mRo9Uzybkd73jYyBNP/H89NnopL/BUyK6bVt79U5pr4VeLluc2iBPyVq5e0RERM3uao
HVA6mmgj7G4mHBufYr7OVG6d7MwpxUo3SUf8ZL16Zykh24XjIlZUkgfOb8dtVShm17tq3MmDaCAx
gZDD8j2mU3//8ZO/84KRo0HwotDKwep8BneiAN9Qpl2VtKwPMs/tzZjW2ifFyeXtnU3KlCZN05ZM
i9TZlmXktx2uw24dAYV7VaEsQ6g4duuCEvNtmlYqIp25+CzW4J8zpOcS8GIYbMyWlKOz6xVzAORi
6AHgiOZJV1VLH7MY0JkOuPSBdOihkhfULDEbmMYw/VH0QfsZ/Yo55/yp2aXRrfLomaLeo8Py9qk5
YUVj12EwiCQhuGStgnox6VI8jWr2niyzHR4RCdLLiFJS4l8lOBq8XFShmpuRQhdGm1BG1lWSB7Sc
8RsR4T4HkdeBvgjndCeMcta+6lrjzMeJiIqj1pmN5ntdy0vtlIUzJptzuFgCyuLJmKv0vk6s+pXm
AWG2lm7k1aqZXfw+zlxIQsdHLeo3Vu5oL13Rpbd9rFLCTlklX9tGD0/lME6vOLVCuQG63Bj+EGfQ
AyZrMg9hno7NVWv3AFfqzspfp9bMiDShdJqsSzPv7hqJRGvlZZw5sICJoMM/g2ZhNQuR/uEUQEV8
VObaXT3jssRi1xRgNtjOHNKkHL5V8IjotwttLldlmuKQRDtmfl8ifiufRGbaY+E8u9cxqq16xcUF
gG1dL7rjmHhd53uj2e3bgl6X4UfJQgebahvzLEdrZrGdV3lGtRkgDJXxGpumG7+2qY66twlZQVDT
SdYSDqFTsTUJ3iVwwVMYg/O+JDM66fsoheqC2gSDb8FaDCgAuxMRjtIW1hWUqQgBFXjgcRt0mjfe
eEXv7syg4f/uSdV2e0Tqxs8iifVh3Zpgh6BL0RH32yAcal9fZmQU7EMe+oGr5hPyCtQcbOdqjDgl
1LC1wrjND4h8yfIDg6H52CZD1q0TtG8PorcUzkJYL7ZfBmWRrZE6LSrl2bbqjdmGxKT3Db/OGv2n
ugUjwpKJAVnckr0qjBMW9F/CsN7OV7nVGNlmbnB17rGCzN9SONYuQS8RJmAtygvQUQJZBitUF5ER
68XGD7gKIUcibfyOGiabj4VeTviLZKBeSztt5lMdTwXs0dlps1UatuV9mwHqWk+EakjiGRL8bovi
5wZYUnoXzjVfkD5laH26ukL6AWELcVGpvDJc00jlq/aCqtFXZuMOaHcsk4DkcioMNKXKJHozQmyE
mGeccGWgcZq8TegFudpEuSZJnsUG2a2rMgmfZRu1ODYRot6X9jQ+mJOw862Mk6jf0h1bHOrJmD4s
GlSWRD2NcZrHTX/TB0N/a5R08fyONZ+Q89ETf8AUr4yt6j0BEiTuLxy02DszIxo7w2qyL0NwYofA
4q/BVEP2MpLy5NF2JhAYQaeih7gujEtIAdpFbYO/8h2szfhN3KqzD6VWtA9t58U4psEpY6uKmdpq
CkpfWjJdzJUYIy/bdPMArmvGYRuuK9mP3Z+r6P/qvv8PqpvfltV/kCZOxH+q57Bjf/ijaOO/BBPL
n/lL+OCK/6CAItwTzQMLOmmX/yN8cB3UDWylScSB8be0wP8WPsCbWFq9BDhRHGL7w5/6W/jg6Hwi
Hqh9LL62/FfSh7PtBhtTzpA6GgT2zuYSR/d2pXIyNoOSEbVVxVyjpbKse0fOiwKvSD/ZCpw1P5ZL
cfyW6GslGgtWmbeXYjtcWUmMhRg93qHO29ukSneRKx6kCi5a57PEnH9ejlfOLkrYbKc8aiZvL5dW
ZHcPsaW2dmc+yMDdmAaeuhgxkV9M2dWcZJ9JGf75Lrkiv7COqgL25Xk5t1eNpaaOK0YIzUHasbfv
602QIb/87RO7+XP79Lt64xdY+LddFa8SGqXL5tDgS+CfZ7scCx9zsiiitnUYNHsoGGiwjdZk9YAo
cywpGl9YTtM+WMQeYFHtD9E03PM3fe9l9ZRP9q4o7Qar44ANZLIVqoKg2tgiOBTErtL4yutPGsfn
BSF+e0IIIMXyc1C6oPf19tegiCwMYpEyRLTtFfauyylvbpzQmy5z6EB9pPfrHl6LnxMKv5mH5i91
1uv4f8Mf5Tuv7LwJ8+cNcDZnsC2Rs+fpG2MYMSNnbrpNDJWkKxoZ6QWmA7H1xnYdOxq+KC88eAZg
ZeJt5ty5FIF3HEPrmZLGRRmO7Gn0+ZUQ6eGTX/Nsy7rcGccPwdEL8RPD+mwI4gxNIsvJ820gUqvb
ELtEenVoWs2h7QogAGU1b3KzQoUzCGvAJlSh8P34g0JvxPv//YtiIjKpYvJl0WZh0DCB/b5PBwxS
yjj24i2SzvCnlkzW93mayIcAFqMfNDHj6gKFkd4UcZZ/0wL1EGCCXQdUc0m+FwNABbBb7Olc644/
Vh11a9bR9Xtyazr9A53mYAXHLV65jJC1V5UP5Qz3zQrTpzHYYgPGxdHgqdiE9iDjzZgj6dtl5PaK
TTIlcbUpPW3uLonUNuQmkL3+Ylc0Le9CsGcvLu77UxGwN8UCrHnfVB23+Jub5isuUv1lmsuhOjWz
mh1OH87M3g/b4E1SxLnwK0hv26ZKPDhzKp+4foMNstSLC2q4xckZJjBVEdHlP7B+g4UYbMSRK6dR
6XODu/4L1MTpwDSUmpuaQuyuaLNpS3i4ttNjALVfm24ykh2e18k+WnZPyCqU0YODTxEvKHLOkwtA
btOnWvUj52IPppUBhyhcN7uMaqPxq1Rvf4ppTDB+GG5wypq2/DqFjSKfnWaWL6uptpDZ1oznuGcL
vcu6Mrs0ldP+BFc17W2t9L4WXhDEvjNq+VOBFf5UzNQfDFr0SJszccjamA2/xs5gXVRQv1ctLEcq
mRzNj1HUNrC4ZDntiywAIdLEfa/5Vt5ZGFy9OtD92vaGXSTGvts1gytBO4QVhw9M95fe3OBzTzLR
vFS4xa/DzqqmQ4Tzb9okocOP6TaOLjdqpMWyCswkaoErmANGa6kn7TGvdXXwwrjiIS037e11N7T1
dKiVZaQHaiRqHcRtZK3KKHa2kQVwoK8Ra7GUpbl7DY1hCvdiEnqw7s3UvJg7u5zJa7dhxkmzfZSh
lejrgCL6s5B10vlGAlrvmCo6C5t+bsmgmBu062sdbok/wlO7xcVXeatuyrWHsHQXJ0oNy75gk0bf
OQW/9oI/gkMldDV73sJaEuU2UI51O2pTEAGA6IYT7sTspwJq+8NtgyHkbiEgpYET72c9La5qy22v
eHHJT9X31Qb11w0iZnQJWfjI+fcqjXLnj9kr7isKOY+A59ILLfO6fWwiGw849mZQ6ciBQjud092n
XxDjLd0OeETXZRfYt5PXRwdjngS9Pi9cSwSyYE5AbE4ZfubIEb2fddLauWav1pHssHOLJNtEs1c+
NnVYPgdJ8VUbwxDN+JTts4pCL1xNZ931zosekqyMMG1EtTcFq9koXb9RrXYLAKMZ/WTh3Y5RzLue
5C1Y4aNrVg5mydrYa1HUrbNY0X3CSbEqLSX80jROAJLMjSa668noaGeU1RFtyTZM8vGQ6MoAIdXO
+9lw7zUHy7cAY8HZMN9y5NGu9dJsfcsIo83YtMZh6KhWtqVbXWVjzKkOcE5KybJ7EnZv+EUtbmCL
/0zw7MFkCLO1FWjWg4bs+0D1M74Yk/SlDufhSi/M+eeYGPFjzrz5pJw8Oqi4ydd9W9xiPbF904Fp
w9EDKI8Ru8Wq4Z2sK6dVmKQSezckndo1YY+FjiI6v1Pfzbcj2MOKLbptxOshz77S8DUxwsbX7OOr
dVNB2vUxPgGs1dOcXZtocTJUxt0Qw9rA/zJ4D8Kp5ZqaxxHSJFEOVhhmfFU5uCSlRXcpcX4YQL7J
VEi2RlhGbCt1ipWezBamfCM9EY2UXsR23m+gsNXHHljHuowFnvKhdA7mNFxWQzhuizKLT0UeQ40y
xsS3Z3aQm0pCn0TJP5z6bOp+RpoLhKWNG3jRg+u3yVh97ZSJc0wQwLezySVaqzA7oGgIV5bXOtuw
ghsmK2flCoXjPFUVunDAtru6jLqfLVRiCAAe2bf+jM127wxsK3wSjuJVKb8QPB6SZDnOl1hEvNsi
96ajYbe0vjyZHJ3EMb9ETBY7eMBipyHlujTa0Vk5dfGa4o28xi6VEyU6z5x8Z6BXIdwArfNhAtqd
L8xxNomrIV+3Rinrh5zIvuewgZ4ysy2OGe36F1u14/cMIObGc/B4+PAoTQy/BU6SCPn0mti0aVfl
pnWDX4z6AabdB/iW89boguHazTLK5o6ZbPqarMoQ9OBhwLC7igWFAHwIIPxDGl3bdmxwtCRU0wMz
+kaooblLm272fKmm5sSSLF9Hqse+lar6Us+zZuPGIvbtMeDvj2B3xXGerqRZv/TFfOzL+RmCuOUX
wRJqwiNQcwheGqYnMD7FndeY807PzBsTJ1QWReoZg1CyC2uhrxIwHYdKhRvMGOpmjmy86QOEj1Fc
1JV4RZ6r1r2Y601U4DbDmT0CawLdqE3aihM79sYkw2Oq1S9TNmC0w+uDeSCjHkGRO3ZeY2MKdkXa
DRs7Zt3ObNiKvM7v+RRFN/NUDCvwa9oP4SR3IVzoEJDPqnIjTB8Ga5s2NPEPeHjGgcpOtI29yLvt
FMAqOEljR2cKPU5YttTbvDJVvl4xUWXS7rZQrHw78IyXCff2c0SNI1tNVjOe5rTyttHIt+6HQskn
dhv2aWZ0RRSuGDJ7tFbZY6zhzlp7bg9aGLeqchvzoV9cewCoupugtbtqE6USVTNJZhh44hmybZTd
Z2Xcf/eUtmg5VQrChqJUfDGXwrgcpsj7NqezjYExkJnut5rQvzAS4kMWmVTy6M7UP1IQ3gto1Wqf
5smIbg1tGHdxFYTOuswLJkW8K0aw4vMNCkxZpkXi2dy27noaAZDwWkz2dHGlEzIicIYYa06oqVoJ
CCvwKCYlrq3IKm+0eex0nzTA8guUnlFfV9Yo6v08wu6kvBbHDyQdzT106CEpV1i8ki9mXkjU7a5q
flJCGqnHaiMlK2pqgKGU1VQPCD/Y60WA4cq66NbWnDELVZpxSdFLnuJ6LuUxNUMnOJZ5MjY7OqDW
levGyR925mYhpRyqKI3dmpe5itx9Fcr2zpty8Nox6/PXhDlg1ci2uB+7cgM+b7yoIkkQiI1nmClL
D1CGjXKX58Fw0STZsF8gFVcAYuVLGi07TB9Xrvd9qgb3J9qCccdXPt8OMMT3RUipal01tbn7f8yd
147dyJZt/6WfLwv0BujuB5LbpU+lU+qFSDl6MsgI2q/vQel0d+WuOtI9LxcXKFShUqnNTRdmrTnH
xFdnhJL33tiPybgEYV9WYHarZs2daIBdtINHsNzRqHLHD3ngLxnNKL1mCnSdGN6MxcfKYozmwYNJ
4gY4YldWOSIaTAaZVhXlVen5xXzQRTN/NKY6uNYpu2ZBnOA6xCdXZCxqM6vJ6id4cvMXj63VNzH4
y4NRjjKIVSX6kw8zxImdGR5wbPa6/jlHRACTnHHmoUsxtt6N/TYYtMEAdphxg1kYjDv3MlnaDx3k
yPSw4HG+Ud28NFEHUWJXmFOzM41MftQyHIKSz8521C/q2FUVVTH2CBd5m6kPDa7JQ7VU6sqbOvmC
tY3FkifXjga2Ps7PYln8lUXVkOAmTdeZVCc9aNuTbbWpzbpztUBtJPPoPle5w0KsX51rYiSJ9cpV
4e78QC6ERtp2sa+XAuzh2GbQdr3M6cU3RvhercCxjJo6rKCL9wgrIauelaMVp2XEk8uGMNAgeM2O
ei6LOr2rPR/HqefO5YfO7Cedvn6hjlNnjVGtY/tdOhzAWjqOMLRVUoYwBrMDpgHmQOA3BeGigXOZ
NpKzZCvePazYKl4Lwrfn2Jhy77uJQ/FYLsOx0xd2IfMGAaqZcLygWF9UjuHJxNw3RG6l1oPpN1k8
wvs/oZtI8KbM5hFEEd6EYc2uwQGNzAl069Km7/ZJm6yURL3uq5nUagiTMW14ZQb9cc284f7HHvJf
KgE+tjX//Pv2d760jAc5zPr//Pd3/3edf+lb2X5Xv/ytw7f25q3+Js9/6d0ny//88ccUALay3Lv/
wcZFLe5++NYvH75J8p1/fIt//Ob/7R/+o6L3uIhv//FvX9qhUdunpXnbvCv2bXrOfw6GOKm3avnL
7/8sDhr+H2T60e6jAAdNnUbcf9cG3T/QMlMWQDZNzcwjBeR/SoO298eWH6p7+FIwpfwQiv+jNAgv
AkhcgJ+HAgvSusD+V1C07wtolLJcy6G6iGOY8iRy8fN6nVNjLKRwwdJFTZeFpxOKCnYZIz57BbMA
84jF8zcaTOOMRLEJME0Wt2RNkPxBwfS8lZ9mLXDKhCJLr6vqVtelvFhsnYymcqkaQTRg637NvXL+
7uSt8dXR1EhEWuHLN5lZudppEIG+mm3RI60lUeeyVHmxxCIJqnuvHq0n0Xj1FT0h22DRPRbPQREU
bzULLBW3iQ+kq2hXTJzWuNAKyUEdxCZvNrhhP1tiqpfzhUNsJvTPKVjeLGcEjwvvtSuuuhLyV4WM
8vMElro7oPqdT9aA7f9uNrwsQwnBRP8REi3qBJIMOvqGoat5tXXwWO0gCdDYZ0YCjToMyREWzEl1
7TJ8C0xItqFM/FVcQLuxvRiR+6gdGxNEO+Mc3EhWqLCUQhsfPU3VXvDzZq5xN2uWwFOKgXL172yS
FcRFWom8udFVm3wAb2FMhD9MivkHZF7h76SvRAAQqq7bWzLFWLbayMXMi0EFK5hsa10AcdviVWdO
ylAEjON1hwXK3+erXWVsOgoSKMYieACQs305or1YmKTr1wJa/zYvAi9CFaM4kWGq4qxa+JJB4c8H
p6zsLrJQhj4Yzfi9qiynCd2S9MnIXHxk/NLjqb+SToGl2yltFYte0FJuRUN8iKs5yUsOyd/bL/UQ
HGcIhB+lyKdnx1/yLPY11xEXLMady6ZnXR3hBvA3g6ovD31RaKCCeNuOw0xHNwJtPBTRUtj0jv15
GnusyFSOAjE5l4U/cDNw1nJ2wPG18sqvKXxEwFEa+crad7tVgZ+ok8DMvx5//j5UKz+91HO0F1e5
6n37yktcCl9Oa8We784AwRaCK2LAEtorWBH3EZV2OYSarSfrJ0tO5WVjaC1VGAEdZKdspz04CxuB
aQkmta+IfyDIegWAdV2QaFvt+1pRfQZvUIO7myRu2WomoDp2Wl1C87IcHmYlKQnu1h6VYIi7H+GQ
W/ueRinJgsDqWSLT6WzaGwzqx80telaHkcCHHFy2y/y7zD7EANuA8r81SCraJmYf+gMIYjcN1bn6
1LTrsrcNpYfQ9eX6xEKraE6ERAgufkIzNx5HWbhXbbIIcQN2vfVuwTMYTljadtNdFg3EqQtUhxAp
KVv41i6RnjFH0OHy9URSEGQ7RtWvRmoaSQzNv2eB02dBuy8qb9FffRAQRMAFfUf1kniMNqaBCJUB
Y9AckxOdWJeCPTfZOcIULykt7K/aWFjoQqSex2mpB8h3PTl+HMutT0gZc4UcEcDVvCsWXTy4RUFS
zDgJaLhUl1TNghJo2qliT/nR0YY1PWg0jBlmShir0BJQ6Vo7iVRkjugQc5u60mWgQFKtwfoKlhIi
5lwuOS/l2ufeZTaObl/Fyqt6Khp9b08nldRz/QEDRmLGbUr1sTaG4b7IDOPWxI1P25LuyWtd67da
N2cy1tZ0uib9uNlnvTu6sF8n72NNvBULr1ba7V1C86beY7GetQdpWYu1U5M1VFc6oy2xeS68Zyj8
Rvk6GY37MutasmOgopTj0J599YVPs6Hxp8+DtMGZUK7zCc/JQTbv2mlb5hreYtaf9VbW087uHE4a
cC/WHV/DBRwprTaNo76hA8PeYtGLX0M4LPD10qMgkFJFSBhBAOx6zt4inwIFmJuqXSpstVsZciC5
aWXQDXf5sozjg6x9jpm4dfeqA9iM3C3ak/axZRNVRO/7gg16e1NKqdkXflvnj57dGvm+SCVr3UUm
xRe9hgbNkq9z8l2pVaZ7mC0l+qhbV1sX4VI3ZX9YR7rfWbT6q5Xc9oU2Tl99q58N6yIIuoJ2v43d
S1ws+lC3e2VLQjKHLi/kHetLBtsRBvxdqTFdRSPGPqIe88rMafZAYW9vOTSgsH2f0LHbaR40ibtS
GlZ51zH7lIdkqXFl0AZusuKglMXzZTj47e/nrtdSsa3rm2GKEfNZ0x1biaZ4qoWZVVcOjz1PoVtu
vw33QA4WpKKfP/RXI2evG0DVBlgd8MnJOjNkxX2Joh3muEjJ5AoNOOIjG8qgSQGbUd50P9mpli5Q
KWpX7oXnZtpL32VctTUbeZotZE6vIzQ5in3dxBi7TANn3TAEFlEqhH8PJoWZB7JyJ18XZ7YJ9nTB
JPKmtE48+R4Wo2FJA1J6QH32JMD0Sj+03myUT8BjeVV0MS/Qa6mRF8+eyvrybnJtUT8qEKpy19c5
48bPobEIgjyPYYrIx9zutPzULYTvxN1i+d4XIF+FF7szxpRDQwHpm5Ja/h2TePBBUZ50XrOGTQzA
UEPtHcO4KEuj3zMT+s9WYZfBHqyC/Zh2uXfTDoZ+DUD5CJWdxj0RGAyUEQT4IjbHBR47fkOUg6fK
hPHTpAmIe4MSxZo6TyhjxqND/qyj0MyAhE0jNQ7eXZC21V3n6Fo01GSpUJvL50uLnf8z0SNDvyMD
PvfuXbN5xOX4vQPUid0gnx2qPBRIh3WkNtXkW3Z6bt2QSoQ6gxRh6joGIyGcr/arCYsvLGfdva/a
+ljOAIW81Hlh6ieIpMnseFiNZ+G335CVyWuvowaX2ZR350myXxLJyWuGz42qb5GngeAhDYPikPag
sRoDduMtMWEx5d3mZ0V0SPToEsSdNj9NuToIpWd75K2oExEmXsN5VTwP44GwqxB8rrELpEGta2hv
vIY9/0e8xgLeWJrfBEX27NfWLgduFFUQBXce+TlhSXvpo5EaVlSWz429XOIgc6HJpxfD6h9cPesu
lNujtCnt0xJ0exjEV/S5fNZbTAbWsF6iWan2tbMSJJPQQtM7mgKdpS4tVTGKDcUHprAJPwvvbAr5
whSMoyzJaPhZzsvq0fSpSKRSdaMfM3jUYWKu/Yn0xlOqyHqDknmVJOMn+mstbGbWP11nI0pyXZDa
5eRHRLoB8R4sQA1goahpWe0Qp6b1lVTBE7jTY5MjSBGyXl5BI6osSjLuEhHUejjqzV4Y2hXex0cr
KPZYUNl6B+iC1rlXC6oj/MrxgvClJK4+Q7o1Wv49+3GN2o3qru3UvUjLJrgZEuce/NMUZTUPUxIM
L5CA7vUCQPAg8yvCr46j34ACLtMb6DiM3DNl8dSmjkjKE3JTcwF4WN05SImwwuEnc4kwuAi00gG+
KZmptLLJT5oIPhejBKxrs7AnZ2V09TWkN0M0A0X5+wCJeWgw+Oycqbo3+pXOTQqzLeyVVFRV/KV5
m9TK2KQJr9ZiiFIVFCcHwlXR0awXbjUdaEE7x6khR2sh9gy18Jz6XGpsb3log6oOFhDUS44WCpjs
kJNuYQ4l8bizeGyUZ7wFJPR8CjQh3Mj1+qDcGYu4YuhYbntJObutHP+j5zdgatF6vWWJ7I19nS1r
PNQEEO4WYq2GuQf55TnlMXVLQHV9YYliRwqq/yjFAEopK6ZMhAjCtZ2EdbIj0Sm/zuDVMTimaxrr
AJBf50wZx17PCABwzW7XUrG/L9k4Mk+wdN+78+LeDkbwpjtdRc8OEVTY5W1VHgwjbd3PtIaUcRUo
/lroD2mqA61jrxh6YNgPwh2HcFKDG6Wrlt12Rjp/D7rcjCnVlOQULlr+4vhijUp2NG7UAXZP48Fw
pB6WCRi/HSEc7sheBpN/aOoV+Hxuo/9CvqO6qfMUslBjZrq/b/RSv09rNRPKQZIzlUnW3XFaSO2m
puDMmkv03mGAmhXKsc9ua82Qh8ScvM+BPpZ0Poha90sYWwEgnF0vlYqrFPZ45M6gvk2EXOzbYPwy
9rodS4zAuScEDinVMqxW7KJh665RfWBkAFvXhW0pAX6ij3zoumU9mvyUXIGkNU46AKFYGLJk2k/T
8QuG0OUAMs/4SAXaqhgSq4rWoz1nHT25ITumbWF/lIM77kriSshmGLUAuWeX688oMw6U6EiCrDt1
TOweT3+tU6LrNcYc4kecyEkn+9ooOg82Yd0++LP3kle9HktJS5cdpIS2Ixr8Gb5Oydw9QMYHygRP
0QR9pRmPvQSayxxL+S5pxEb7mQ7oaq37vLLzo80AelSdWZzQVVb7hJU7w2EO9ZH58JIY0P7QDBbd
bKsaqa4PSGvz0r0fWWxTYh8AX5Mpc6kc5/tMAtdJVNsg3PkjjvNq6NtdUXttQNk9hZZeDvqFS//i
JsOMXccaRW19lyZ1/aXzpax3hRybk49Y+IYK835o++TglT2pKNk6SF5tS5XeB6X1LLFSt0gOhraq
2G8LjaaCzFABy55aRSCqE9aBIDl6owFZXFR+CEiritbehTYFXJi48Cn7xpyKwhUY4HQAadUTp8Cu
AmxMEFnThEBlcaZ7hp4hJ+Urdw6ZLhYWvlk/0H8cq8OITMGPhMx7BJ2YTkqZzxcJ3MV9Ya7qSVmW
NkZsCBcA83pxqWBZ7YlbtF4DdjrtlusFRBOFZzBcju6qbksS756FjqNuT6CZS6Hf1sDsLbipHyA+
+td0+g3WM9X4gWIS1JRV86aDnsCwzvyZwAVZDQzWi722DbReOT9OOAhGXmg/++5CZ+sAqizmJ3rx
BMz1blpGlCGtqLN7Me0HrTLyCHVycBAQO+mKzPDdx472EfXP5bOY8JztA8LeMszU5nzrTlvLr0x9
sEuucqoJpWTaepdyde6pX2aQ2cug7Q/92HsXmWHVj7AZ7CirSNAdMGvhHqbSTgpBsau84ovolNHF
qzLGKwcFiAarOevu4WxNFwWJmxQ7rGpn5shOS71M2bymk7FfUZKUkTUyqLdaZ+AAz5diiagnI2Ae
We6ktxm3H9mxIIJjKajQhY6ZlaFld3V+MAfPjBOezCOyvjc5tsuHnBJ2uZ8mWGYxazEAOUpUpOQ0
2kkxUl8N8MuQt+S0QzIaNiW2Wb9enRuaYkbYM2oeAr8z9+NAHIXNKH7rTI23I3ZUYw2Q5k/O1DW0
Idds1y5mdj1SXYslDMwv/rCKF8fV5dXcU0TXEr1Eu+U/kfbXnfTFKq8cp26e+hkF3yrmfKf0VB40
u2mPiWmST8AYJOIShivEUd0VofDN6bpUJhP1Qrz1jgYTK/2Vp3nwJganbv6wjrN7cBqdhUbegr2h
TAMa9NJhR7nLlm6MKZ6RxZgz5R9o+4wnvRktdUVqlLbfCp0XfuMiHuGV0Y5dPbV7Cytz6ANEEByU
XjmaG0HktDW0zrMrfTtKyM49Filv7eAok0kcnDvbSgMtQ8UJl4pgiGR23X2NcOm66hrvOU2W9XsR
aORhKV1fb2u9v2UHCb2j49vugmq0I32syJ3A01AS/UY2Fgk4rBU1V7X6pe83BROOb3O3CMHu8379
oHp6lJiT3eBQTVp553otMQaaDTw60pVgAEudILWojRjZxVBN9GR7D++l2RUqmpIq/9pRPNxhORX7
JcttlI61hp6l6Vx6Ba1DZYZ9lNNeTt5EoUWwt7zSVOOdyERKENFUxHO0vPI2up7PLjqph2XCO1dJ
6RI7MsgkHAnwXnb6AsshRAmMCiDr/THdFa1exjMIzBcrLbtXp0pVSFqO9cGAu4t8JIVz4Xv5BXGp
Fg+krOrHYZJEAWDoB3e3lm3w3WEoetR171udzsy6Y8oiODPlaEXc+YBMVWoICI/8HqpdIawv1Ge9
2FJMcCwDqo33mM1sUFUpLrPVLGF/5uNe67OOfNvKT3ddB4BUy4t8IklYtXuOjDUix1FjonandT0Q
V+IMNIQShxysqbduhnVWxx6YLsxFnhkzmqemegiKtLyurCp/rN2lvCFnqgtH3Ldcff/S47ZcAEUv
9x05xsaOOtsgN3ECCwWE2sVXLIFyP1ZDbn1ZwL6/VbVWc2MX7zMNBWIhHfEDmd6e9D7InZ0X9Fvh
sixzNDR1Ot2rnuIf+ZggAk/DaDgPKxqE8Shoz70oiIR91DKOXU2lTlWR7TS9XQZA97JcOr3ar5UK
dJJyc0wcHamNGBbK/L4w2RNBBzfdT5WRVkNE0YbCqLkKCW2dbhNCB7MEdF4p6X2eBPHXV6Uzragk
lnW2TpnMmjdUPt2brtXrEzgBuIAzYWE9rxHrUq4eUQbXkw3imVyUsrYvy3KZYOP62Uvm/sjIwPWw
HlEpld9ZnEkeVC8z21DLtfzaxAMyxJbDKzZbtfFKeUonZMKZ0kuP3LWXrvYemb9JX9DBjn5FYKNn
EQG0JCus5SLfoJ6bF9OPivDmiFhip8Kkw3gkmi/MCyiRJk3z7vEejiJmtOyfcqKrKGFlyMEQRNhA
8bNu7SOaYeMFoZLICQx9esyV5pGD5/SsHwMjexmEX10UGw0r6hMnfSONlMoC2dYGO6Vk1Cg2zJOw
qtNg+c3L6Jq1s89Wg/KapjxKA+WSzSgZPCkVkSUWBe059/l3x6BOnSJD2Byp2sg/zXbFBIMshFJE
FjQUo35WgU1EaeIChJASUTtl/Rf+Not+oidwvpSVeFWZllw2UhAOFmoFGcM79m58iHCYomIt7fSR
QDnPZmW/yGqHKsh+8g25RsxM/BrvJMj5MRhX3iE0RPU2Y/FzolG2E92KJzjZrBN25Is0bQDiBgU4
tVOOuaCGhTv1zNYIG2pAw1FN4WE9VoiS8B1QGxTtbZ0WXAySOVcdpvHqrvVlFYyTh0pymag7WZ7Q
1j2qJrD8LVG08s790brA4SJeG0TPWQzdn4+YfABJEQmfZn1Ju0pvnyyzkSbkTtuqnnq4tD07MuEr
kjAGZiGtoBNAXCZN1fJa4vLsPtcNYtkd0btb/edHLYcCFheJ7CFqQUPd5wgkqdwTudN5SQuy2yK0
R8f7O0euMxQzUqpOvMK95wNMhOegfX4UdyzBevlSg+Ur95PUuQcuWgG5dyFbU1Vtpw5PvJMa7mFx
1o6a19QHXKgBSeAckQ/G5yvuE6VXIRraJHD9zJBKm1Ffdn1Xy9fKQ5YeEoi7tk+6OVQzQncrLQ5S
D+zyWrN77hU4bs6UmGAbseVCsEx5YzD01FfjAASXhb9Uzw199/7JIBpA7FFekXytj0Q5HgYcpB2i
EsGn1cDxXCzf+OZvYBXwrXwkJu6JOqAGorlWRGp1M9FwRU/4fDzyHWayHrI2oLBlUbcDT5jYEQjf
ZtjlbsspzpXN1zfNAZ7rhLRngyIj0ZB2fQUdUYV9P9vP+eyTfDb4xbF2DOSu3lqjsR8nN/w/upk1
1NtsJ2xVQhBKoxNhzGRXSHFLljaxS34rndc/9VT/Rt79Xr4MMgvbNciDDdeO3p/M5zP58pTib8wt
nlrT6m6b2crJYqlHdw4DHazH3jKGWkW/PuYPcNGf+hUcS8fnbboOhmMasu4ZLYPFdDsoFk+h62ni
lfLdqEcJT8O3nu1dbAKgv7Bx+HahP6LJYt/TaNp+odQSqqns7qupLnAsjWSXFWYz0LLT6/1idc6n
bvLVFDvkuGV4tWjhAeEmQ56Ni/KfbFcbH7zOyPYByKML1WrgEQNin39HnNi+/tnpgW5wNyezjk30
/JqumomIakLbwB4459lu+1MK+TiWljPf9ZM9XVsecqyC3L7HX1/Zv9zNwIDKBhSYcgLQUGf78z+Z
RjtetRE/Mr7bwmRhWVbuibJx9i1zBBuIgOZz8Zt7eeYg5wGC32GAfyFRAfiPfu4W6YGrD2NNGamv
q+RmtUeUTI6GAQBZJHFkSeBf1WXn3ZIDJS7IpQ9CCvgSovrgS22vqXbCXphZ5vCbL/beU7J9Lx+m
AP9FC7CZBM4uRdP1ZtkxoYcVqMc7v67RrWc9y8Veh6D8GyfCe0fwz4PZukd9E9Qwb9PZWxQsWA/I
zRzCMcDPF5JUZA1RMKf26df39/ykDMwOQATwJ/JkwcPaHBF/ur/LuBagmb2Wl1NSbtepFVU7uFjj
AGm9ZW749eHOH2QOh/4H0h/iCBoB50zJZiH9mfEI9duPiSefc5oPy0IR6OAnePfCSiInDE0mBirL
K2us+NdfgBSPs3eJZqeOngMYHmoK9+ef/+mM82nLraAxFLK+74YX9IRA6PBoKpcWpLYx/qU97lAA
CNoF5Ke+JhguNGo8HZaDwSN8Lx4IwglCRVfxRqKSSMKk8Uirwhnpolfwi7yIEmXZbWQT9kSRTTF+
RMRh5+wxVlrRs1VMHhviLYowYYiuQgz/po5QTmhZ7AyKsf9nX8YZFRMtjYRtDYrqqr01qU2jKWB1
WyDWnOUnP13s/BKvcG7e0IlwRayh9V6OfaUgA1TTzE0M5Gy0T+wtmFBp3dAe7IqZSVeNyCVjv9G5
8oBSGwLo9HybeqeEfxO2TQRk2SbOJVJY7x6LED/tHFJLwn6y0NLZjHjGYdLxYUaqyFgNmGPNl2/R
kR2UpbiVjGvpWyrIUiMwyfAvapKMithW3nBV+GXwXbcypkqucc4aIKHNgMLBTZLNJlGxMgE7+ryi
E7v3tEUxmZpEBIdOldCWMqm/V1d5T/LFofJGFiHK1+b1mDkLWg0Hbu16JAF+0B7mwkIGQHg4070c
nIDiBNYKIyYeKkeZbvl8jpVTSdqhj92IPgFLqmjpM1ZRJXkWck+dJj9oc8G1TOjmrMcEhYg6IRxj
gq5RX9HQ+7EewbQV5Bcz8eLzPre2JFLZzLN+VMak15ezNxF7rnJ0meEQLKLbjT8+YchtDjLQoMGo
LafOC+cUC9CR5t6Pi+Bx0mRPcPRWa/myK2v8IprqMZN3ag7Eq0TvRvNGzAmVZiJjUeN5L6bV89QU
On2ORZu6G2SJTb1LRElaCMjvty05TcLrYFppiuUGgRAbyEoWi3bxc5U2T8XYcmNHO9S6EW8zlc3v
BqCOe+KSDHTXvmc7cVITEY35XTS/m/bOZE8AhhkqWEIFDLtYs4wzJ1TgwiawDGKFQeqg7EhpKt5z
joxTvp1oemR02c1PWcevB4nzwRe4r800C2UXCLID5+79oGhO7A8Tf6LhXZGsF6YapeW4ZXf7G6/X
Nrj+eVpHWkBByzDA33qGjuTi/XGoq9qjKtrN/qJ5z1lg1N+I3Oq7Y1YETh2ajcfGtVoxpV4mWDc+
kh6RfP/1qf7lEoOwwQ7o0cLZUtPP7YtrsJhaU7s0biZ/vmuXTYCTtx4aUQNVhOUsX+t04Rr8+qjn
qwrOGIkQ6iwUE+A/z0+cHlwWmJRNwwZ7+SVuUHdl1Nr63VXTv+JNG43fjPt/mec4TwQUyNgQ7KFP
OFPQIXGGoVbSB16zPLidl2QScTpb34KlZyj59dmdPz6mDu9MBzaDUM81EA++v63IPQXsaVxiacBW
JGRXX2r3rRJr8/nXB/q7mwcpEnsrUi947Wfe02wAStLbcAHmtS0/A/rKSXbKKn4QjC15br0/f/2p
6Phx3P9n+tL/D6Wj5sYT/+fS0ce3Zn1r8rc/q0d//JWf6lFb/8O2CdriCQOrzzaEWz59k+o//s0M
/gCV74D5NQ14TZjI/0c9qoHN92GkwkhhfONZ4YX4H2s58+YfaE1NHlcKqay8kWD9t3D2H5swNLf/
1HP7/pEEiIZB2fyB+2OnFKAkff9IjnlppkqjnE/gZ1lT6ujaPSyD+XfM8Pev2XYclpLwUgCvYe11
vLPXbAncpavR7JGtLigbFaSIfqHF374wAv2ObPfXc9rwUpiYXfaZHkPJ+3MqKYW2XTvRgF1Mb9eI
TkBmQf/0p/v82+3szzNCD+fAeXMsaldnc1AmrYD8bFJSckJc7x2JISIMzDy7ZTChA4pbof6XhiqO
GMBK5IHZHhbbcM7t0ZjBpN/1xFsXtswUDVHce5TfSArKi3Q+/vr0/nLDzg52dhHRua/TYklEEoa/
zIfKbK2nMiWsNAZg1u1/fbC/3DG26Gz+sTazl2JePdtsAPIABuOMdHdEp1GK8Zo4nTDp//oof3NK
qBZBQPpUTDaaw/vnwsBUDwplwIKHnOGyZBV26DfioHRM+zdbwr87ITzaBnAhqAbuOT/TyCtrWOYJ
j4MSxok2MMDQwJkOvz6hvzuKzXTCYEFnxj4nOGI4AAe94KTohW0cysGvIiNxit9gm63tVv/vauTH
c7exqVnusL/djPDvr5uJANrT2eGHZZr5VH8lrlmfiygydaidcVAgitQor8mQ6d7SHmP6VTk0nXGY
O4EssF5Junk0Z972CL5lR1AQSfc+Tuimul4aw8eEBIDKCMeWtCVilZXrHFyALOxru3bjrXo6ea/9
ZKTfMYtZSaysta0icpaCNyBfZHGuDaq0qAEg/SEodLIQ83xd/bgZWu81JRzrHyiVfzpqbmd8fkV4
UOEhsPN3Way9vyKMBiDWNASICDwRGTmLq4eB15Ly16vygztuEl01GHs560QPORori3/5zgPstEi9
IBBxe8DefwElR9c3JtykqDfx0k49/QNr0n7zFP/NC0OMhU45DNocC7uzIQ5mk0a6vVeC8oEFZY6m
g1wKCoSOyPXLr09oW/qcXVESRqCPc1rgOc4ZZIXrqNxxCIOzUQ189eaxZA3oWCtJzb2VPzROYjq/
4XT+zdtjb5xWy4LtbBGX8P4akoiWt1gG4BEYzEiDTV5ZnvvLb6aJ86NQFSLODWsGnLNtqXl2lJzU
x9wysBz1+ORKmqfYuELCCkc//vUV/OuBfG6Ro28TEqWUv1THSle2ZFLViBHd7MJYHSP0gEM9/OtH
+blg2LJ4HHu7j38qkrRzgzlVo1/oY9AI4acVseWPv6Oz/c25mD6APZtqEAFS52y2GuQ2Pd6hRlvq
1pdtS/VkHSvtN7us7dL/+ZkzScPcphvHcDYQ5Dn/ER3k0KW511AFWcU9XU50LYO5fDXqryYNSdS4
5u7XVw9vzvkxWbP5urG5gzgidOX316+ZCROYXBQxqHo0N5J6Q9EGMpc27HxBDezkD4H7Yo9jksRm
0tVmxEijGtolJn6VGjtFaBClgBKV6Yt8D90gYhXklK+FBXY8aFa2NWESmQqkdP1QL59lYExeZNRm
X0dl25ff126q7Hh0FVGmfku5iLbKWlCFt5TsY1dv0uoC9wZWdvRsIyBWC8AkEhFTu0UijQypIYFM
RYtlTQ8O8aGfQAK76Z7YQJOs6TShyE0a4HQkncm1aDD0NaIFDerrrsJL+I1I6WnF9msS45RMxAWF
i/CsKgqMkTC2mUkTkU9iQMgSSZV9rPzOXXdGIKgn234nWujjRj9ggyEjO0QlT+N5MaeUglKPGuFi
HdIpICKWeexTNRsupLnRF/q+HmengxGeZfuBQDf92sem8xkyh9Y9ERTnk1mkJhvlAAw2r0XEaZCz
WMVpA1byQg9gz1Hg0luKJ1kGdXNOZsZc0Hw5FqTFcMQhazqAZmk1T48rE1Ed2bU75ZE7kmxXhYjR
fUm/wfe1GDGcTjknGGcPnLKVNVEAQe+LxUNQxZo/up9VBl70GTdJ8oa+gXBJRWMUlyJOmQ8BGQhf
59IAyYMHqHskItDWPgs0lo9AHs2c/hdY12PrGtND6jtjehLFhC/FxnW67nrih7Snzm9mB71+bnxU
rsw+aYvQ20gEpnjFWppj6iQ6AAxZMU1eubdNbKIRig4pQs2sJzvqDOSWe7egDpZF2K875EQj4fB7
e9DGTwiddfHJK2tl77TRTjLMG2wNDuhkrGWvuZVNsVCOFjV5mZqEgcg1wZ1Jz9A82FkHBC7QNe+T
1hqoN5F44lKes5TnPCgt60OlZ7mL2cLt1Fc718zlEmWGpZ18p8tHBILoKiItwJi2L7tyveO6G8WL
ySSnfyFTr1JPC95HeRw6g5BwU2ggXRfCwz+mc5O4MT3W4qFGo2ydmkVwYZugQj4DN6NE5k2Usb53
9KlEe7UQTRkWMhfeJtGqS66ZZRdfJIZeDT+rTnKwmbdWfuEHJJdcdcOQogHLXAJFpCZrOkxND7E0
CEcAhEeHN1587YjOa6BBTL0bI23EIkXMfS5AgdCa31GGpQgzuYvphCMm7yEujcoFSjHYGzixG2z5
X+ydyXLcSLZt/+XOkYbWAQzeJBCIYLCn2IjSBKYWPeDu6PH1d4FZViVS+aQnu6Nr9mqQg2ImQQAO
b87Ze22U77V6tOzUVXTwZd1chPOIflqGq5/GnoPScKfJYy5B18u8vhKco7qrLM/LuolJcJlS99g5
9YTRueNAa1CxzVus5rTAKgK08tZDzc+TLstzCMg1wl2Oel2U9mv7cRlT+1QX/jzcMuVkHcQgbWXE
eGTS62mwFYmnPwDoH/r+m0a5LktrRznRa/0YEgSxk2cZLZ61fKL8a6XoSOb8ZhyrAlmvLJDGIWq1
ijQN43Ut1TTtRltnVn+xCsQwO+D71aeExxpA7NEEQ0pphw9hSleSqMVhJqx16dXTjBwPTVkNM2q3
tg6hlYRyghSZXLFRwWvX0JHLMQFMg0GBced6mp0qQndKJ51lmGCjS44LZwYSVL0fqkoMX6dVLxVS
NjV0FyhF7GzXsEs1j8tMKxj1NfvUmCBaTNpSmSin87WGfROM1F/PZmGYeWzimbrevPbWznMmb4qL
nsiZUw52B+UnGJQ6Qn0Y3pKDtUpSLyz+eriLzNmyK+r7fvaC6Z0JtJsvs02wvQuSfQEw2oAxo0XS
nIqElOYdYOI1OZfNlNAuM2V6W4iqvuFEbjTsppP8nt9BO3YaZnoZpc478FuwdzlVLB3NDBqRKNkn
BCnWCT/V3ByAWQb3PCn08I4x1c/tgvc/slpRfeuVIvu2AYfFSXVFch8x6TT5uYOc/7MR+AsYR04S
wKYLHySnHA35GXgMakz6BeWDY+GZPMz5qMxTb1kKcYhnjFcGej6binqeIhpLg2T7WOqwOvjMKk+9
35sSCJC2H+a54QwprTEbd1qlHCU6FH4waJZVfJIsnRJpi52bUWbY7ce6JauBgGpLnZBHt4DJO05C
O98YmK1RCqxPhs9u/GDTtyBhT2C15eNA9F6YjbxyC5+qvR7MwYxX8ke9KDNVCs2T2GdUbbruuMne
Sx8HpIkeYe2TVpFJJyD7lrd8I4/8mV570vXoVwwgg/yjNVuEvOhRfg4XedcDzawtwgBjVLtNA5ja
zpKPLv/ZgAxf+fJkdRa2Kq2DdaLNDBQogggDcKlQpp3eDzO56eAUiKeOfG1PbYSWvjSBFxl+t9+c
PEHUBgZqVKlKuyUMtyFZ3ZRqKOPWVsZwDKmomAcqpMl6WvDcjJdN2TrFRcDEAwjMxm1PCGwIkAyR
TOnS2RrJJzmB1dHOwQ/Vkj+hiFBJDHOdf06q9pJrWc89AmGnbLR5GXY+5rZd2IDrvKOlJvXnJGuF
/j4VydAfGweL0xnAXTXvWiZmGEydtQS7qdw67wZzi3VG7Sp71GUK+iszxIRkrkPzHZOhbaAdTQAG
RHm64O8QU4ZGAurxgE3DJQseCZX2OmRJktXI7+0Q5eWQpwlxxaJhQWXv5DzkpjNsqM4G/S6uNTxu
jesilOyNEeZMbXuDfSomk0grz4AmvFfZNB2D1mEOzRWnwbgRJWsYh+SWPUyOmufcC1um+3xmU7Zk
hrdGGchxb6eo/13r3EuAzLBt0VRxWbeOQ9kWeVTMfvt9YZoN8NZk6aNvGZoxyUyRXASOr8WBb78E
92rCIaJn1IVXKTKqNFIUilQ0WXXi7q0F40RmWpOzX53OIxO5Kus8lsuwPd9KGU91vfKNQLuxWOS8
apMUTSnyrio3vKOre3XppEZCwTBbxs0XCME3Ag64PA3diL9YqUDs7VCL7wEvbfOk0SuNeyESMx4T
O8lpjVI0mL9bMHg/0LIR4wPaxBkiW8L+MzKyYFnQUnnoWSGtFu+dMvG+5B5ytMtSDszyKxZFpjXH
mZdzopnA3riNUR5bgW15V3tYfaON+15GKJ68KRpkFz4WugLNWoVIxXbdnJvPxeAbYQR2YmD/OWu7
PhikjlNxSFrnHty2g5wC+/uw67RV+2DFfQ71fl1BcezIY/J29KHDgN4bSqEIc6L3UImi/ez6CfAd
uI8rFSZmVBMq8tq7u8AzBJJiDDDBnQ+KmC1UOnb+NanYrIFWCaHDGfIyi5rKVucYwrIBslZrPSCH
lSlqL6woY+83PB+aey8LsTYwbyBA4H4I9UX4o8sZpgtB9GwRlPN1UBppGEBAwNpWVpNJ1A2tfNZT
OaOJgUBN8bApwyXKA9T6uNZWQPeWCTZgQzaXlE/9oLsbEMSvWN2GxYyAW1jFHsI0VlqUUC1Wa9G5
T5LedxixW6suRs42wcHrJGn0vTvOnF7afLn79VHKeVsx4CBFyiaHQ6iVEDaDN5Vr02NzChgH5BWs
ufrc5ePAKtsnyXLZpjoRhzzrjfC4yMRd934+KTqr5brcrvCk2MuXmF0OCxyJZZ811QpGba5dJK4g
C9vbCg5k884duzGIMk5s6wHnTWGfUsQuH1DzNGO8QkdL7jhqw0uslyYner0V4gPNrYy0ZsyyJwx/
wt8Hg0yfXLuYn2BBJeENXGPLPBYl4+JoJIkR7igkoR2GiD6MH379jH5+RB7ZLmSi0ij1qa5shb0f
DuuZwhcIcqnZYWSyHg2xJmdJWJD47dWF+Vi5y/Dw6wu+LRjZlMO3/Anfh6ONMe5NdWBEp2+WC2kX
c2VWX1ZD13sOHeyTkVRYf1ic4louXF46JFuHi77s65srhTP2uGAgaGnYhEo1waFa1/S0irL5zbH9
50M7wTTIbTxkZJRb7Tc1nLBJtpwQjLhJIJ/DvFyuFrwTv3l2P1+EUDxkcewctq6Pv/38h5dVqLBW
YsToVGdD8b0u7OxW13I6/foN/dNVkPXQkOKboZv95g1BHORowyEHTWw1nlk5ulLLbOrjr6/yJquO
QpS9/X5KKsR12Z7pv7kMbogy9DotgXT0TPwdBeSZLSIi30h02tsArkvDpqwqXH/EsEK3/77gLLfG
nNl73CDL4tqXLE1KnJbBWvxTZqX4w9B1z+H+13/sPz2SwCKDCmMRaAPnzYN3QmmQpLI9eL9/5+C0
PHVG6/+mnfKPF0FORYgpjT2Kgq/froUg2O7lQjmz4xzCxlZqiF5Ibpbdr+/mp0+QHAcWNi4k6LgR
QvP6Qsg8R6X7FA+96PuDMWV9ifc+APvqTqr902+QCt2mrKRYFzB633ak8HZRufIgG1FB0vFaGV1U
DcGTtlvzNy/pp1odE5jrUzMzNwEGFe/Xt2W72ocgAPKN0Yu8aGmnE8tZcZMTuHyFvRzV1RD+LgTv
p5e2zZqIRimzbz0c782zxEcx2F1A9yCvZbJ3wU0cbJfh/PLG/qhp/v9GXLqR35r7Xn/71l99kv8L
sEu0K38YvD9x2e+Hr59eYZpe/v2/G+dO8JfHR+nhh3tpOW0twX81zq2/gi1GiNqtQ4uXlf/fjXPb
/sumMc44ZERuHxs/+hd2KYS6xP+gSrtoWWjL2X/SNf+71/qf2jEcZod9H0srOmu+NHhOr8cjlciS
LDnx3JGyLB4oWik25KkqIJ1eBk1N6k5qToDe8CqtndQf3X5iesMx2dTL2YL02Yz02iYHMshCAG+q
rgMriyo3BN967FxUb1EiHae3r51ZLY19SMiuYiueeVQlo5rKMt7RWg0rBZqpaPYGxMKuuBpa3N77
Lpkd+7pAQ8mvBjvU0IhcWoqXOG5EbQHX5JQlPqdJVizlISB+oesPU+AAGT3DtelweOkqchwq5Oci
xvKA+6+ZV0Qk4D9wCnCsEe3mBQaWSuHXWypCpteU0m0JuqPwz0thpEMV98liY8pPleryfbW9y3ND
Sc/7WjTs565aT3sDIk+AACytmdvkB6pRtQfvMNAQi4cZ7XXbaJR0bdFgqFxd4BuR32oLtBAjpI/S
QPZXqk1X6kvetKitmIhn4zuCSNgwDoXYrKUzlvrqcwF8jUw2uKKAIWFsc5AGT0o0iJqrcUA5aXkO
2zCFH5rGCRbKU0+cNCez1m04FubEVg0XZldzKGZWBRq72MCVKIpY7fuEPSUlHW1AcU8a6rWElbOg
6KpSt4MaA0FF3B3ueV3e8Nj5ee9cEMCGv2eHSdW5mmtyyfZUKxE022pOLooh7fBjI0bvD8RMT/x5
lN5HpKE4DfSxahr7q9f7IShQEmKquGQAE8s5ZGW2I80KCiE8kLTFgsO/SIx642MgRs4Y+XC6210D
o3GAdD2Z7wNzpELmsinMdrlnyZ6YOsDqd22WIDHQU8jpGBB9OY/srQMeZjNBE8R6w/53Z6mFu/QB
lIbvraoGe2VQN5ZxUDojvGvU6R7Q5dTKBuSss8qCHcJtlibVutVIeI2kHn6DCCr3qMQGhgPCp27z
rxPEVIy9okGAfsK+NTufUsT4zjNHWnyqu1EZSDujEAW4fWrabnWK41hOybSfe815BIQjNY45lY69
hynh3DThTNVBr0GbYnhJ+aPWvIW/3LoeFA1QB5WOljqUy5H4GM+m2lxkt4PldV9dUKT0noqAgkEK
MwrEqCNRek+LYMdvpWN6yxc7PzFqeYyT2eEhwMhKmccIpv5Gkx0EmjPbqpDFmOgwbselCw/h4MgP
9EgARZG6khwnY6xd/PK6/4jmzrz3gQZ8xBXvP0m1EcTG2WkuK5221tkWYzNhZs0Gf9dJOwfbjKhi
2meDmF2+kILBVsnKndgXo63ZhTXd8r1CYpSfUx/DjhhMAlCjBx4IW+Y8vgvqUD9XyPYBmS/QsSLp
L/zVxLsyVHwK1h+UyxSz84l1mc6kyeJ7CbRhqwh4VfCRMFroA7vOdZL5pjftoKeqnhJmQFt6K3RW
c9A1573IAaIwVS3OvmgpCt63VmBXVw2JMguup7WtQ+gxDUW+nS0KF8p3CUN06iIkdT6MxTIEjEzZ
tZ9zUpim5AWFibMOsNrsKvcqdfhMcQHaZKfvAUzh2xtX6aVHO+wyn17oWEKu3Ls4q/Vp5nHU+2mk
PI85zcIFb0BW6E9l66nuahmywLjgu83888ltm0Dtp1DNOjL81hSRYZsU2qI+AGfA7YmxTb+wZ8nG
jzNgH84jUzKQ3RS2lvG+ocxrww8F6EmdbWdvrmgQq64vrc+b4GItT01hYHYSmMXoCp2FUyHSx9Xs
vJs8RRK961PffZxMaoOXKeFO0EvFqPVREr1mivrZViMTWYh5xVmggIELz8x7kbJOYJu16XQBdxjK
/n2BPdLAuWTL4V2TC0uesgxQKN311s7u62x0NAtS1dR7fDmYNZ02xG/sw5UOD1Xq2BkAGBJ536V1
Z2JpDJP+DtObhyuX2AAigGsD3inCZdqWqpjq62SEg7FvXNP+FJhVpg+Iv2ZiBymAX3e0lTdO8EqZ
KiXuGk527hHVFvrUjaJuEuhCPAWnDqGTELiBcZzRu8yq8npEEspi2qEWwOdOk/Wmh8+1HJVR1dMR
i0BySwpxluwKTGLLie4mfS0TvPS3Tgj5LJp1XQ4hWKCrUS3yKmVt2oaGaZ7Xae1VhGaZYXG2lgl7
2mzqVvOED4HVk9JOgeGctpek1ry1O7OhErB8Cjku2YFa4viJdp38moZzgIFM20ocigHtGWnBoegi
1MwWChcxTQyZtCNw1U5c83xawCDuwRoF4NsBlyWKLpJBIUYpKIS7nsi+fIe82cv3ASjAi9yhlorU
xJs+0tGmVj/rMAP90EjcLizf9FmysUqpawcyL6PFTspz10/debeQSQnNjOF6VvZhNwFml97HWWYU
NqAE+kjOA9/CFIknVa9nEFf79Z1QXSYiaCTOcQRc054zoIiHUyFJAJSbJ3EfmErmcTGb2VeRVLA5
jKFfzu0qaSh1ajvAWS7lqK+HJtHnqZO8AyFMkHBYT5jhwpHjD4FdDbRq6MKT0YmAPBZBAXMn7Lxx
gOynjLE8bazlcYFEhXkRj7OByt62bzhMzx1Y/sIqbqqsJKuiQFfPCRMf0h0zifPBwecLJ8P18m8e
b3nj9xSO/Tz2tjs8NoTUDUeDgl0T0RbN7PNgdMcNFQXa+wxKzMocFNZbUNZGOaN6WStp3M2edPqv
uFUEBn3R+8Swg15YrxKd25+pT6f3CocH8Br8r1+SOQP7l1cDBca2VfUQLzzrd/boIOODdudvC1+m
H8RkmV+1Owy0K7KU1u5sOuuXama4H3xCLvAMdpXd7zK/8T+VM96gHfs4arO4KJwLs/eo+i3dAmEK
M2U5xZh77JNX8yCQ8HNw2RVQAmHPWB0MCC3NR91gPNjB92BTAd6CfaKxoj/YTWTCpnFDHBnTcV/x
xxfWitNTwz1GI5r1n0Kr7c8R5WTvjbFp31kZ/cjYX0qXoqBsxyt6hL6JuMsn5kB469jFed+rft+w
wp66wqy/jwh9LiE0JN+7eTSfB7Z+8kgZGdVXZQ604fJ1UjvEYNo+UV03v1EZEygQPJU8mfnUfQcU
0mJpBrhDBrxJHyEOxzKzP8yVXY8PlOE2WD5hMo1/tKE7mEjIOSs4vzn8bkfO10cACjUc5qkc2IKT
9psCVDjCkzO4KTqvNv31EHB8FbcW2DbYp9QlO7Cbvyt6/XRN9KycOpAx0l7F7vemoocxwhuDLvd3
vlXWF64jg+NaGnO8JDAOyoqH/cOB7Pbvu/kxxYhT1ut75HpYNSwHBRjnnLfX81DHsyhYNLOW9E5Q
n8F6ag8b155cNgMDZD9bI7KGJowd9oh/pHLjkAVCcwu+ovrmsI9+CSz6oSRGm3fp4RSye26FGYcU
NKLZbr7++hZfF0y2i1Bww34GeAW9PIfO1ye5opdNNjOZ75AqiEguAsg6jh07TsuxRff9b234PzzO
f74W6FyxlTHCt2WxxCKPT+etwJVbg/lOjfq9mkLzctAFgqNfX8v6eayAJuZC6IWhhVLCeH1jBhKa
tZql4EzD7CMWcG50vjeCgFJ9VG/cM8muGz1voc5h3AZbW1bEmaPYcMqUeYGcmPfzrPpPEnDB+WpI
jKa//iNfV1j+fvi8ZEr41Ax9+y1JeExTpy0nHn7RBm0MnaU6c40iObxc5f9XWP6LsuUPD/ynCssV
sRD151wN3370J7z8R//2J9AUZHdK2pvjU1ij7vZ3mcUx/0LwuU1vlN3w4myOzAb5avZ//gu7/F+I
jRHoUYEBBOtuoXgdPurtZ7b4K9heJlF6eDlBHv0Pou/4NQ6NdT5K7F7bILbfzHemX3hGSiuZ9dAy
8Fu13mWNo/1OCVpcvxmLr7+Xv69lYRugqMNHgxT19fdSjn44dpWckDYSCxAlUFtogs1O9gXxw3hB
bA8dgB/exj/MB6+H/8slqaog7A8gaW+W3teXhKxaF4WN1I1+db8fncWIG53lv6n5/8ONoVWmDs8s
zif3dhqtfAgUiceBLAO6mZ2o2wO9MwNqL5ndBN5uohbS/GZxfD3T/X1nBOxuJhWX/sxLOt4PU3dW
gcigQjGRjknAQupiFQPOthbjDoPn78wl/3SD+PwDW2CRcHA8vX6MReIoyy4DJEFdI6+dJvS+ujAi
zpSBEXzIdfi7cL/tvfxn6Ufz7b0I4clie1Es29uy+cPdMSBNwmU5QI9TRk1o+cw2T14Mg/fUFV54
WTfiIuNs/2eDZbtogNDeouEFzOCnbl6fsAziVkOKaQHbqQUBuFVb/WawvB2SaAhNE80y0lUm5J98
36OStbGa5K8oS47XuS/zKwXQ5te38nZ0cBGMEWIzL2Eyhwrx+vlRQYKUruUCVMXSj+FE2gZgnfaE
r70+++NL0Tbgg8Y36P18P53LWbiYPCpt0J9BitYtCgsoFNOzM2XD+pt3tI201wMDbwnzFb4gZN/M
kK9vbEI8VLcdtOCqzF0CNHr1IZPj8N4tDXGzEuxS78Avm7/52N6Ofx4ni/y2TaLdC1hj+/kPwzEl
a1jJIOOqlujvOPPPQNDD5pKjF4WtBUzYH85b2wUxIdHsRTbJFL8Noh8uOBeBCsyaQ06eqCAO8WRQ
l8Il9OtX9w9Dkat4W3mdLfZPn3XlWF3il5RjBzSryMKsdD919p9tqbdvmXBVvP+sYoRXMhpf30tS
rX5GvWXdTRzaj23pGdcJzN9zO/fVd84Q6jeq85/njgCzGGnuLK2Adt4CHBbdibqVEElwN5xx/5SQ
V6QUbT88y9q6KQLd73tt/cbE8w9fHKYxXA64CXGhvm0LAvGwwUii+Qj6xY81uJhD64vwLAGF+PiH
r22bo+iV07yhaU4b+PUDVUKiY3YWFwap011NKy78piE45g+vEnAAwvdEq9ziFxGj8WoIroYyC9eq
HTIn8gURCMiDvex76/5PL8MsZaIy4axFUTB8czOFCggA6kuHCFbZohwLA1Zo+3d79Z9GesjGA04N
fXO8mP5LVv0P3xNd3N4nsRDhsyoMdDZJFnXI0Pe/vpefxsDWisde7W0zIS2rN9PEAql9DIKaF+MG
xrku1/UWcQXBCHSODr++1M83tF0qpOfGhgpb9ZtDlQmlYKFm7O60lznk10KzAswsc6JCf32hbUJ9
NeGSxboJDba51sfJ82aDqEcKZ729+rtBisRiTl96/yx3ayIUbH/BaNDbZDlFQvkVhUR3JrEhQME6
//H94jXly7JoUPMK3x7s+F6dAisJJoJ5nNPzJaFNdrSdWv6rWfx/dZ79/A5x3xA5jWtXeFznzcpp
kDySaly2lNVbAgBCiBDrsA5nqSPth18/2p/fIervLVwGoRW+rLeqF7FaHs2HmQYDhfQbH2DlWVsC
ef7jqwAP5ZDBIZy2rnjzgS1NKianWuiPBE0at6XToWefst8Nk58UKVRqfAzO3BGeL9t/e8z38gIf
ARrGqCAPaY4r1q8uNqdMffWJ99REeuRA33dg0P1hD8QuEf5O6cRNj2lXZs290OBnD/aMrBkThWGA
27Jnw8KkU5fmJfr59avvUdZrdvRU9bckqVoMKwl4ODDUnanvU6cb/UPCaoxSolAzUAyA5qU+N+dk
Tag5cPCu8vOOilyf7BZrXDxE6y0ZdOE1k3S6BCdQvyEkwmx2ia7oglQQTWLTAbjziKQct/jP0I3X
phmsO58mI3I+WVBR9GUZwtwsvMU/Lk6hswuUyPLJy1rz6LQjtXXF3cmbxIXV+SHTE9HbNDqRvMOG
8NESU5E1Ic62fXhW5qHV3K7E6yynuVvWEt4putKD1RnzfMl+e6kxJPgD9hKSZgiqGRvU9gjpLTth
TS03tX8/27n3ru1mnCFZ1wMXpVFruHclmMB8D4ta3VF0tNDgQ8tDXii7aYXRy+YKBV8gPTrOnd08
22mSmsSteaXziBwpW9NoC5msPlWZK7JYBvQPd4TMwJoB/DPUtOIDQM3aHYFDKqulk6jFlH4siylI
o1zPdrkHupI/YjAxVmDG0rD3KJtBYGobMPytv2TiMcjsajkDEFNNJ/i4zve1G0nXI8ZiDeGH0Zzm
rY2L1nuwLBnl9GTI7jBc+G1U+wgw96Itq4Z9KL/9LjNGpOMGRiHMPfQfUABXAnC6GGoI22VmihAe
qF3RRB4c8bC4QbecwBBhh2Qyq+nOxrg5CjfdL5vvZdhPc5cZn4NCDy45mI45d9e6IGThYkK368TS
KEb9Na+X9aSdJUgiR8LaxGNTczBzmatRwds5yr4DLele30tASPnnRVPydghGM2FqYSKhSYz4QISG
nSI1aE26402tUn+MU1WFk7+3VWqOX0OnNftLlBJV921QBSmhkIEJKUoP7kJcrFmjJD3vaBXO8aiF
pc74I7ovpRk03jEJ/RySlqm+0xMA9YxQujcucHbhLqEJTljnrbIMC03tSMLJ+GUtkoK3OlDHN07h
vIrxsznVdnNMh7DqUSIjbEea4NFna9qCumVYAJIF0LWmAbx+AhJPmuKTH6FxV+ndXDmYF6w+HMOr
uc9kBwywbr+CZ+3HY9bzDX9B1Z+RPWSo5qJfU3O5rObEIL43kGNwcrLSMuNl69PskR+P15By0/Ri
HoK+ekeGjXAPGoWfHWOlVHZsOVlKTzrTeF2SMKEpgmGUTOGyAFwSb92v4JgVCTYAZlJWsHmQPAZj
CYnbFMCob+Zysp4WsnHGo8+vdKFSktK768i0KuMAZyuccBvlVNQ7Jr14t5MqiYJiTGlCdH75be19
GKhTVmFekXVLCoQ3TM30ARug6k4ZJ57wLEfNSbpOV6fu7RCmk3jftsOQv6P50ciTCEhUPdotyeQM
obTyDmHTh+8VjborUxLTGts4eb6Z1tClV5kkoGOHIrohkCWRrYzxHQXVvdJBRePEJL+dFzRMn9yR
vNldXbbZAzyHCn2xJnEvKvn8r8sZI0U0WEG+nPkpboTI6lycUYXgwH82lZkFdrLLRirzfI3PrW9s
WQBLVd91gyazHbW1cV0upbpn4vdJTXUCIz06tGYc4jG6frNlyvIB94y0IjsNZo1sJoHGtAZBIW+W
hF4m7w/ZDWnb2qPL4xhBEEuvgFXcNzMSaNeifR+1c6GTZ+I+Fo7uwJqtSyeEhH5tTWF+apkvSMiy
POyNi0/P60OfDlkRN0TFfsApB84Uxe0kvitFZ3eHWb/pL/wu02QI0qy394pSsnEpCCXR8LowJJ2v
E41ZirfmADt4tRZzR3qmGmLXpjV3MMfRWvdZ0vuQjOk1EsXwYm5MzbZfz1GF9tYBCz9pXsHQzP25
GqlY72YhvToOls4pTso0STtIq6qwH/teg5KafTcNzzGOigU+KNSn3UxRiD2KWMjicBoKN+SZSP8z
05oyr0TroxpKPcLE+FjwZkrgp5DiwWf6H8eiGsOIEHSzPF8INMh2vEkkAiYNV/xOy8qdTOmAh0K6
ZF5E3th6RPlqN31eXlyjG3YBxuOLm3R9cZYaLy7TdLZxnK4v7lMZCv2NPieeVDdH1RAxoPCqwlSf
zghlwMFKVxc3azuVXnroWQM+5oue7kmSxvlaG4JPsSKq+UYaCdoCiK34ZKvKT4nqLMawOK+Ib9H7
JTTymblr89j6GR1xqOxz6e4pNRbf7RdHbv/izu02o24gVTdGhevg3yUUGC8vpHd8vSgWNu+jxA0Z
E8KA99esNx9wbo+cV0fZ4QgifRKnsDmGCTPyKN4HfZM1p/zFV9xl1sYHw/Ul0E4hxKfqR4KS6DZ9
vrYNGRzaTbbfV54RRGIT8/vEy9BhfNH4d2mFW9V50f7XZTIhppdtf5e9uAP4BnAKeGWBawDbSg2b
5MVN4L84C+icc+JEW9k+2y/eg7VZnQb9jsaTMG32hMzH8kdotUNZiwQBHAywLpRNKxyRD4IEFoO9
JmIM685mfli0i/BKbpaIMQgRgrabUUKbCO0iCwNpFQMs82P/xVXhdOjIDtQWcFt4c6UiiiRpEu4G
JJ92LJVfFgcbxYK6TRMMWzcLLMUw6lPC/7aM1nGcLlSDaD8mcMsk/dRsWtI7y2oG/4U6Yb6313ok
1B7EQHHt4lAcj2TeFTNxFi5jh7QQYV0kCFfKC8DYRv/QFCHoROyIbpKfC2dIyVY2ss5Fadd6CZ67
A/7OwD21tMj79NJ2ltz7oskVlayvtvLTfahZSAWhUlSBykgajis/sm2xyRdfO0zlBcIYhKpGTcw8
C2J3HDH0eWd5apAWI6uabOmUw6HcDQ2JL6wdDcEYLifBZ2UsSMJ0FaD6IhbQoirc+ssdujQV7vMh
JK4CAU5ekmElhmW/BkRw7in8bEHos3ZGmqCFzeNXPIKYN+Od953TdcfB7as708DEjNTEW98jpEhb
9uB4hvcp8WfvcIdjhOpKJ49sZqhL1GouOVLQt/rISQUh4knbbS6gPgnH5yG1neeFsy3DjTx462Am
wNnxC9dlfxgJAk4RHQIfJT4dQwYuvK/U+gXty3kZumgxHXWbwWjA2cVfLpkAWRoJoGqMa1OjYmfI
Nwl/XrtQIh+pKaQxQUXFM41vfOoGhqdlNzhsEndOlyOiJ7Vx+KRZ1DEYKQMW0GjXYPXxGU/vFeD6
lWmYyN2dtKR46GilVjFODIQ1SAd7dFrElSHVWFM9xosd6PFsqXElo5xTzYNn2I6xW0bD6w9s+/xb
YaZgRpyqmlNCuLLi2aa5jTDAQx22CzDtnYlGJgtXpzmzQz0ZvLMQ0UDnq4uKgAYzrUEiIVX9Rjwo
RIUU373NkClw/Q84ofh/HL9/6jDyfyFqm5Ipvn9I6JzZpu9NsMj3Ii/EmZsAQSfZ3trwJxbyuyg1
yu5y8TXfqqeJmma9IXFhVxcGPq1x8CVFT45DnyYQ3hcr4Sp1bKdYwuO58rLbmZlOPoa5ViKaM79j
KA1L6SMycYncQUtgHHQmSnEwy7XGwNh400C7sLH7aETlpUGCF+SZNEUKEZzF9NI3aCueZ0QNPgJG
8M1H8hQSskp1Od6synVu524wnSjIXONdXoSZEQtzFAeAkMMl0Gh32PWktUF1KSVWriZtb8eBIyNb
bBj5CMyEWiN3yBBP1RZGwG05SJKjTYbUfIJjMtR31Dymb6lqmu+VROywr42O1TP3IFPtQ2tuPs00
baEkmi58WoR240Lgd5l6Pcdgf2lWUh2khj5BgPnUFkS5MNuEH4wFkM5daRKixJ+YlcNy8PPALB+d
piamayftBTc9ah1t9zdZY1R8lYY0N00VGyB+4puJ/1TreX2c8An2cVU13ngYoK13+6n3vOe0K8YH
l6OgjgJOoQ6ZhQRZMJSKpY/aHk3sYTGs8QJfejZH/kom046vNWfQmQPQ+DnGcZx908ogi1C2wfqJ
zIvha6H6jGyFkFWHcbrlIkpD0e/GkVrC/Vdlc+FtEUOHGhdOT9JELZK40h074LW2nacWN/XTWDB7
M9lWZn0M/Wo4KxpMobGqZvO6gVhe8x6kgIbJTv1rOiRtePSDrHyWHuGEewCX8AAk4emRsNfw2ZsH
Q96CZZ0STl4oEOTnIecg91DVNMk+8mwXi6zASS1xhhqUALJ5EI8ZKqtyD/3URi2g/D7fJ05NSFMK
ycy9qP3Be3CFPczHma1gUzFPqz68MyhnFBcgGwPC6HwyAmN7JJGOgqz6Yi2ey9wmCtAXfk9aBwdl
dBQxxSY25MTepzKCGshJYexm74w8AXrlqKkRBhrWvD5A6Bk+piLEYtyWpvUcLJ64ahZ+SaS2pO1d
Ponxacq1SayXNpUXM+LYO1A+BR6EN438gNDfxGeUh2W/R1OTVkfVSaA/ZF00X2pA9sx8dGnnncBy
Z0UDZIhzp2nx2JN375N6DvEYB/3QDp8QRuv8cvJaq6cMEvj6SPszSRCqmsM73dV5yzIdzNeN1dVh
bLcK96VetzyT/2bvTJbjRrJt+yv1ARdpgKOfBhB9sG/FCYyiSPSAo2++/i1QqiqRmVeyvGY1KLM3
rFJKiEAA7sfP2XvtNtbS7Vz0KWSUXlHiLW0/na8KmEPyGA7WzkZu2tOLoPEMUUnVqnNyUcgnA/9v
2SfosuFjUTtl4Md43UFSmbm4RamXExLVU+xikLSW2i1L6mOcd+Po27OS3FPyTRSgEXvoEkjAy1+B
vMBLbRByszJbLcfMDK7d9nooCy92GaLfxEjU0+dBg5NtISy20ue5ZDksRzfU0Mvnbkh+VULYQtrF
2VM1sMysmsmAITKrc3anVM58EcBse63Jb+YtJ5uPvF3Z9994LknA0i2Omm/zlBYVhlgzVQ6BFrfa
qiOdh/k0uqJshzmlLbYO1j+s9ZrT6RtOvar6lOdElq0KPUmrda2289eRxC9W+DzSLrMgHsp9Shb5
Fx3iAUUT6TdOvdLJgFCCM2VyRpHfRFNn8H7BfEq2g6Qk6c5VjErCT6tZLHBcTqovNA6S/ElNrF7z
wlpr2i1gZNpUAIQ5q9+mlHGo8eUgLOUR4m4c3TBUtA1Ag3JOeU8jU82aayJCiIc3rZGBS5UOsTxz
Amt4G8ZUmbypgMfssXhzWrZTziuxbcWndHaCVxPq7Bu8lO6L7FHuPQDP6LK3ZKT63uB606HWWKXQ
SG2RSXkTRaGstiJz2ggrLcNqugBV8tCG7XWRTk7NIaJFS2fyaOjFQjRKFNyyrhmBagH2wH1+anLt
VBX1RVEab5x3idSU9jdsuuOXhIDide6E7tayh0OzlJyK1LYO7nYv1QZhvISOMUXH/5G8SgE5fAWB
MIpW+GjslEsFlXuzNkUC7MiSmFi9BA39F9oS5kCAFC3YrWgG8+J/nJKkgZrjHwf0AuAFwWTImYnD
6S5Qk2s3nMyQ7+ERoTydBqe5lLCK2WMw8d/9umP7uQXtLO5OmrWGiiILtOWnaXvh9iZPpqVwAEmQ
SdCiJGaBtMBGxer+60t9bkFzMGTuwgyJEZ3lMjf7OORB+T+2sxyClabE6VnINugbJMD8zZE3V2Ek
spjKGIsgjvk0F2ks02hLcipggNn1gUNQcULYov/mKu8yi59HFVwGki6tdCZjOi6kT7PhJmxrQ7SN
AkRbyYJNnbLrEHlCLPLabtLpPG4N53ywVc4UaQikB9hR+IY6jtLn13f1r35AbNM03JeBp/GZ59eb
gaEpCj8ghXLnDa3teoraqLwTyv/3trVEDO2/wW9dRB//0v79SXl129Vp84/n4ts/vOf4pWz+sW8y
/lfzsw7r/Z/4rsNSbO0P+KhLlsJChP3+dHwXYim2wLvGFI05DAM8JhdMqH8osYT2h2vxXyMFXcaU
jsln+iHE4o8WhBpgIzQBaBKQTn3Cwv4KE/txaI0bilalwZyVgRNSPTysH1/ESWF7iOhzbsSQtvfT
4pTXBnowdKhSWFHxW18n8h4r1N8STP64LqY9Tsy0OvFGf7zujGiRHUgNN8sAmxVTr6+TZqy8GF5o
/7cmyt+vxfiOMA2k2wg4Po3WuJVd3/dTuCEJi2g08i03DcWi/9Nj8BeSr+UT/3sV+H4VF1kr0Onl
B/2MLaB5b+eWxlXY4vN1S4b2xg60dIdwqCCAaSTBpQyoo7d1M+T7X1/7ozrl/doW03+0FDxJNoPz
j3eTgxPhxhnXHk2GAXZknGplPivVLt6ImlReMKJ/zyH845K4LcHwLnTtz3xhqr+EKLcsBOGPI2cJ
keP2JrNnVmb0G7XwX9xZ9F820z2+nAXm9eO3c13Kc0KqFCIaZHwpaKj4Lny2PQE36VFppiczJVMO
juAua0mK/PWt1T5uVd+/qI7gjW+5CKc+D6ItBZqOopjKWoIx9agO5q06VfoKFL+zA2hY+/oypnaK
CRsUXaWVaHvF15xhKb4ecbLwl7DB/OaefFzqf3wqooz4ZOi5zM/iFka4UVPCoFkbRuZuOLmCTXVx
W4LE+h3D96/uAMeABftgGAul+NP7o+H7WWJJo00fuuWx7APza0Rd/FQglL+reqoV1xo8qSbFvktP
SkWYp97BuImrsdrMPVEOpF9r82/earHs3p9eOEDazJYdFQWp9acaIgd01SIDY3YLXAVPJnOiUZ2c
0o8lXoZVxeTiNgsn7VwH5MPJe5giLwcjcu6W+nCgf6M84K3jb00atP/GwPoSFjh7TqITm6nQbYC0
OZOw2jFOdNq+5vgzPOIpAEsqI4LmxBrMm2Ck0/ubr/auSP341fDd2zYyIvislBSfVkdmipHFHq+s
6whrLzHu3ZHxSI4nplQRmQVlpL6NAXJzZ2I66+sGEkLPnQDs4cWi+ViP0XSWj3SYaMRL9yHPG2vy
K5ruETOp6XfahYWc/umnYPNCW8j7+T6O//SEYMI0p3I0gzXO5/K9diWEuMDtxOA3PyZRqV03Gd1+
Ft+iO5sTw7lMyLhisj0FNAK1irkDxT3t2W4ULRy3tCHmc8j4P1qxhGmNArvIyjHCG0Iah0uIAdFV
HYQBLeZytI9xlJqX8ehm13FmeiH0tzBWndaHMGVsK2K9D0CjTZJEA9BCWjNOq1JDvTrQtr5LdXx4
hDC4L60BmUxDsv+bJeTPK4gLo4WNGpknav3PQBMss72JizFYB3rc32VyworkVOZv9p+/vgryS2AX
lNWfdzk5080AjxjQpAVIOYjptZQkrP56NfxzucBXWdgJ2Gpw4ZnLsvSTnkkpq3iu8EGutcFqfTOZ
7cda6AyNwiIDOEarsZMM76a6EL/Z4v7iyuQfUwwgqmYP+FzLJ01LFg34tjUwKqi+0cRcaUhRINWk
RYf23RDW0T0Vvv2bbyz+vNIuawyPNxUEwpzPiidalLESJTo+mFLVy5U+OsG93tfNs8CQbtB8MRU/
12hmpvFAMq86LSE0Yy5Nr0uEhDZLo+MUper0LWmCUzXk0EIDVo1VWmT1bSAS5YgfVb+dlXDppxYF
bti0yF+sTDEudOkml2OXBr9RYP75hf2+cOIMgDDOw/nxdxwldkPAge464vC6MQbHvZFmdd2kLQs8
o/iN4xrnIHyjrauM6f/plvLCodhRddv5zPxIZ8NQDHUxTaey23J6irxAKXAmkwsPQanqLzKFeQq5
h4GvkJbic+BJie9U9ctcBNMaJNB9Su4gfu5g9g0xA2xV7WInS8NaY4GsPKBLxIGr8jVczmIEFj5n
KH/O26Xz/us34v33/7hWI+8zWKs5ci2iZ/3jrQxHjFKEk9vrignM9cxyskJvEx+jvKVZNiE+RbCm
ufu4hc+WmZW7J5+pvAzqJrz/P3wUnGsIDpczNWLyjx9lpGlNEHjJO1KnNRtyVz/33YIa1btmT7KQ
crEoYkHjhehkGibN6WSfNL1ur3/zQQQX+nxPFm0vNA+LRuDnx8vl18yGJuKDVPUJhNuejrK6h7ge
n6jQ4EZib2IuH56mRjF2umzcrZaUmS9jYf7mYfuLJx2aACsVViTqJefT1hTp6LgUCrt11RB0QIae
c2bxph4brah8uJv2Fvvts8vh8Ag0sTr++k78xaJMkh4tFfZzzM+fj1dlxTg+qbg6DvLgjHBSmki5
8SNj7T9hg+pf67arX/8BZ6b5x6Yrvj23oND+C5AzmgWJ5X8/lp89d3WMN7z5+Rz+/ne+n8Mt/Q/S
BampgHSziCMY/KcfyrQA0lBAqwtfid6XxcP8kx9Kx6hkU2fyVynGOHr8yw+l/gHqGyg7g2u0lHQN
/845/NMyAoMMy8l7D4BnkQVlOfD/vLMiHMyKNLVHr0ht7cAQYryz0FZFZB2QTDa3Q7dhEGz5zFwY
CbXlnDwPcCSQj0TT39pq3z8KG97yrXgjDU4XHz9K4fJW0qYmGKAMm50piGoilqrb2RIhhJcbUXuV
OmHwUo3MQX/60S6/LxE/21I/1vT0RxjJ0Iwgl5BhLfFjn1YwqwqVoSEEwmcmfe+0HBqCYnxNyMTG
0K//5mIfX873i7FA8cNRtxo6AK+P31MyioboSfAFO+3kT1H3rEtIk7/+Rn99EfTyHPt5xpxPF4n6
okY0paAfyWNtr5RJ78MQ1G9+fZWPqxxfxebf55fCy4vtFQ/Hp6/S9G1ZaF2LAqW8MpUZYU9Y3br2
/Bpq85d0lnunzy8zttxfX/e9dv33Sv9+YZpRumC7URf+2bIT/FQQlpZLgmJrdexsRF578EmUk9lX
du47QxzeBQ6ygU3ADq168Kaf9WCez0aldG8jI0B8X/VlkDOkBjgN7nRmFjspru7J3B0fYr3HImII
BS6rkmvKvMor0RscNucW1/yo37aNwz+Er44hVU8ISZ1aabAnz28+n0bTFntiYDOxEqJhGkbUowAx
04WOu3ebhfus10ZnQiyIlfsi0e9rblm40+sOaKPWdra2hmHN7sn2BExmssx2/LsPID80zUEOsdQN
uAU/tW1KU5ZKCrTbzxHInClq0K3rGAn4r3+jP71TNgYiExMihkQd6f6nJ7CNR2Yc1CL+oLaV75IO
wLCK8yLqQXXTz8yPf329pR3z8ZHQaddAb+Gg4OAyX/78p0fCUqh9uwizC21Hfrmu0EGbV1BwZELt
AYkFSi1T+F9f9C++pIVJgNUbTynd1E/YLnpE9MOtoPXttLtsQJDvWhTIqwWuXUxx9puv+KeXetlG
GJAYNB+wdnw2XKio1QAWOZ0f8JEgIKkoZI3R3Pz6Oy393493Ek8HNinaLqxPLIeffzkNDNDAwuXH
djLdw8sH5Vs4iL4BLcXOrdPLU13gboXeFbjM7xS16Ck2BYnwUw9nptGdHwfA/0Sp8V/GtFvu7v9e
X/godor4hS73a/HPScHyN350+S2a8nAGWAUBNdArWJ6IH11+/ohJDPUfh4N/OrF/1Bea+QctniUT
Uce59QFrxx8JjC+qi7uB4nFpkP+NLv+73/jf7yRdfjb0xSHEyYCRAZyCj++kpg5JxCS+8gmThfed
OERxZCytK6TNcJfyTm+Bo8loalZGNrHcRSHaEVMjOKFKc1uuBghTr2mRHIyeYA0vc+WlVoxi24Hf
6WFRieJN8PyRlJZK0GEqjRc8DHWb+BUE81NsKRP07iSkM+0MSxBsPz3IUpQopY0+v7c6TdwVYFS2
HUTlA7D28RiMEmJ7LeuaOTjv/XqM5nOpoVz//p79J57p/9ryWfz68X5aaAIfHu73v/D96db1P1jJ
HcBS+ORchhv/qp3hMuIpfvfPQRhYwET/rp2dPwQNQfrTy39gau84x3/WzprzB6I7DOu0c1xKFzoA
f+PpZtH9WP+8HzJJy8JhJ7BBwg37tPwDYFU6xSD9ok6D1oVNnJNIgCiT3BrRxCh2tMhZ9nIN5e0b
zO/xoWqD3DXgQmnhoPjxYA/fCGme2u1iV6oORACqo+a1fey8muRwxNaqhiQVnWcRtiAP3HdZ3rPs
Qu/xU9hQe1K1Le1JuGOaXeam0tYbLSFXApb7pF4hD9DDvQv/CXV3MEfFWRgreu0boAG7dd4Nj4Ys
immD6GdyQFJnqEfw1qU5oj+RaJzUi3bUCTHBfVYfRUbkARkIQzPmK8JaleoqQN+YQqhjUpGv1SU2
aI2SukNcQ7c63VqzCnwR2eRTiQ1kVVKTnOF4iGg6ofpCsdHcIGun5Srj8RFEpDxMbuHwwZrupiZD
aRMH5RdD5u0q50iZ2Vnqi0kbjgM3d9VORguM0q6ebVwX6HPUeR+AF9zF1VBvzbFMzlS1u1BiSOUw
ZqaVnaOy1tyoWac4nnZFP3THpkkLHxL/l6mN0R5IAnCLvLEvRU5HMzHUr4WVsd2qVbcrRttEoaQ/
UN5CbzCt/oD0s3iLRrM9BJXUt2ndq4TeAMFH8ETlR9GMjNVuH818iUxpJ8wEZTCgn8uMVqKmM4fS
aC/azEqphgDHVByxyB7Q07vRkv20SZnjo82rCdOpr5RmRsI/RASGHN204a9gK0gE2r66s93RxemR
14btiVYvks7T67C/SPqYiJ0kPC7nz2FXQ/jMzumZXxaVGoRrx+pksOQI1F4P2YpUAxdNIUoVw5wJ
Ba6EdSdkgO9jXAQ4Fvx+NCIrXDsKgno0KCu7ntdJDuoxqKs1Qo4KmVZIQM/KKIxeWaNAddzrOBaZ
tbEUtyMEWun9MRDD1WwU9Eyn3ql05DSAvZBRwyvviUdZOjNtHBzmhDDKsyak6Djwg6f0jDL7a6RG
WD8VPejSgynViD1Cr5+ajEemtArT3oQI9sNtFjpC7oJ8lrvMKa7EXLOmR7J9nc3W3KfQCu5TY25W
iZy0S4LhghUA6R18ElS8bqHlx9xBvC7UmkQLs9SXps0QT7gMFJRssz4WzQsx9siG9TRqEg+zzpZY
LAaRJNwBDx0yUKD+NOJq2jvBJMWlFUmnXcWa6Jf3YD4ZfXitC3kOwzPbGkn7qjdSeL3qMMkrK/1B
4Z8rHxtnrkpMMkBQfTAq6UGZpqD4Chg2quFSGnLw7cnILH9MC7M6wkRFfBvbmTKugtYckpc+S1MX
NaV9rpRU/V499Cankg47DgEHfUSElWk8QZiMYr+c7BcSRPZp38gTC5SGVWZu+E0jMrM4ZIVV3OyX
xLgHJLdg4FAVb4a0U7/2TK0sYEB9TRBCO+njN9aCZR4025njY/yawlWS0drfhPkIPCzsQTkig9f7
5hC7cZXwTDSYSIYiqr/2Gckxq0AvFELL+wBMnqvMYFWZ2Julz44RuDsFlmKyrmuFyIDFuhCiKT61
SKGveHnHtTnl5Rl42G4rQwLTCYCYv0wGpPJtaxFqaCOX9IG4fjMWC1Cnd4DDK0PdR0qXhyA45jvc
bxdKiSgy5hS2FSnUtKnLXplxTceSRX8jAsU+Ognc1TaPjINRxcoL2naThTMs41VjWuTMaEY3VZta
mw1CS6rG3Nhu95qGqetrxPc8VW3x0Ci9uYlzezpkVVluqsa1jxoJbhT6fO+UQVqhm9+GUYnPAJ+T
UjGg7uHRMB4GtUZZP8XzwYojJJ/vwR59OYYFEto+PVmWPftm0DW7rFBf3biMrllvg5MLKQN468ik
Mpys3Ks5cWxxWljg3UqCwaQ1PxEXVG4U1Z6fDMuOMz8JguSUZEUG5tNKrxzEjIdkzC80U7yNFVJ5
rPmBc7CIRznlbTUfhrFrN2VgimvUdd1jBd13y0rr7GPOnWDxZHCnjxkBUiyD4FsjA/r21AwXMVtM
vZaDNmEPFOZz2pvuF53CcE0S7nDZw0O+moxqazhBvrG1St+NWVzsUrVSTvRQ0pUk8WSlDxY3EcBs
wyexrdPYt8cYM965PTS3BX1Z09crt8HVNptvTjReA+819onE7VYnwYkEEr8Leu5FWe5KKZ6l1nma
1Vxig0Aqyn6ZV4V6I+olQSu5ysfqGAKDs+1m3BBzPhxxxs2bRMrSi/R2h3ey2pg4CUh5QcLHTH7T
0uFadfxsm9qYrqGgdSsEcH5tVB1De3tvaHOz5v4b964x8E8NYBSnwXC3UWyHZ2PgqBt2fVaLKAsO
1pjjwjCU8Kuhdd1hnmexNacURWFvl2dapu3sMicmyEUSnJnTC4zZ4coZcGzG0W2NinRVKOLClOFu
kuVw28W9yNjRl8CbMJq3gd69lXR3Uom4rKHSbvUn/BPAZTFbkv2dRt2IS93xxzl6CKvB7zv1Akje
AZAhm7RF5zmOw7ME+gb+5+Q6squTmwyHyJmTtVqHWB+68l4M5i4C5m/SmIdkUSUHlM1HMgxwBb9H
8sRNMWEHnO+SWGorENP5hj7ApTU4fJdxw2hd9c2JYwOf7Yul45LGOW/5SOAHfAcTeUWxFaWsS4Z6
HaWBe5u6lenNWDweM6UK752qiBVPN7AgbzQZCndV9MQiY0axiRxyZdxG+znulSpbZREJVlA3smeh
zxcgZuXaIjvQ161a952+qb2W6Qe7M23UF5IEsz0JW1hXz7RURw7cIZJe9dguvCiHlo3/WWOxRkoS
zUH+4AzO5LvEajFhnPNuNdPTiq0tb5DcaFOu7yEHG2zpXX7RzB0sSXLXuoNwy/kLw0/C5OrJzXyi
tuyNUbrKlVKwuqwabZi1FWai3NpyZByf+2nC5rcahEIhOSeaqLxkKogym4kxhn0revuhD63KXWtt
nxTruG/CS1W07cWMYWHXLhTkrjYTgvdQOjA5n4hwBcDcJ/vBJRmQ45wNfgfc5KWbTMa5BGTp9ykC
+3lMKw+j6OI65UcXOb5sQhEnfGaZsW4Bpl6gr1DPRGToqyyHZjoYfYdmv8iuhim9qiW5kWkIemfS
eXYREKvbXsjpyLS7PpvM7jpWxi8VwJkrwIZscmV6QQk4nowOZQYWoNT0x6wtNqTZ3WBQ4IFuNYl5
tb5XrZGZn+uehDpH29GI8nVTGqpfDHZ4QdWCWcYuzodGHS5CXmgAnOpOjXXufkDD01KeM1uLDpHd
h+vIjndTTfIDSvxn00lIz2tSdz2oc7vHszn5gWDjXA3jUNzys/ZfCOloTkrovtDcrjZ9RSepbMwH
qTT1OUcgfT+AWAHrVdxoKg+qPWEeX6eywXD4zk5XZJvF4JrjfM1bG50ck/3E602Z7LKx1y/rKptv
BnNOD3qk6z7uoLMMs8AWqXS4B9bbrsx4mm7zMSoetECCkLZsIicTTfq9jN3NmEwmVEzQkKbbfhs6
/SouR/mIqzLz7Fx90lsNr9+g5ldk0Mi1RiLeC9Ew7gnXhvpokuwchSW1n1WVj2Qpq0heQud6Hosb
NS7yR0Ys33D67NFyRZ5bJ9MXtek3uCDjXRbmxtcybUqUtLK7bjutBpkShF9la9tfS93swGIbxp2b
1o2D0RkEKrY886YYeMVCq2xvOjTyRwQrcbLCANy9mcgPN6aS46/T1GaLi4g9TTTK1sIU9zSJuLvA
kMd431JJ4CzjSlnrRnY7mXxszNbjjdoP+yzuxFaVhvaSqQ7tL0coX4xsRNmdVtG6nBz8HmOXXPSM
u7GDGvlF5kzqlzjPxUa1stoXTvHQ6yOp1nqPscYpt+UQ0SkmU2ydZFa97wy386Qt8CoCdPBK/DGH
TLXL7YyHbFv18QjouBM2K5JbB0cyTvutbLELuTTkndrpPJHVODWtUp0vUwvP62R08UGJlfRuTnHQ
xHj5tryo15FMm8OkktuFffEqwtbml1Gr+WOCw2Agzuo4UshjVJnXfaxUe9VO10mXyEd8INoVjPRb
Xc2r46iHZ2FuDavUIloAR5+y01snvSgV3VyD5xo9RQ/dZ7MBY+A43ReM5NElPgvrKGdN3Gg44E8G
W4eXouH2rTisCYGb7rDeHGA6DrukjHTkmi41vqK6q0QbM98qCIUZM9xNq9B0Y38qgum275PIWKed
hvmrw72y0QwOfBMbDUkBZbqmtI0vS2Di1xzTOV0GttucW2n1kqSjQD+hS0K2nSg8VgwXTkWgqIe4
arDIuKjqwcRz5pgUyQpizJcxOaVHxRziU6dV172uCq8dNM4+oUkbQMnN87TKwjMngW4VcshifySY
ITBIICS2wd1VWAo8Z6hDP0bMvSFswLyGTqx78UCslCHkC/ZC3tBK8+PUZXQRIK0A9WvZ+2FgTxWy
Ujd63dwnI8HlxEdxDm0HydlblrsJ/RwbERIlzxyNV7JYHxM1EncYLkhCrXCnpNo0fuX3IkkB+zwH
5fix4dD/yOO8D0qyqOw5I281N0iX6ntZ8fWtfG/IJFvnNApqP3GncOQ4GIDrrfFRerrawCyPyB5z
iY04GHh5KaNDZ6VaySkEGLQNTGIshXotRAI+RVXicwDpd2Xc+5paunvpOmf61HfeWDmTRwYEd6pw
r9wAZ4fW9ai9qviZPknOrk+MnQUq+IgWYodlb8Z+OO/VMHuCfw8Do2qb5qJX3XsliwVe7cgmL6vI
jkAR5ORh582G7AVfXLiLzLY7Ix/T2gmaBU+EyRGClymlP+bzFjLCUXa1vAHuHH/tl9251cc1lq/0
pglBNVhobQJNSXFu2fktTuBb3TQbrI/ucNGxDxC+2pOdFpvPjlTOS614gSRQPEPXqE/ZlIK714n6
25WhtDzik0ysoWmzCDydgy3lWoGN8RCpdYwFTVjPiWaZj+NgqFtFVKesxzvHImNATUdvSG2v17uh
7bUdh/AnrM0dPoT20TLGbzwiAa+FXl7IRijbMRggzRTlCQ0cqBy9TDYmEVhvUGaGW+RHCPoTAsu6
hekMr7eGDBQ0SD3Tcdcq+kuP+X5cOTlZHKJSgSNofX63BK2zbkf1JUiYds+RzfLZeBWfkL16JSVC
C0MLnUNGF2WtQArwXDNrN1Zuap5aqoqPi58oVTApK9SUFTpPWiPKOBurrBjmK+CQ2UGmghOw+jaP
drRhyBVuSpX3wZdYXW6YkXxLAlGjUXSA4EDHOSuUnL3SqdBplqJY14qJcEfXm22pVkAOpn484uFT
t2E1n2PnOA2T/UB5RFEO9+kcnES+b7PaOBFdWqIvzCBfgtSxn4qYA7ArozfMwOoqc+zKb3qrOOHZ
lmsb5Mip5Mt5jpzW2Nrvswgae1fPCxJjTlZux8jNjPV8mzbF+AwnYTxvqjLb4XbLCXCZH7u5mjf6
1NmneE4IKimF8aqEgeKpSEuuso4YVgSEga+FbX5WRo3l6xx/DwwSxE1cqOWmEUSa9ID18C7Pw+hh
fiO6QSr1toodJpoKa7zNOWNtOPZVJYfIL2tVrAjDyXdTMFf7CsP/XkNpCkNbgE6ZyXAxk5tGoIDL
BtNYqZUIsEgW41Wf1ppPd/NN9Il7LHrd2uXCbndCW8ZvZKauiYW4tEQCWmsSqjdYscke2OQoYt3g
HCiawKDUJGACLNod+4FGo2/Q0fTUoa083h/Ta8aiu1KstNxkuVvQrgNSX+dMDMiEoDoKBnAFsz7Z
CPvJF7HN7I4NuvQUnK7rAknMyggkMY4WtI46Up7Y8ZS1kAMqboAf+1AM+iZPzIupyPcycpKjFo5y
W5fRRPfUpnZkfeBs3zqJPxlDQSyJE++Skc6SoTraVq8aAkeEhOxOWu46N5u7Mhzvp5DOIu1F8RRm
9VdYLRciD2o/n83hvoWcvzxbzV5ocbelCX4xzrXqp5bxClQz9fARpeuhttKNVOyWjs80erU1VAcR
tPEp0C02VggFl2mW0HkNe0xz47AnOmfy+naig2hEzyPZ7/qBM3sbHMmOwOvVg+Evtyl4hf4kWmu8
qaLCNDdpl3bzZYAl3sBsHaiFb/ciJOER3ch0gT4iOeGc5c5aga5OXppUDV5MlofovrL1ZJUGQUSM
jZskxePYpBYnaBXH1UpaufM4zE0Jn4Mm7kOmDfIWuzvRBVUhQeUQWcK7U4eSqM3EHTkTEgkMa2iF
5b9ns8yUkHOlM0z9xs4RSmeNmnFKGabkRpJLo70qLe26K5s0BOWQ1KXAbgesKYcbguFLXLW9yoE7
qfRu9jWXNI0zHX2cOFRahR+dglaLjnIy9X5tanVKzk9JRu9BSSzR+0NIeMnBGHiXVnNk5eOJQJUO
2owSEBaR2NNbb1mAL4ZerQp/bFq6nzGt5Us6/+7ObqDJWEV4m89dsuknizItPws6+y7TiNJAnVx5
4ZDV10VoHipD+xrA0lilmdYS1YqZWR3tb3gJ53sehIEw2jzZkvA0CYq6bHrQmilbpQmtjlxxx00z
zgIzMNirlWRee+YmjRoWBDrNxVKWA6sCXN8n92NAotuVaLqC56EmNN7NaSR7atAX1zENpGQd9kWW
3xT1II8qDaEFkIPhtQ7zh7RzwmGVD7I7G+TMWCLSdgI0uNdEae9lYlbWbJ3l/dj3D+AIbvPKDiAa
pMZ1BzHqWmqQQkQ0nUZBiWhVFnwaI6G2aM0bsjA4FrBIRixKIt9WnSwuc2hJe7JabNqdtMzvZxCe
ezD15qZK4vpRkGz8pgfYWmHdJBOiCYvo6TJ4zJKWdKwlRUnvQ3ybxJvvBy1I3kBeYAWNWDEcZgZl
o51B4kEva46D9m3ENsUSMktzes6tKRe7PO4zsaYUr8yd3hlRiJmZzMv7OG7cfBW35djsY1gktb7C
E1rrRyyjZry2mGFWHiAz8ltKweCHI7JV0sQtDMHHXcF0AXPKgrAq4MOUm7S0gSmUeJ6L29Qw65Ge
Worc3JzW5MJ34+S31ZK4sQsjRBuURaE9DCenGp4ZBaFiF/w2m3Z2I7gmwbwG4fcwRuUlrelDOKnT
SkToQ+2prHfaTKc2VxNnXzBS4sheSLqKE4ElThAbqyh2qDrNYthahWVu9JA2tslqt8KoNXuoWM7c
Xk0gmlIDc1z5AnPjIsPr5VX9mG/FgC8izRprp5ajclGbHVgdmpJez+iXOULCSuJZWl/tAykd8oGa
XBwLdZZPhHraj2Ef2KdKM+K1NuvDU1Q50WGkRYqpIqIriwyJLm8+l5uwc52dQzbGoYv0vNsMsq0l
v08MdrUT7PbEkKQKAVZS99La0HPMSSrBGqKAZGEG6bXtuE9zGGgwV+pTrml7TBqy25hjNLzNdT1u
tZqyXCXW2qMEL9a9sOBNN8Tzenk8CczwjrxAXj9kQC2Ig5Z0qjZ23+r048EILW4cYrzmxkUGHC5+
iJHy9otVNa9NSY85q1vrJMns8HiaEp8qJaRhKMqzdpzbr710LtqBA1fSxeR1aZO7T9RxPJDPLLNV
mMN5K/XzRQK1rdtp6/TxeZU2u1pa7lGzAsK9DDX5f9SdR5LkSJqlrzIHaKRAAQVbjgFGnbNwslFx
9wgHVXB+oznHXGw+i87qyYyqrpRa9KKWVZEhFu6mUPzkve81N4E/xleS7UA4dSRQt3nQCrJioE9V
Y8fapyf5BW1S/2h46pptBy9Fmuk7yJbtxmQIeA+K4cptUsQ6zolQ332LzgfIYFK+YuxsGD5770iJ
YNpJtkxJkMX3AqLdgSlAcld4WbUNRmnt3dliepvwjw6CCixJkH/Ua3aES/he1vH5fcGEEn3etGEa
oPr4Ttfm/Ml9q5/H1pt4GptzrN1yI6FeRLHX+zo0mBBErZ0zRUJpPh2GunUe0FlKsYEllR2tSdgH
GEBTBFHQemQq+2MiBolQLdZfPHeXjl5mKF/AhxZ/hfOhg2tXefFtXPMdQiGmViicoT2OiQaTiBL+
1Ha8tIsGvYIaobZUvW1cD8JpIyFqfTEbzYSkgPuZB9o3Hgq/ah7GMb8/p0HRwQJY9NltbkifEJFR
W+sRdV67EZ6ujiREPyMEA3Oy+HUIXEpfacOiCVQks1my+4jbnp51iK+98y+1Fa23PbPdIlPbSwRG
bV9r46XFSHUY1UD5llXfErJ/wtwXGV3y9D6BPwQtR+WO3BCGissVclGC+biK+9qNiPj7LD2HJQ26
/cfS511g5+OV6yT0WkKvRztWO35AxtFu9nNUdl2aObPjctlCFzTePKKyNzWX1mkeHR2JAbAKAo4k
eRwlb7EL4suJ7Fk6yqR443TKvdBM+9Vb22Lq2rYBhsWLvAfpC0tM8t61O2zgUzzvjZkwmqmm9Qhq
qt1GTu7JVdpKn1h8JIDbAhrhQ05ITx/RESbNh8JRdmH1q+4ff+pu/ifUGv9mCiTcqf9MgvSfEuf3
8s86jZ9/6XcVkvyNUCASZFzIuf7Z1Iug8HcVkvB+M10USCg4SH5BWYQC6G9eY+83INkBpGVMA8ws
XP7od6GGkL8hWuX/Bl98zolB3vkv6DT+rJpzsKVzL0EOPoO/2Yr8NPT9QRhouX1QkTb1lvqkABXe
TMk6z3+FTP/FrvOfH+LhFsUrhGHnVwK91NojojF+m/w8OZRLD5+DBvpk1pP7F5LDf/jj4LQAdo/d
ApX/nzVVhIcHRbAEr4LkpxrXdDDeA5Cs8ugPX/I/kET//cdgL7ER3/wkAyMI+/PHMJsf065yXiaz
AT1Zmnp4nJ3ClH8hafxFQcPvjY8huIarGbMEYsM/f4yV+qmPBuBlTbg6M0fZz7EPHod7TESglNgi
eii4GDUUR3sp6r/4IX9xd/38dAcehGPjQUdK/IvkPOcUDq00X2zaHdw+uueNaJIoSN+pNm6uMfMs
bna9GGnzF0baX4T351NJrYO11UfIj9T/V3dxlVYGdSGgNCvusyey4icVmmMnOiiPwVhszFbEUGSD
PH9H0CGZh870oLvKsXpvW/n19FfZIX9/gi3mRgArsBucVbu/aPXcJa2LtbZehvPsFEX8I4OCOMxz
WDz//GT9/QexjUena4IngDLwa7oAlupk8RL7xejzZqcGhzV/vsQhfV98/OefhIaf4/MHASJ1A/fR
2et1trUihf9FoAWI1eAAJ9frYsdkbeImxp2pWCmyQmT/k7ZTLtCF5ATSWsuoTl4QLz2TSk2IYLe4
qw3+cwRi2vVY6aOyUhlvGFWnzHFc+11PPTmWsehbsl/LplSRy3qr2jKthU83LiuyFozwPumdzCTd
C5u9MZZtNQZkuVLxIhRWnfgkhUHO22xcExDFikC5jS3y+IwXj6GNlo3tGcTKMbC6UCzUrlCUDUyE
1mUGZ8YIYjfRKb3DYbflVWcEqrzzsTE8226+eridZrM6MGglEkBmsCSZ+NrjTd24bKVlO/nzZnWD
nHPvC/ngjqWeQ8tCnrStFwXeT0/rWT9CzMV3hNeZswXeWIxHJa32cRlhtW7cujVYQeTa8A51GnfH
WtWJGa6GS93fgPplZ75W6SGOGY6imFdgvUZnXsZHDwKbDcDNZdin83R8S4wy+d4y//QRFKVWbm4Q
+LnqXSBSiD8G11X368hI6HocKHPDGfGYC3PIpfoqAWAZWdKcGsx2ifkgWSSxEnZ58Rh3KNJYxLEb
QrYTUMB5bbPmt8pJ83bK6J2LIii8ja3YBBpbDIrtWG+Q1pSdASnbMdgos8xPMxsZkayZjZmTo7v7
jEd06DZFVhjKfZiqAKLZPmibdgl7m4zM9IK2MGc6L2Q2WkjUciepHX8ktz6mINzoxVt7/1EX6P+T
PiQlRQlzF3uQq+LQwGnPNtIQDIdtGbkWkcPPahzpQTep9IaaJoKcYslqALttkND2OE7/WMwUvDNF
sW7pY+wBhKNlssYNR6Jsa3U52nE5LLcOzTJWuNyu7ZaJAru9iSxHbRpl+QQLNqvYVyLttp1NhbCt
jqTNR6UbEBZ1cwyYc+VguxpTXyeByeYamY5r7js7bb8IoASuDQ2RRjFx4/rIMNN/tqFK12Ev3eJH
VlRW/AXjcZDXjC+YhraNqr0bKx6Nm94vUrWfBwsbzuJDTA2FX5rW3msZw5PE6Yx3vCec+GauY4wZ
Ap7m61wxhdmPLU64adPLFYUfzepcPSeWwOaZrFgFsf8pOpN0CtoRUOjZQJSRI8yEr0yaF+R3JnzN
tQMfTHssjLAXQWntjWn26g+8ezMD6tie12jGlMV/KmfasU2AhSJ+Afg2trs+YEv0tDB2tx/FysDt
JmVRWVD0I1J9geDu2I+obUi1JD+3cT+7tLFHhql6EYLZw6Ct6rmpRGBkjKw8I7jKzAZGISKuLOiv
oBZrwICj2U8KfF7XjtlTvqZtMYQpVv3pcbGrEv5aRXD1wF1Dmsal0cUr32USE7UtMveW3qJgZOka
g78pp7G4Q6OUg7VKTW4dNGEsjwSJdeY2zTqUfgsqhcupwN4d1qIt7oSbzLd41DOyqLGQEjZXINrk
RakcUsSdVHwNDb9Q0MVZ4odlN9J22rXHXh/qk9sxMRqTK83NAjVTEKK5r1MwL5tUzzrfW7Or7mK7
mL/BYlnQiJdn0WwKuISxuiZ+M+zi1Pc2iArHRxV7zlNlID6jcQEcE6F9aKfdCKfZ3VmGcojFLQc2
/8ppkyvyndPXbpkw4LZJNt8KmTh2GCCFS5lqKYMtTxmPePxLR99geuBqF2BSv5WTFb/5eBpruI2G
emV6UH0OhTlSBcFQZOZtZT8SCRs5TLq0e3MN07yqGweJquhTNLHD0MNznkx/ea34+tqocTLgdond
Gc7GE1Xw5gQlDVkp2/JiXTAzsRKfuucOA+vr4jv6I7EmwsOQGTUfva5gYbln2Fo9l1W6T5BzXpez
WDX0NWlinAawPkaZvaYfjqedu7FZiidhDPZ7RpIJ8FF/KXNmwk36AGWue0tmIZ8G05g+uaGybFsN
aeBHvOZEGmZea0GDHdHrMRhCnGSsifc1x7O/blY+BulGM7F3qM124gQWAd3f0g/mPePHklkPDOeU
oW/jYL5y1gIu4MRybMcPzWxUr0Db9wUPB4RJD3kOT6JGMakHa5ERfXCDIijOp2tz7aaL1QWyfAvU
0Poa0ry/ZBg0PRR8A1Pk8mJlzJsPpD7z6KjrKlutJgLHw2C1DFYCnW38jDjC/DZBSMNbMiD33Z8/
YbIxWpfjDCt/XvP4c8k88MR9kDCE8BaDuxB6UJ+F7eJU1wUTR0Sv61R/tBP6JHp4RtcbRI363fVb
9rIEhBoGixrolxsUBGW3hY1KAmp8Ro3t+a9btD5+N+Zb4sgHTPnO6DJG6sps1xgqf+GRKcV+UqWV
hJbqGN+2RT/loWexCwYMO6//c86Df7deNqAC/O/tNPf/9/8MJcbjP9ppQMv8zU/jOL/9NEwCFzo7
1oT8r0aWP7EE3QnkKAhpWLr+4DiwzN9oec8trm1Zv/e4f3McQM2itXDx5pDehcDV/peoWT9r8P9f
zmJ7FOcATmxudJmWR9ToL90SsyoXnEMblV6eGOgZc+KJfaoaIyI0wvU4hAZqLLrRTHHAA0SMyuJA
X4hWgtiaS3dttjbza3bajGVR9K0lGygB52QKUW9nxckTxvnW6XsFTieY1ns8yoUXdbbJW4Eb1bqF
mW+U0ZAE+BskEz/4ldprv8cyw0KpCZa4R8yb5ZGNNa1lxRGwmEwnhKgynuwhJNPkpRvc6jM2Uu9D
lm31/edX+i9Nam7+zc4t045/dm4fKsIw/9f//mp/sYL9/Gu/u2XwtuAlp9ehpkUayszk9yGMcH/j
yHB08XdjjPyvAYyBjQZoAz5CGtEzKOBsTv/bwZXub3jPQbrgozkftH9tBIMInI//YycGbc33fWH6
5yfkjI86DwL+MIWRaYcdfrSsTeoK+urYZBjjWEWHyUt6/fBqzRLaP7nznXdJ5U5Wb2g3LPg3KnY6
QhgpzOSlq4dGR3iz5gqtplyMLLRJgbyWMhv8u6mxg5jY8rWP1X0uZTtelplZcOLNOmgPq3azfe5I
YM68WUWPO6fkFMN3ldP4gFcFZANKE/iZIfundYhidi7dewGBcQLRrq1YoHJVRnwH7BzPsBO0i/tm
Ai8B8x7wU8f7HCGsg3yhocm5sQMbK9kGQLUa2eEik36avNr1wgYvNZIZf1mLG13pot3DZfWzB9My
nPzeIqRGf3RG5905CCPNO2fgnXZyq/N62Z4rr4wsMetxp5HjVIdixGTxOCxe5XRROvoMgoJxKosP
zWw3O/Q+z7DEf6cqDU06HYOrscKLC4B/9bzlijw0cDpRrxn9Ogip1im+Fn4z+CkyvKVaXp0e+T2C
7qavf9g+AVHFph+rLiUVp8rx9a56Qsp0LrsV98NSdtYhTxqR39Uiydq3xPHS7hofHsEDtltPxlHX
duZ/+UPXDwcxVGv3Azq3YD8722QcmptupFizIlR1ogB76/aljYWvnVMa8N5dq/WQxXwlX7NZuE6U
lvBFdqoSFV9bo6Vk34yeM4hvyknavotKNHMhCfSjMlgGMgKsUn4RaaHgtze6LbqbYhhZp4wBNcOL
MQR9atNZpsNMa1W4onuTM7mBL6uVzM23podSeOs15XYqggYlXvoIF0ky4bbzb3Gd90cyZSgOcu9F
Lm79XVQ5lmeUUy+MvutIxTBnzgf3LkHWFErEl1FSTXRM5N0YIM7jmE3hPM/FbUblaj/bdHjDa2Pl
xXThWGeVpmmnk0kWEN3umbcsBz/yhrF0zuGdgaYBrEoGaTKrUOGs650y+nrHl2ogMUyAeG08w+EY
20FS4FJAHhCSUES/GdAQviIdEtkxcAg8KX8Kxk1SUfLWvJ0YK8QqjGkf2sh00/TsVa/lwhxiSVNz
nxrWvH64UqhebZ05d6zrPKMuvyksxDrPnkLtlxfkujcSogPob5TM+yooxh1PmAJ5W1n7rB7smgbO
atiK0RI3V0GRtO7JFGnFBMJsx/7e+J312xOalG1Mop7Hhz6vpPGCDK8bPxYdBNN3XwI8OTLEMZyD
UePbuYI6VFlfrWkiHaEoxlyEhoKqNzGXgdJwtoeiv2HjV/WH1ej0vWT1hfhiaRTlfdtADV6RpoRy
6Fpza44eIXfSY0EfDotRvRrYaJIoo5uGhz9wdVzXxCCeGF2wUF0Dfqmbif3ajKEj9w8ePHZvx7gc
iB4aRDcMvB52TuxXTkgEAbkSbKizy3wxSe8RGL3sC7Wy9TywUZSoHFWF1hEGnW9tranSLyM+PoSb
kMQv8PaNt0jjjQLkcMae16llwYTCdsoX1qLrDxZRWCPcdIU+nU7fK8vHQV5N7r1O/JcVmhqvbgdS
LdYEyvA8UcYOr12+18SNbpW5jhaiPO5P/iEGZhTPrI5ek4r9Wo0TAvuUfxls+u51DmYX1R/xE5+x
gndH4xbf9OdaOXe7dFsg3b53Sr/Y11Rb+4ZM38vSKvRjnOnpDkuhbZ2U1325pktsjkpLSaG81q9E
YlVPmYdEPjTBLn+NliiYpDlErYCaPvuNUm+CndyLx9heESs55Qjytre9F6+w3CKcUcKF6TK727Yn
xOA0uK0XKgZ036Q7zet+VaIhpqegd7AqK7/sRzK2opEEsZsEDcIWvLvPKs5sFSFXnT3/GNrxqW/d
ESvcNJYvsjSbR24A5GdCGqTBaG3kx8H35XefGJrrFG5g5DtlHNmltVwh/FFvU5Ks4rKo+mk7DgXz
Cd+ashuvybw7fs3z0dVB/tbVqEY3Au//bvT5oTZlbEpMGPSuaTibthWWDYvIQ2257fPEyz7GuWC5
yCJGKe8Lw3e5Fb3khfnjeIUI0wADLuSjm3Tta2sCeRFwWnfMO9L7WgKQPmPwD6NnnJjCpJvErh/N
fG6u8aBM6gZOS35gAyvo8Onrw4lshwucHi7/uz8gY0XJZeIIPGCpM0/2ZDpPrUg/ZFOXJ5QQl3kC
HuWsH+u/ibpm8gqu9cqTw02++MVjjYMlIq6OLCa0ctFcVWjYUnXZY5sLnaFv74ZiqC6C9VwK2LWl
X1Myp07sfYz7qVtyYtmq6sZUeRJZuRG/BumI3k2TJoacwvgqVssEWthkQ7GpjUreMR9t8mMNSBC9
H78FVGZjjPspSy+LdfjCQHZDeNixbBr1qoR1S9HdPcgGUTgCFPncGIwa7LS+JhDyqhXNcMySGhuc
UWnzi9QtvSHR6EK2nRmKRibfDAOFXR93EYF98hjEI+VC152awDCRZZzjU6j9q7CZW8bOwTqpxzmo
sAy563eUI0jJsACTc4xlPcgzrIFTuSvLFoMBWeNOfaytNi82DV4mDEb9TdnJ+YIixz9woRIkvWbG
XuvY+UYZZLhvTcVg7vvsLpgwzKJs7nNgZ+gTi2YljIVp4EZlqn8m2MFUUeumAXNBv+p0NBqoqOrI
i1uwWgykc9LWYqqSe7FCB3otAjF+JL5266hbkuWQZkMZTb1rsvsWX3U8YKXkltM/cISk1/7gohUy
slfdJtzPxNVAZjd1iNo0bi7sekwPuKtFNJqE9mxmEKSvKOstYgHN5qqYcTU6blrjrusZTuG5vNT1
4r/waBgo6dGe7yvbZi9eJWBjK2rNb3OBjP1YYEpJokHEnhsOyO/6ndcuy+d8tgEy3Eur/kZK1ezj
tm4+nbm0tlXKbHcVE/JicjOLsDfdMVLuiCoCykuwyzqv22J3qbfIW26sLPPjLdJKWrGkiiO8Q8uy
aYXUl4j3+PfEGR6Sab108ATHO40V+3JRaFPPwRb7yhqrOnQBPe/w+41bBQ4Wa662CuaPHRfqhqzB
aTev1rDtRnu6tBXgeWZyNSGpzE++B1lePpR5Wr76uZO/LAz3XkhI7O9nwhYJose+uRuRHDz7bdcf
0CqUuxmB/Ko98wABqsDhZfpXtUAlULlTt/P8tfiuJ8ve4xQ2D0nOZrMJEJtYla1vsD4nkeNmQ9TF
XXo/TrJEEmaInZq0foKesp4cWDTPiVc/FSl6uZXE5z0jm/GH5TTEGhbeD8I68/0YFEg0nQBBQQLX
cczHe+qEjrdpKgmWbAIERF3j31qlSo6AIOMr9AOcWX+Oedma6iqvuh/gODMj5AEI0BPL5p4svso+
dSQlR90w6GcUQUZUlWaxH6si+ZgoJQ/J4p8XPZbInzqnxJPb6fKa/Dn5NqH5JW1HyxnxQj0XYFgN
b9/PNfWpVy7JjZyQ0xciQ6muPPIjw7LPga7TvSGhHOZxCp3M+ipTZzgWJGyga5wR3U6ettowTz06
difvefvjciCSi5XxsWYzIjZlW1I0GJYkXVG3hLhpn2lxE7fKOPn452oYMP6wR3NoPemMLRaHk9CN
yievZINhSb6wY3S+HHcpPqxmmK7SoKdcXGWLy6W0olUTtxi2Gcr8TU/U/buN8vckynOU06qGOVxW
BsKxreqoMVpyQXXhJUk0uWtMTdfdFui9rkdNkh3W5GCrC93fewyfr3tTcLbRh5AbV1RkW5BQNbGi
GOALFExoTnCwzXZTmC0n0W49oonnPhvyK0KfhnCoEa+ImdyMsDVGAzGoxrQlraKIFCTBSwn8x7yq
ONtFVC5Wy4+0CMtGjGzTCnJip2sCNvLHeZ24towlUfXFzPT1gKDMvm/Y8B6aKpfZCb/yGbbryO5p
qk16DwIBRIhOZYGiiZfLIkQ1B9owdMsVgTfVOTcgL8hSLszksCSlDRancG5tNRr7Jpbup2NNJq61
vBpufe7ho1zy7JLVRfzhddrvjrEZA+XLCenbTtLBQJ8vLpdWjuuaVW82M8LPina9cConbTbnTKhd
4A35K8FHVIGYgh7jueNRrCgcNwmCiy/p93pLXlAG48tmeT44GBRIbtiyFRlfWqItbxAvotpykSlb
tkuaatsnxs1AtMaNzxUvQ2VVwTPDrXMJy7w3XGgQcD/3KkoykAdYw8ns6eF5Xqd27kExltO7oKbc
Lo0rP8eKVXZYZo6pWIUp1IBcisdWNfISbUGJnCgoXz0/pp6uJXPszVz39X0NUWLXEC94sZi9+ebm
cbctM+Uezb41alZbq/oua7hRQqvpwbfb6Q4TF2x4GQRLH81gD3g2EVoyZZf7akVMym0ePMEhYyTA
kPgge294lrnf7jgR9ZtjDuZxAf71uZRedol+zydRDFtybeAinNg5nhrXX5fIMeVzIoQ6tv24PMAJ
zn64zMVCgl0G/EAcx8Hs1acTs9TosTJdIwnO7wUXIy+fdJgg0cw5kXhBwSGbu/cqqIO7VJlqZ81B
t4Uxe3QQEOMZ0fGphLeA2JlfAWmoRfPgS63e+r7RV1bd0nVPQ3qZkOl1bt5IdECQRcqrcyhUiRGj
S1G4hal27DcycfQFyPD6MrNJjGns6qFbqVw2sxDVLrAzViPc4cRBNRku+InclpOIhwI/Teq0lLVt
8Q0awmSH8cpL2isLnPaaxpA7XIu7ILa657LxOjfERjZRxQ9xLkOh4pW/MbnBXYzRruZlW4MktxGW
HjNGKFTWpLptZt/EMUrpVEJVdmQAn2ce31HGypdh7qanmi0GrhAY8haBr8L/JspVjhypOTj2g1MH
F4Q0ptnHWgFMPGQNhT5Btbl9lDJv5h0DW93tqZe/F93oweroMIqXkmXg2PhfJqmkr11amB0pUz5+
vIo19nkOMK/mpi/QT2dt/tGhuJ0fMwyq5GATmrnJmyl+DtTiHrpZQinB2LAHDuQaIXsh0znaTpN7
Ifbl5TDN7dkIoR1smRpGk44sjPVbP1va8mQ4sio3UxNM8EhLM9uujOFQUq42pmJFDGNaNc53Nzab
vcqrbNoiqMZA7FFRhZOnjCg3CvOHy34oIo3V2s6Bp0mXFGOe7+hR12nbagr5Y+1OI4+Fby2XTHd6
oB9xox8rXplFyFrCQGZpCsJtzbp5mluZsgPsS0ZfQVzBRUn159AL50S6KR4Dz31I1TBG7TAZn2an
E5pfm3nAas8PSZbKS6pUO2JI5YWztsxrI0uzO1GsJfJfsk79tvSuBqLRH7y+zK/5SenGDJ2TPmq2
GKqJ4sM9jXmM4bGdXy++kWx1u9Zb3q1ZTKBXEG9XZ1mumr4hUhnElIn5MUvTnVPhHyefFpFzVxZA
hBdcZCF9V3HrkufSkY1cOeaV8BTjwVzoBZU+BgTvNKzwZ+/bAiMTFUS/FBeMPGI/ylMLEWE6gx7Z
UEQY9gNK8Cq+NUj/oXnjZE2abL08ke4PiYK//BjIvMMo4bRNX0S937IubF3iFb+lPtfHYcjzBEex
r/JZvfTO4Lcmp9BVxt6C2z8EUU3zDpwk8wCHo3Bd5RG/at6HOF3pZvoAB8tFYqEc2fpmyqcmveNd
OnPtf00Zq+C3GbW3gzio53LaVh2W88tRae+W9kGyEw7AY2/wTqXdUVZ+5u+SoVL+laK5VXeIqxTO
GVoHHCITF+VuRYGjozTWzveShplMPz9DhY72b8WyV5KfHAqP9hYLB5nQQbQ4lhJb5Xn8OX4c0z5v
42uI9GI0SFHlVUZY0hqIbTyAXJAT7K/dpHnV3DeTN667NMf6sjd5mpyrsfP79aLN80UenFzZyYEh
kfYuigqMwZ5lO2PJDTp2oe4N3+HDO8M0gInwg8Z7xoXLeIwDzJu3C+YPhP/o7hYgSt6ZiJ2YpT70
nWUYt+ACAr0ntVvZG3cByHgIJNvmy8KcSwpleinzyQUxybULNYekXuKtMbB6tIq37BD53LVfmdb+
R+ctfoMdQyH6X5ZLA4g7FbJ8DxJRnzqTkMiQ+LJ4jXzV4ahDa7KGOhnhKrmstxd0vQii8Khq97ab
9XSp0KSEniLyOml4POlQisMq1d6dAFJuSJTA2dGteg+HD0cpQldqf+1+sDWP4Syb6olZBntKADXH
gRHiUeeWuHCXtT2qQeX4y2nlwWcY28RqP93eSsnfHUgNDuAJpVZzxRDWewRM1N6MBSXGBun9SOYs
7dvN3JffIYQ8zb7GhtL6L6w6YTyswSmtu9N5NbQZcctCCxoRdAtwEeMZu9GYsIOQW2dhgsQBi0Xy
3J6xO2MGCiYjwy+cegOphFz1tkniZJ+g7T94I2DIXlKGke+8yXNAIbbnbnu/0WHtrNNOafwLIuiH
LdNxcet0RE2fbUkEII51oo5ONzaIBSwzZ7LCBb5IMq79UqTv+In9nTNzy+Z5h4o+JDPXNq/Wds0O
SeFdGEANDpld6a1EkrZrkLx3vvOeugVRC5or/i72ldiPLHOP7iQJrgbk89jnbv21IDy67mjMMEXW
urgtVp93VwOMycfEdCWGoXmVpsC81lnFkTrfxM/Ix73h2qR3cko70jxTFzFhFV9+GVSb0ul4sF0A
KXtVC/cjycbLcZ2Lb8XYx89jbbgRHYf3aZPD+mHqlLklv9gXr6PuGLskfVgwmm0EVPBrIYplizQK
XtiKd0HjgGHcTwoyEvB2ZxIwuzPr5NmtgiXb96KBYtQSQBuizY/vjcGtD52b/pB56R7TZrmxmSpu
8tF7QixDdl6Ovd9pyBmVA771YFZfcpyyo0Ap/1GBOgg1E/LG0t+XGnQYqssaCb9D5AUOMQHaEswP
FbvRN+pi9Nr61tPzO2W9EZbFyNyDB4/02jy+TTFwRq5gJht53nBHDfaheWg3RIPx9pmz24IdzoYi
ZdoJ0GYvKxmj5baQWKfqtG4eEGDh4U+zubhfq+UOUToZ9/Ngbldjqo8aklMki3LeIDIR0VKkAtRO
/pAlGjphE0A4QRwi9tCd6vcxR9vQ2/dLvzxBVsHQBT2HjK8XbEnVBVCNQ4oL9dDknKvMnl5LohSv
0mE5qRnLPPtktZFJLffqHLY9zm11pUt/PgliBzcTte2xsQx6nzqZ0eM4Yk/MTHydTv0ubnzxowl6
yjk0m+c5MOF6uKaGo2e3n4T8Meph0nXyGq9hDwyupmBZYvVBscOZSaSgDIBjzEBQRwF/w42n0Orc
F+7Q8XWop5OEtQSTpx1De0DouB0a6bEiyLoDmunTUlj4cZO6YMSobahESjhT2FujfYPcktzpxO4d
TRcFDojurUwiwfMy7Qvlphe2Uu617XJs6zWdIWtpUn7H4pm8Ft6prRJPZiHIxTYWDaUlKE9egjFm
0a2zaZzyqY3dl7jlZOYpUamFDc3V9cSzRoEX8mWdu7YMg2BaLIzE0s5Pt3Sxz9BuPis3aaJcIwwk
WkXvqQX0dkxL51KWg/EdT7qxEVaVhjV8rXBNqqc65yudB3ZehElS+zUFwR0ujiXmLE38vOYFtd88
dLvUI4hhxfYYphgBX0eWiJiJl5nfrvbDOmPjRvOYOXd21037HmcGsN+4Pr8Ilvg7zSi1hlWIzZxz
N3IP1pxjLN+niQHwRpESR+BC8020OHQ8gpU2mZp5KCHTHDyR4pRBGDZvzdhxD0M87ElaJJ8v6XtU
M9hjpm15ZhBodzgxIeQOTxBIlkV3t2SZc8F3WP6QK6oAKy9pUshPfJIDyJEpK/LHpKLY2KwOfQAW
qQlEkG98GT3VdNUN1ZO1mGk00EsxN2F9FOkimcLVtAd+XGFM8qqtObFHTzpvM3PkoxGQiMALr4BO
0iO1R79WNTuX3SGJFTO6JiNYo4G09GyrIHzY0ZAbZo1qS7rVfiLq4DRnbf+sGKReVAuvydRP6juW
22WYoxmgOGeQBkhpAvWUpMY74wvKZxDaNDviyrL74mlV2bKz15Lj2qTfSTGNI0ZSdwKOQA97m4tI
IYoi2HKFbL7GkZAmc+xcIsCFWDpu0AWXVB+NFZm1/5lmvYEt2SRGtkuRRlMntUiIG1lkdmjVpINC
OGMejGMmdFikUc9q6wZkBm6wQXYESQ/MhOB8gJRyXZbMbT3tUAdz+2SFNe7qBatuYhbmoZQkxXSk
Y/8YVhhb3lwweDeXi7QjRYGb2t0vCy9lylQjan1lPsIyh761TOPVH/QF/0D+/4tI+/9Rd2ZNciJt
lv4rY3M9fIYDDviY9VwQS+6p3FPSDSalUuz7zq+fh6jq7oxQWEZXz9VclqkkAnB8ed9znmPLHUUT
vJdl6ahODjMdqgw8pZlPtpcY/Tlns20ydVjnpukUJnqRrHyQtAjXhF9LuopA16Isgrb2dQH+IAcy
NTLEVqjcq8vMjozxCtSK0Nef39G+FJwEHEQQ0IzBdQpdLmLwgwu50xATdRltTJqpSOh7p409miv+
t75g10gWeol7EIhI+ASSRPZnn19eLNTkDze6XN9YJEKm4UjScuzlQXwQQAyVq4hOUtEmyjVYDT5F
WICLEboFixyWfOtqjiq/Ip+I+xu9S8UdtkhqDOAQ/DX9dC28DlSpqxvRds3faRX/SDLzhBu3yA4j
Gd7G//1WgKSPkCD/n5vojYpR8bv99P86ey9uf2TvzeH/tPya//i3CAv8+9ctUYd7/4HzkC30ffde
Tw/vDZ3Xf/f+LP/nf/UP/8f77l95msr3f/ufb9hm0eM9vFNu2NN+AYf68BaXf//vv7fcwL/9z8f3
/D34kX5Ui+3+xt++J4G4y7J1lB0UkXGvLKKw//Q9LRENy0uHGambEjnMv9OX7X8t+YPU/W0sTrh4
GIh/q26EsbNEMUxszCEu3P5/4ntaDBv/OeDkMsQQnjk2TAxHR822KHI+DLjCh/syZf49JA/xFTZZ
+gxAemiprHZIHKzWHX8SYnUq4mf/e/7rqgSOmKDY6dsRq7B/VSp9E1iMpeRFK7UNZPUw1JVz+eE1
HJmdjl5Eka3KOcwVpntwa0AnKjdo3fsksKyvk1M3TyScEq/1+VWWqefwAS76Jx4Ll9EPifKdi0++
s9z7rAvB+btGYN1bbkTHXMFq0XPn++eXO5hyd+/LETpDijwzpIQHCqkEp6Yzd849FtHqirrFYzAI
ed10RPp9fqFjT+/DhcwDU4ydK6OjS3c/pCA7QgRlmI1oon1+kWOjzwGNj4qM+D70aPvjwA6aPgtD
+z7zXfXA/0TPehwWgtVcalsYEcC5LDsI159fdecX++OdOQaIWkvaqNoOLpvGczSFqXvfZHCOB6sO
2U62lrX2kX1v50Ilj12tMD87qfMq3cbeSlLjf0LC4mAPU5YOTzpbV3QhXLZlMBrWac6aceIFHH02
FPpMQooEwqqDb6SrQUKqpb/fVc0WFzN7WjcG3ZvpbvQbqKC6K2kCn3/+aI68dVfXcVTuuNl/CfQ+
TAfTHAL9GI17zhvlFW3icB25+nD937gIFT1478yJzqFrsNbqnrRv/V5lPfoZSflrhttx9vlF6Df8
8WU6aHDdRUqIcw7L2v7gwt0f19Terse5p0NRSzl8VTFotsvazZYgRlcl2dKQczrEG6KLN5SUoQhY
lSm680nXq9+IEX32cRkUaK9xrNL1hpxXQmW2QTIOudG/pq6HB38AZMC+fVb2A92RFJSCMv27Oc7Z
ElZhS6CaUlH57NhZ+VxbmU3Zeazq32GPvs2TgUvtXmpmQ8MVaxi4Lq00X0c0e7k3Gm381NJ3Ip7Q
Ehdw9M12E+idIM0NvASOPzjBm6atcuHxxY7XhNSY9yVBcAZOtCj5IUUcLUIk+I3Q4WwywivTfPZp
vbrekmfyUJuVCRYkL00I5aLO7mPKVjNqwxKP2TQgTPAa9l/fOWVjwUoxUeG4qsqsBkuAz2lVTNhL
+H789t0KSXOmqNpqb0FnjL9xglgXbk7M1FoOUvYroNDhI89RXRgoG9QFRX1MdXxiwZUNijC7KKaw
fdJN6kPbABTNBVIUWLxlQ18NJVoIIIgK+BCe5YXoizXtleS3S5Vngp8gjGATYb0vrg2OC5z6mMIm
rw0lFY+gqbV3GgoIP9A4y3Nlw0q+9DtrcLeIMY3vOafR0cvUSLyPVWkmRHU3XKpXFMAfzUhWd0EW
VLcEMVTUYRMnfcpjWwHWRLL1zKISnPGvA69wqbF/czVSBFwXEtS6MpP6bu4beVXpKvgRUplHeLeT
8ttY4b/mO4F/tBP7o8JAKrezABh/2QF21gB9ZxPIHDVAa1VDuY5hW/deufMTODtvgbSD/EckFseB
qUW4D8RiRKBviyehWewJpBnhVDCTESh7t3MwzDs3Az6w4E3uPA7Wzu8Q5PX0huoWF0QGx2hjjosy
r+zoiWOlR/Hk7JwTBdYOWDw7Q0Wy81YMw1IO23kuIB4Nj9hb2mtaTOZvnRE63SVSwLxdLBvFzr1B
8BpODrIEcXWkUziDi9m5PfKd8yNPJS4QZETINsm5wR2iLIpi1AYX1whoBVyD82ImqQTwKcobi8dE
9ANcFo6ReE/AzeFDCXQsKQPmMIiqPUYVrdH5bho8JxHrCt09WA2LrwV87fgWLWYXNJTN92ExwDh0
3vHCxPZkr4zFIjMsZhlrsc0ki4FGjYuXJrKI61kjTUwuip3RRmXheFvt7Dco0oqLbmfK4V7Ln5Gx
WHXo7WQ/dcDq3/gFNMw4YdAwy2fnsjeyivLk4vpRqelLb+pru4QVvxiDrLmbvvl5O4cbY2cdagOE
gmvAXPpNmuj192hnM8rHLH7HqIf5iDpS/yQWR5K9eJNcYj1Lr1gcS2UjrJdxZ2NKVJx/weWGuUlX
Cfp+WRSYngxrMUA1ixfK1SRRHFqOQ8rXwvDGaIwQLdPOQuUMwI7Q1c5Yq4asMgPkEmaZr7Wd+2rx
YenpMgZHHTkNWPeAyoeudOpXJdatdmfjCmZreBGLtwv9ZZrQQFssX/PO/oVQE8EuRrTwBkUr5xyH
Kv9EvWExjiU+cFD8CIuhLFm8ZegrsJmhJ0YDTPImVXmjHiLA5IYx3LVlkN4PxUTMbiQ1cY35GOqK
BOShb7qdsW3UFl14Q9LZwGPC+5Yw7l0ak4slrm4tejFDptHKbPHMicDKrcs+HpILwCeOewPTqSu/
Z11dYIazjAhRJI4nwQxUFblSDj1RmUXXbl0HjWcwHeetVw6Svge9tHowH2VWI80pKAXftrUFCHrS
zDBbaxQIjEtNoWe6adIk1tb05PAhydJAUE7zLPc3y1cBrE6RvrN21Fwti10Afr80hmkNxDlKN73m
GFfCjJzfedEpa4N4ESGjCTVj4Q8VyD8t9DVD7xNULaNev9KAPY2ebgb2t1qm07VF6sFicML8u+qo
2P3qE62h7OwruSWzdm43RaxH3ztadnc6Rdp3LZTinf03LsoRanKwKuswHC46PwjjtVY06bjRKte6
L40wzMkvNaiEv7hRoz9VUxUTtzhh5zuvUOy0dPoici1KsyBEQAvraYRIlE301sZUBluHAssvOcZi
WlNqhTtoE8cRr0Z6ZuAcB18fz820TLQNRiwHp9YYOCje01hsJpNe/UpXyPM2fZks7snMql7xLzrj
mgJp9upjzaN07sRdCw+S4bPWwC0kmAyXkWVhX1MIxNHre5YZEkhTjOQcm3lu/xiX6tCGFAP8fFZC
+2GlAjr1dAJbnzzsqUKcP1rZxBLfNoh7TDsptY0eQ4/aUHSzGYr6SFPNBd/9Zo6W5bVDqgOH8Wu+
HVGzEG3ZeqQ+tBw/ROYN2ha+uIpyojKQY0Dcg/wyUDwg1XWV9BA5V6orekHTzqAdQAIaWaRDxKjf
OInfUcQyZQLbabEar2J04Lpn135T3ejGSJUZOrRL16EpsKXZUGrj88jHOX+tI90BwMRSQGSqxNtw
kTWF+YrT3r1AOZr161az669UyDIk7/qEQlwmhG+t+yBqfGJV/Vo9Zcjd8/LLLCr4xBnl3fs5E853
oxp67EeqmtifzK22ckXiJyxCZpYuwRg0Jr2qQrC1mk2ODBCsJ+0LEl4xrdzGjNHAmTYbB3PoMx6n
j3EVKFQrshWrURevKkRGBD44Vj4DkRsQ1Tu4BoZ1bfri97gg/89x2qWcSYThnhnIPMa7CKsAJHE6
O/MS71xq54OIs0dbMzv3vJ4GR1uwTw5/qUGv3l/WEuLMsz/5CVVDOdNmrJUIgGSxiICXbusOaSQf
BpkpOpywVYNhMXrDiIlihiaIb5SbQahGB+UbVFbhKYz+CoZnW47JthO6k3yZ4uS6INrhsg8Krb8A
g1l3K6VQcK4GMH3QreOgfG940HTTZUjtnEqILFYgsEtKuZZM0eh2k7juSjtGMchOhWQQulNEzGQl
cawzokR0jO1sf6GJSxsq8+cUb7GKyWIaF6kaZy0LGLbGPnt0Q+1pJI2nvsrsvm8vylgl5AqmUfwV
bLyT/oVv+EdVqf9ayen/N7sXPqgPR54/6k6ruvjRHvB2lr/xV91JqH9xtAL+wuHaXmKM/qPsJMx/
WfBEKB8R7AVWZfEv/l11ws8lLZs/deCscBZwODL9XXWyjH9ZS3gRmV+0x7HO/D/QdhzdMAV6Hopb
5nIKNw65Jp0kxICPLyS/AVJkYWMVdPNa3354HkcKQOZ+seSvy9CXN3kEJFm49vLnH06zKTpUMhyt
YAUuoXuwjUZ/qWydflpkVfVD51Ql254q4lzHotqDvNQV/hrcv5PGYc7RX8NmChLsXr3LpoVIzsKz
jVS7krmdPaG1SrMrQmLoMBE1JW8V+5QYN0GqRXxhYLE3EPKpy1im0L4hwBGPAx/BC6qcsTtjpiDR
JMxa9RgVVLA8K5D62k/z+KpKKOSurCZxv7idybf4+VPZL1jtHgrTEzY/FlSKLof2UGaiXKaFiFcw
AFd1rm6d2X208udA/vj8Qksp6j+rLH9e6ODpz7iXiIHiQlXQveKtua3IJrEJZCf8aANgBjXueNli
e/78svt1k2WmwRgA9IhYSVSkdDz3X3oQRV1vIkXn5JPlq75QwyaAJ7HpYLJsrT6jhyTbUw2KA1LP
X1dlqqRgiz7SAUe1f1WaLpavENAQ+9OpVYEyfJOgEFgN8CHviKkjCB5udEIUjkGGTdUWZyNnAnqW
wj0R62wePPeFGGQafPb0upSj9MO81XZK3NRG8c6BuaPL2XehvJGs+SMr/1gBrit0CgtTY6lbNwgG
+AxNmt0gnpPwV3r8YVudo9U1qX1oOEy/nl6jYvAfyAPr7rUOPcBlWQuBFTgJELtaGqB8som6qdxW
bG6qVetqae51Q9pjiyrky6iZ1E8yLHYtMA5H/lxmGX2rQ1QEc1Lj6NzURTw9lPSf85UtwKasAM2N
2wK3ovKcHhnORskm/s6eBDfh58PlYI7YPS0y3ozFw0ib6ZCURRcmoPPf0borccp5rl29sNBPP3HG
TCdG5i7J8MMXsbuWIyUWV7LqJDyz/UGStWVjBzG+j84W6XKwww3jNl17bWpldBe3gJhHB/lgA3Lq
Vls0FNCz63sJFv687hGY0y/VumtphvTddbTeBQ4uUp043J8oPh5MErtfiogOzxFDiHLg8ucfZk7X
QZ86FQ0HtlyD8mkbWr3CIt6wmSPmJeuNJt18/h6OPRxCgi3aHcBmBC2//UuSylqiuuthk/N9PcjU
cd99g9Lb96msA2oLsTaSAqSH6TmaPQ6RIZtnNi55I762CI2DFXaT6aKaI6p6A3HVEoZL1j9HjtHl
q5BsEuNEhXG/VsonL5FVUaClpWtSol0ywD8+o3nq29i3eJt8GA+V2WB3xEPHh/75g/ljPpP84yQo
A4PH1k8S7/5lpr5IbJRDzCyWNX1pu7HdqMl4xOvWoq1vAnjpY3ti6l46XB/n7uXe+CaAETgOvEWD
DMS9e5MBQkejQ+Wi65Owvdmf5vhMwrctVnHRld8sCOqzNzQO5GfHwipz1qDRZj1BwPP0+f0fecwY
zIncZush0XEe/BRr6mc2E4XGzMrF7JbYpCDq/FPD7+hlDNoqFL3BFDgHE3gmU4tyb6l5ydwTMQI/
fIPOrAuBsfikuUU0kb73w5heuJQEv/eIUZkAs/AN8nt0W6QuxxJ6QSOWmdC4/W88ATZsEMrogOvu
wUI6EQhBHstSSk4hk8lO1y7Y2QT//Cpwici7NOjLLevY/iuHnwmvFVysF8SivXOKBXBSGubr5/ey
X5TffTR83GAg6ZZRdTz8yh23tcXMsckTVDe2GgXcM6zsdy5LK2fjxMrOZ38IVnNGnsXnVz6yLLLd
BLtIJviSdX7wuRoR2NG4ZRxZcQPWmawzgGYMN+0+tiaF1mwsbnSKql8RSpCCRWkkvv/8F4gjaw1S
C7rzEgW/xe/Yf8QY1XRahctaQ4Wa81dOCBMHfi9K7BhN3ZCel3UbnDWd2V9YTllf0e7rzhNhj5yf
nPZSpMN0I4PJZ41t5v7ERHNkzucDW3YPSFkXDcT+r+tEEbEnd8GKObX4QpRjdx80hSxXqZr7azcV
Zb39/IEcGwwsg8u8xq7tj1VmzEcExKbAWE5R1KuyZkYPrBU/80DhOhAmrALTMW8mWNZfP7/ykUkV
qiAbDVr1wmB22b9XFXRo8QuCMKCfsQurTQZkOfRrFVgUmJMGEU+JhvTEVHbkqgxAl6UCliN704Ml
bjSCuk/HjiUObaZHmT34RmmiQiBmDktXEX8hKroeQe/nd2sdmdxcC4QWXzenOw5++7dbj3U2dGiS
sDXPlsugK5rzRqsMwdKeV5cBriW5IcmIClTLLuySHA6zvzSzTvuNnFEjAyyzZrSLva7/jgw/Ds6z
JHDFKoB+iQVTBnGJTWCaf0aZORvnipalT1+rL7OVQ2WR+mPho9IVqes+uYGV0ZZApA7awerkdIHG
HXsNDqgmx5to+OMX+HZw2ps+JkMVNfIEF8u1nw0XDz7FeMO5jbHcEfVWNykxlbRiCOhyCPHxRnAA
peeMYKy9Cck++SvZ0JyQPR30j3eTGIdg03b5mOkgq4MlyVRa2pEky3esDOqCwTBsYpH2JrvZIjzr
oOetCDzVIW2kw/Xi7rhS06jfKhUTMJRUBflsXYkF2FS3VUucA85MDpgn3jmv9GCvyRzuIBgQfFwQ
XPZf+YT5qSG6k+ycwDbvBLT6Da00Nz1xmSOzKr171gsUEDY1vYPdiaXqEd0cET19iNUXiSM1awOM
duW5LYJAwh6nawFJ1CbhE9UaAa2noLrHxjaeHhePhzJYHZc//7BVhYGFUXiyNc+OkbAIY2pWMZiV
Ez3rY9tTzlJIZVApMGPJgxvlBJfh/0qpJZTS3lopoV9C76SnfCvbkiiHu3/KSnVBFhzRigA9t6Dn
ozujmQkrwtOQeBlen5ewYN6OdULClAihLU0x1bfP3/yfsyqfOtDUpX7DJKMfPJAJ2mLUUkz2shxX
MWSUcJMjqCXSHGzLDEn9Ygri1xFf8okVdtdR3x9zwIDFsnvnygaam/1XQYwO9PaQ/mMeVxjQjEB+
yakXXlD1pec642Bwot7+TbnHXCgmzWWsx8NtTaLBWsJYzE6MzT9HBj8HIT9r2bJHPxQATGIiji+r
YMpoINizYmjQ2Brdiasc6AyW2YAyMsc6E6si9JIFlP1xANq9BZJeDJo32h2ZPCO2ffCecGQEuURn
GaqCu4ET/zfUin6JkZbIqYD2xYJnKawtXvp8YwldkbLaVzBRoyK9N5zZOcsr9LYiDMTPz8fHn7sQ
fu/u/Gm4CMv0g7VvSCKyflrqA8NQ/IQB02Cl1InQiWCytCcezp8rHmpfQ19OdIZtosTYfzagFwtN
TDwbtLYuftIamTgpn8/VpNvPUUHWNmmj9okbPDoOaYvpuuUyt6Br278qeRG9W48641CFzw72/K3u
S6ZnYLH5iigtmqikPYmVxrkqWaGsIQ63cQmRScZIeZG0yxNStGOPnGM0lU5qDHwdB+tvbhbkWHKk
IluqoQdRjVShIKiR+zFEo39iV3VsQFoUf8BxUQhiUj74DM3QpjigeOhGrpkP3TCS4UDXomLPoQB5
EhppaCYEKM7iw3kQ+RLfHuEu8AdTt61XuiHJzIMzR5KYPYfjV0UeRLNK7bCFcoFsL9q2c5ZFeIBt
gl0+H5xHJi9rGSkcdxRUd+Ngms00AqWTjt/u9GK47+M4Pi8IRfAKEFZnRW2lN4ZP6yaQhtWcGKt/
LmXMFdQ6dvVyHtzBpYk/qClNKKozrgmIg8r0/EIYKsIJXQMFcY9hormu40DKd90c5qexFwSPfn77
4sicRUnepC5L9VL9oYibcLmNZS/4EVYePQ1VLNdFGUCtGeWz29TNeT+7HBh0VEDdrPVfoXBEzRLQ
Fz9XQ0PWlyRi43yBK5/Y9Bx5MRLBHHUytZTv5cGgiie31w3wzLDUHPGtA2ptb5vCEDdRT+TXWdqi
H9j6irjCiwGhf/b8+YM58lx4pUvVGryK4Myw/0lPmt8oBCmcDElF9BgbxCiRNnfi0znynSKq5dnT
AGFPcThd5e40tS4Bc94A4xt5AAnqq4I0soxenz2eWKeP3JJtsHpQcYChhw53/5biAsdQl7JxqU2q
GjgGRcTZFMTIiXF99Dqo7XRE9CzO6uDNJU6CXQilvufkfnUR5l2/SfQ0OlF2Fkc+H9uQBjo8l7YC
57L923FS6FpWt8xxyuYoX87DS9j1DZyoqGi+25kRGhdOYmAQTQVxwsg2ltSb4JcxdPBBCC7/4XaC
apornd8wpEHIwRCjkWmTC+n1Bd5Eouf19PEfjyt2BiyI1AYQJB/qaakpSvDLGPbJehIbWCAEoOql
dWJWW17lwcaIGiHVQt43Ym65vKIPe9QUgpeYQc2go+lgBzGVnkVGI57NInSu2cA2J8ax8Wf9jj6e
7vAaaHxZ2DP2L1iFqDPYBWuYLqmdlmOlvRoGzQBzbjpYNbS6o8wfr3VbT1ZBSn+2TUbiBqOBTNUy
ieaLbpA5wBE45nbjBtvKxYCpOB1fkNN6bak2b67jtqlP7LKPDVVE8gbjB8U8R6z9n23MiKhKHO0k
SSYVB9I6Otcmfdr883dOb5TFhT4RStdl0/LhbYTQIzqZcqqFKygv6xnVkCPq9sRVjs0lUhCux6LP
1324ks0BoMJhMZI1ha/W9WiXpldCWVjjaIOf/PktHbuYy+aT8UVvDzX//i1hhNbBFE4LDycLr6Mh
qi8KTMBnVhGoE7v8Y++IT9xBN02hiLVq/1KNCfYgx4uIFcxtvZwMrIu0zaz7z2/oyMbRXliglJ8p
1tGa2b8KPm2nhiDAAI4cBC3KqbfF3NIwbh7GJl/HfVSdeF9/3hedmcXyI6h8c8Q7GBWyieoSf3VA
ulxJYr01ll9kq40nRvifL0ouku7F9rA7rR5sTYXIRTI1rGN9p+O/JFVroV0LZwN4LTj7/BkeuyPS
zujz6swDnIH2n2EXCwIsMe2sOMDoa/JVKy+omvnE3HakGkIBD9wx8VsMdhIE9i+TwO6K8JEEK79v
tLc6RbRkGVZ5U82yQkBs5d/1JIhvhyysrmQ8dedgP0gsi23ALXX3lqCpfhzx5BD3O8cvjZ776sQK
eOSh72xVHAKtpalxsLPDMmxGmWIwNVBtPHLJ6KY47aBov/rGt88f+p8Dl+IAHDmLCZgz8OHMC+ue
EoigINLoUGvNnO7epKFQys0alHKg1cEjGUOtPHGLRzaO+9c9uEfV4ksoCoavFlC8lDVM97JMt/yU
ee24mXxKTdM+i61Zu3Cm1v6i+uRHlqiZ3GQN4GXfwtqYIEX/+Pxx8IR5/ftrHz9saSdxIEHq4B6M
QhISaSGrOVrZRG+V9800axqRq3OaXpJHSFDsnJMjt2JvKX67DV8hMbK+HQOAaePyXpZ9rlZ1rem3
uV2mchuH2CI8SrfuI6092zrHKJU6Z1hfjZdY1ujpEO/VdKf7wNbYCCsS6cu4mJBWzgKwMHV/8COl
D/rLBQfBjrlRdXLZK/zna1pYRuURFkOqtpxnESMxTEzOAoOtv6dzYz9QC+cIOwPduacmtfDlgjqH
bySi5qqFQ4PbVpYgiEi1HuWKXwklqhoY3teESpE1Gg1LsxZMYQ5FHs7Oq2nHabghdc+JVoE/FzXP
ySivqBVWE9BDF2lMMifD22hUfL8uwpKav6jkteMnATbbmCqThyswfHGcElZ9Az5r8GyCOV6qesjd
KzmUIIXYmtHLioC7ghnOCxB5ZSfEz1YT+U9FNTJnW4aufJvwTOa1Dt8OAYOmWU+ItwK2LH0dbIQ7
OBLkK7GcqNuCkgT73DC/Abq1fjVNmRrrUfbWZeD3gHpT2fdneZlr61HosB2oBtbsNRoncTy/aec3
glbLV7u1wQLzhAHbS5Ngyaq4J8y5W8y1ZkOUd2Y62VbmOO49A78vmbMoBpQHe8l9GEJ6PZyMwnI4
w/0LDkiLwtA8C+sofcjAdH0lhXP4ir/t3qy6+KKO7FpsXD+r3ysQbm9JXxWvPuTiuzmNi2Q1xa38
BfRnNFcasUbFnaXnKOQcC2br2sSoVHsVYChBxNyEobuBGtgTOhG0T6LvnNZLnUa8UOgw50sEmK65
Id+wF2tCK+H8yzwjhRFxIlLpcCJF2ehbIh/hMxt3Dt/uvV7bsGgi4WqvbTS5b3FZo53N3SB8hLJC
q3saG5qOOtYNe1ViDfiOJJOglybX9Oe0irMbCQ8kXGXGSJhiUgszu+wsBx83drtW8MawyxPiYfuP
05AawKrJPL0ebEJivXjU29t+itKfCXDV29Ry2p8JZOf4wkHeeFGl7P7mfLQZnESRPBY4GIRX1VEE
vxVbMqk15iiu0CySOihtDAEeYt0y3Npi1O0N+S+I7G2kHzDAfFSUxDl2Iby3llyR9VCV/g8LGSEL
IRYXTOOTjy9fX4CJYVYussKRkBOiwOWjBFKE/0LZJNt00KGDtTW6dXo2usH4Kze1+DtyUJHAHdI7
xNRgCQlvSNryJc3ivEDtjw6X8C5d/gT9tmiS8witZBlYLjG7iFDts5HeD5kTg8rrzWhHU3YV6RWA
7krhVTnXeokpxC0m8zWpmwKtqpjMK34vGU4ow/rfiXDyJ9FxwFyydjAlOG0zXJIj4Dhr4NCEGcfQ
gt4LBR/Sw1DsfyX3t7jOJzcGCjb46rte5P1XuDwp722muA0qCcidRx0N5HHECU8iWO6yLxppS/jn
Q6PFL2OSA76UJLoaFjXKiBwY8tQaabgO27l90bFrECcbygaJrZx6iP7S+Ob0oX8XMWV3SzpJ98Dh
f75XU4B4J0cXMnlRNZvTGZoE0Cm+OVn9JYJtUjyjqV4IuPjkQYcW6Rv65ZAM5AU0JeGV2Osg0ob7
uY7kz6qHna0PBQ6h0ur1n0PVkROg4WXRqYJjvlg1LFP4gqLkd4dW9nWKdQCLidUE90i3ophPWkIU
4zsm78kuXX0mwAbK+9qgCfMwuCYlRDH2MBDgGTmXYzm3mCUqq7tJuxZBtrT6arjyoXWOa2itKczf
oXLPqGhZmCNadPY2RI4H3a3Cn5zSKJj7vuX+MCjZv0ZT1z5aRj/O5zpeTMJsHb5uD/lU+6qHub+b
gMj3HeLqtnZsxN1BqONncXFH/C5GOb226COSR9uc06/M3Mq91i1Ox15alsUbaUOkADqdViE83JnG
+HyfXah22bbSWaw8Mlv7x1qnDbfhjEoLpZoAklxp1eQ7VH9CgjvdwVykxn1Xk/wi0KeDZR37a7JJ
YX2SMn2jVb7+oxHN2Hnk0E6/poTs5lVcUmGG4R0vWFqLwAfPUqH6nugJyMA6HeorZOZTeinpTpKf
GQt7beQmzoS0Zt1qJVa1c2OyARzHpp98oWFN3ARKIvRgqiosPBeUJcFS5Myl69ggenNdzHS0vUSb
DETMmdHQLokc9YMLAF1q7aQJtyFM5mLj1Gb4PLhzbaA2N87qGIpdagbhZTDwwU0gJgmcg6zaMANE
pUG3XNOIV2EITueBO2u3ja1CuB7Aa99ma8qaNQ4T45agVCE29KuKc+hYS5ZZCMTCmi0TkhNzZbEC
T7S0MfV6dDd+oFmk/ri1nXtOCZsfOGXn/rSLPHtJbYICroGizUS1RAjW9SoLv85zb5WrzrbGcV1n
ln4PuIuS8xwMZnjWtiYNSSaHwL4ATGl8j0xFqJVms3B49CmcOxh8NF9HwoT5ZXkFVbLwHf26LsdC
QxquFV+CyVIRHDLZ6mjR6yE47xBjf60CN8DmEIEH7ibbZoKp6vGGqVkHxWIR9Hyb5iJbZ0abKaAc
i2AIcqn1ZcQMI2lglmjzAvRvxcoosXcAV5qhxQNxcTMvUAB4thU49iXLiHrnJmjctLv2eXO/ZO0M
3yhggimYYt95VLBGe0KL49TyzKrKfrAnxBGdDaphgKO97z3IMOaPaUwzlIHs+bRVkI3QW2wHvbgX
w5/OyHRURrm2VWzc2k2nvmhx2z6UfghCca6CLySJO9Nl3vD1GvDmUrYDYnyo81qh0u9jK1m5PRrG
VTw103c2f27plRI3IcS/oQ48MPEJ1jkMe+RHyb65J7fd+JYApWLSmidoNUlnLx4RLE7K6gY62aG+
7spK/Y4bW/vRGbQz9XnCMGxplRmtBGuo7+l5kG+NaND7rWlO4lzG9dDC1NJQt9RGZGwd+tLVg42j
Aydka/TBA99HCNCWEIpiVfAdAvIKNPfbMIF9uSzjOE+vUgsHleeCCIqvnCysEaqkelqvmzCNk4tE
wsPu8qwQq9KpOtIDwb9A70ReUN/IrvIrlrssgaIlU1hIVVfl7ZmhTZ175hh5VF6OLv4YKoFxDcja
12V8pvraQvTU4XhRWjc+p7UWPxaRocYNYNMlv6/RLHKpMAk+64WJJcea5WIoEUukcdWqINmAUE2m
dder5BVJlGXg3ij0F0nw6ZMsIAFeGs4YXoIUEPNaJiV55AmAKUA9qXFXk1dTozh143Ni5Yb40u3B
0eYUyuhQjcgIPCQbCyN67jHf9KMDCLexG2eRoFUKyUw0j+d54uLNNRVAXW+SmnOdjLog2jttMgeA
OlZ0j31Vx/YlxPqyGoi9fiCaBiNoQbbjLxwLgbMFqUUSZJ1KIz83Oiy0q7xww9/4gHx+G5uVmzSf
9FvpG4Q/AiXHlBYOrvHG6jm+8DERtGAiD78vzEFSHSmzu1KEYMhKw6+/6aXKv6DLTvxNpg/VGWYz
ODGOkS3b6lJA9w60Fvh8F9BApxXQXFtW1/YrWepTdl3PnQb7EDJ7vSmBfZ07RMY3a2tgU+DpkzTm
bdpMTrOtbWhv6wJRmuQL6xKSCZJAdOs4m+JuU/qEcNXU4WzpJR1Ubw8S3/yCRr66lajWzfNwnoCs
tqpJsvtkCJMS2mDq9+tA9FWFu7CCEouEwZrOJalWlfe/grlOzKBDzoMPiF4vm8QKt1yvAZtiW2Kc
qHEe6fJR1MDZvTgJ0LUckhcSAhmn3kAslkyyRIHc/upCi3MeFuJL4Qqf5+BKSs6D/rOpu/oy1CFE
p+Xov9v2GP7zuo5Nrx37K+QW1G0H9aoJaVdeZ3VAP9MI4cUmzbuT5D7BcVYQnjjr/1lN5kRNTA4q
MoRRVDL3Cy4S1DLG2pYbxzPthb1q1kMTN79zsK/A/jLjxBn+iG4NbMkiCkMptUh0D0pjZoV8obQo
JFk2HWK97TEvztqssC6l4y8/zIYnW+ZMgSKrnhON1PtqwmTYSaP3Kn+Os1XoqxKjrzaOZwSO0tf+
vMpwrOhio2GnoIsSBbDA/hNBoqkXdoOZEbxdgIIqTGegc6CvAQtoeD+RW3R5MZ0YgX92PFiqbYRc
uO7pSqmDWp5uDVBSfORccV3BdVeqvdKd2npPgHCuTR8kV9IPmU09w6WoAAH3RNF3GVP7lRU+gEWr
CuDEVDQx9u/aCJSfuDnXh1U4XZJz4p7D02i+4Zb/wc7Yv/u/7J3JdtxItmV/JVfMoULfDN4EgDd0
sXdKJDXBktig7xsD8PW1QUVEkk4WvSLfNFeujEFGSnC4A2bX7j1nnxHqtttK0j+2WBiLfY/hgkIf
U2Us+PbCI6ZBDbAyFguc7juOQPlOk4ManyaAaLeYsjtm4cmRb/v9U4/+FQEOk1nUqcohNUJqFAcu
OvpNLUy0HSYWDgsztRAU7OiUf5Ed6Z5+8NSzuDisLpqMUIKuy9u7lGTifeoKPWQrleUaVHa2Imgn
8+aRipN9zQwU3xp1dktbTwWIbKfmmIOeM7p25LpYzyh1ibLomfDpsRN5QtWpjD9/8D/4UtgKWQXR
ntD7PxT2iWSwq0gdQwqRynSBZC3oxlP4gmu5Vh4/v9b7xx0Jtr487ChdUAovjb5XYxMhEfA7FhYK
KHDep05pNdI20SXHXGlQxuGPOnp428+jFG4I13VSV7YxnR/p0r832tDTwQPCGFNBe4/T5u2nQFsH
7WBRlKjB1OW7UiW61WuiWN8TpCuupbpWfozBMEN9Z+vR/UlTKa7wV9iPpGpgXvz8S/mg7wr0B7WT
bGsWimZ1+YVefSuxZkvVi21hSBqiiwDDIFSnyCCECChQREiukkfVJixrm9IcdnjWa/W67oOBdJRk
uB/oB676qg38zz/Y+ydj+VwMntBA4Wo5FFo36uhoU8eTkWR55o8zigYrBgAI0ljaZnN9TG/4fjFC
18q0AdcIGldGqm+/B3whwCTHkHl5IezbiSEVE+2uTakglmMBtGtIuGmP0gam1T+DFS0SLO6QhYjZ
Cksi47a3Fzf7JNGqYELfKqZm09QVSD+ItUeevQ++Up48XgKMMbppvxPWmWYyK4vSkEhX/SZFR33Z
qLOyeJPbEzxX4FE+/w3fzy3YVRiD8aIgU2bjfXtbKa0KSTLY1vq6CS+IXrbJPi0ssFw4cf7xpaBY
AcuioFi0rQdL+gB9VukIYEID1M/gjNsEjDhNQlLqxmML6/uFhCvwsFDjMpnmxt7eVmjhNRsimY16
jCDS90V1i5mHkKaZuKezaAhH4cJVbU9z8m62YlafVaI5oDnAk606usg92QY7vUFTWfcS7FQrCNZm
r5OslaaW2GXoXo985g9+icXQaKH4RWfKkPXtRx6cEeknsWte1ZOo4hJ6bn+tWYvWsTzPJ5//FO+X
FGbS/NgOmkLeYcrJg4thkkszu4g8ZtQyqSl9Cp24K+vxMYmaosWjNmT3hYn6aJeMeshYSY0jYPlq
lEJ9nBugyHaOCszXmGGoVxXEaWf7+Wd80UW8qT1QS9iswstgB3HioclQ6+Q2yGRYFzNTwek2jMdQ
8chWnB0vo30N7lQapmxjggOGcjqqzvStkrMWiTAgR3+0DPKV0EI0qDxY49c1KYVY/SryR6gpS9Tj
jIKk8zDr1GY9pHUnAGkG5OGouJIql7KrEDtCDZqznozcdNVl4bhq4b2MJ1IfyEwipHSczltGFeqR
N+Vlnzu4dRxCy+ibb0CH0/j25yFFgTNrGVB2af28EVItwZ6V7fQHDQitBPvZ5yBleMtSH255Vq3Z
nNR1Qnx8uorAVHRfW6LuNbfX5sY4jVMjkFYZYwc4Q8n0YFkJLcTE0efSM8EDpC71V/8jyUuVRsOg
T9kqIeawZb4YR/vPf9VljT68M1ZSsGg4InTmGm/vrA6DLKXijEgH57jnNIYFtWMSR8SQ7wsrtAOc
kuAdLhZwlri3l+GrsmNCAFGC9gFhFHnvjBtiYNrIz3K9wQ9kS/O3qQnIoo5jIO2NnbRESPdV6Q8V
M046dUT/+OHY4cWm3xGoq8EGaHJE0fT+28D6hkKWyaXqgINZ/v2rnd2k4a3AtYg9S0nGTUicpytz
zDuyqXx0FYeF0MbctbxKB08TnREj4W2llUSSEZ1xhAPeMEOk9z//bd8tuqj0VQtvNGsY7P1DsqnE
/662gFM9UVWEMBGwSmbePK4gxRblJglH8+uwzIy8dtTbXQNxxVh//gneVQh8Ar5PTNmIoOR34h7i
UwatnvkEulpK65YAM9fCcHbKvDYcaOR140qHmLNRGRdefn7pdzs3l3aQQ3FSQhLLVP7tTzkyfO/l
WGLCKsgNE3hPzpg0BtesOsrVGKT5kZPZBz/qcha1FhcVgAP7YLsIcPGhp6Xl0lWpfDJm+uOEy/7I
L2q9v8pi2+YstDg0l5r87V0FnIe7bBoAz5m5cUuKDf7yyNHp6TfUDdEqadMwZUwZ4beJ5b4YVjMG
0qlCESboMKHGKLXhoozb/kHSlWwJhWBebPV62W8HomZuUZWMv6A+9awDJSB7v1XJekbHpp5nltVZ
a1XEFkHvM7mq7sAn/TFWiiOtSLgYdH/mnTJ5eSQRYHhq4Xu5hlX2F+VUQVnIkEUy9S8kaR+jBQye
bKjkwxbfjEnMmRg1Z8V4NsDLi0w4I+IEmYDf6Xk3r2g/5zo5mWGor9nqoeshwTJvYbWYod9UlXrF
qUSUNyVNoOnrqKYzMvNx6OoVuuuRg0o7Atguqi4nw2UI27sZWRaQy7AyRuhqEUyg2OxJG+0WxgmG
UK28kCRCu3zyQ5eYa16WqxDBFS6GMQtuEoCGP9vKrBAQYGho7yvG0CeGVQGy4jQ4N7+XjP8iT/7g
BPvqxX6HPNnHT03z81+nT2Xx9Ja3yx/7i7crf8HshHhXp07HWLRs33/xdrUvHOXlxXxKVS0Trfo3
+cT5gtoX4TftO5R66M3+Bp+YXxAdG1T8aPkshyQC45/gdvl7Xu2wBusvfgsadxqHlOXzHaz2zdQV
wHPsk57ww58T7ojJTbu++wU+pzxSRr5dHV4uBV4XoytmHBi/h62BVlGSuq7Hk8bQCdWwHaLPjM4+
ckL5+CJsJxbEDVBGB/djk7PTwZc8QXsi1gYjkFVFtt2Ri3zwpQFMwIqLLB5UsX5wEUhM9lzn4oQv
t3s0DQjopaqJKyYCwT/yQBtUnfyXXYq088WT6hys22YhiygQ5UlCI6okHikj9LgiK9B/9dRe/q6o
/lX0+WUJbav9nz8Ov7Xfl6HwwX3K4U47uKHOFE5lhdUJY1rtBvBB4LFfdEdK9OUv+Xcxt9zL4jWW
eao5SwDXXXqmr8qXhOzTEfXd1sjFtEGvrwHbaE0SiVI+1cmkVfWRuu79XZmLf0J16L+iQj2UUqsI
TJre0ramGeTYzhixSVVzrP/z0V3xalsWpyOkhsbBkZgUZAFUTNsOMbM+1aipiQVZPDrdOh/e/rFf
6vPL0Xh8+yVm2PyHWVK2Ug7nTk5Ugx097y6iudfpdtv11ecPxsHZ4uVHI9wMWhO2TWrjQw/KbLZs
PGOxzSZR/CgJXflV9XO4jG6WrMQ0xtLmprmdXo4mQR0+4yT6LASWMJBjDkwkrm4MjRsWmXVfoU3h
CBiOBLSNxBteQhTiT2dzF9+2OWZrt2qjdtuXqTz8TDOoiFfNqDLwytoWS/LnN3b4CmNxYMVb7Eh0
yHiLD04WoPSYRdc9+ZmtsQFl2pzlVGnbibDaI4OY97+YxWrHGg/kyKICW/79q8c+APInZ1O7LcJO
XklaaHl9Mw1PaJMMb+jmavyHi9NyZ0sHnpoWSME7A0FWTwqDh2ZbxBZKAzEg8rJHsYVZk958/h2+
f7+4Ev0t+oycnjiVvL2zMWkTM+zrrUn2MbGZ6AKyglyTf3yRZRlnB2TbYFM4+KF68nyY5pdbbbSk
jW5JJfKWXFl/fpEPngZAAxyrMEXQoTxcmlQN2Hxv5duhI702JbjMTQAR0R416iNnuA+vxAUMNNAy
i9Lynb56GogEQ4xD5E2CwuiUo7cEVKioVpmItIvP7+mDX8dYbI78hwedVfftlTA0qqMi5dtJlXQ3
zFNqSCvqj+zpH90OxjDOznRFEKof3E6M+kxGQblF10kNb5jtJuoU9pGi14+cmD68HeoThlucGmEG
vL0dkYfk2k/ZVnLiiQm1FgNOJsvv8+9s2YLeblHLnWD+xqzJ6344VzTludS1DocfQiCjyqazyuqr
M5Gr5nWhDtOjUo3VEX7+h5dEEU8VsWTPHdLB6DoaUFGTbTrXEdb4qFjLQsHkgnB4i/kL5b8koQX6
/D6pt97dKQUpJiOK0sUipR68VpbVd5Alsk1rKqG9GkwhPyAfRK3T8rIJnwhw1U06JHuu01fdvQbc
6ZcDQhVOl1aSkEM5K5+TCyguJpHOkxuYZbMzEWTe0cJICs9mCQKJxOdPXKG3wXrIFNLGorR1Ji9t
HFTVdYX94aqNVP0cAGfTXyZDOcQwGYq0vTZjQmrdDt2Z5Wdz06HRAr7UAcBOh+inkSiFfK3GsL7Q
RPGWeSbpChe0jJPnGCpQuyMEk6xXIofLG3KPq2oNIUomNTAVW3nuEDZoYyRDEu2JNG5rvgzOhTnC
SHW2alehYxau2jwYVgrBqPEJokH7HERdcG9qE4q7XBnUk2JMg+daN1odkWY33WU9KlWfU7ZN3Hmd
hE8gaws/aHs5BEQdW+kaRfmQ+nEkT6d22ZVw1S34tgwomMn5SI/qestU+kUQ1DgNvg8LVRqv1wK2
qCcW8ToZJoH8GoOPhyZ2QmRoET3jlbYhIiIOZ/0O6DfE0JS56zOwwPQc/myVeQHau32NTk/28NdW
aySyae1Jxag86uEQ4jZrzeFeDpVqXgFvGEH7dnqCXbmYHiV4V/Rm8paUxT7KMUPJSVZ/7Sbikz2U
dMg5GC135hbVVln4pdMlCDYlI8JUhyrlutfN/h6BZfcr4AVr/VIPZUK452a4SSarvI6qABlqJ0ba
p9t6lKbY71SBfM6tY8M+ReMSJ9upzdOrWS9L7WyOBOhc0m7LTWNzcKbja9mbpqpvTKnMgq09seeB
7qrI6jWEKdxqwGMWBaM1eDXv2rWtKGHjaYAIdp2dpt8ncr5/ZGGunAEADG8p/ceUzk+StivKfGNy
G2RNN6HZSRoi/Nq6yyfEk+TNhrQMESdxnKmYPeZrlZE7fnm7a39NQWgN/hgpWewDmot/9lFiPEKS
RjftBOE0ezqgppwYtpRXPDcaOswKNKdnnM0sa22WqZafdHn0kzjHUjkZKiOIv1USUkGmEiaZuKLr
0pgwuCbZG4JmlSdxoCSVudNICOtZUlpw46KQPTsKJajP8EHOQktFnVnn03hC06Ue/T5QkAc6eiNt
qIcIlwMbIX1H4h4qftDDB/TKsUY0FzbdNK9tIkZ/IO+IeZHkftpErGntKqIflNEkj2XlagaQLvuR
bTa3poIYZGuOZRP405TZ31F/MRkoIogva7rJfbQyh9RBnSSPla/VMdOTMpTRLBoA5jti2rL8W2Xx
p5jYKS2UehpBIxmMUf5AKz3eZ/Fs4CMQvOjnlWUxVCTOQH/OJjK2XdAtFf/MaRcj4DLq0ifykns3
c5sk1kFLWUpiowgeTLxPJiGYSQxNuiuzbE1+EbHcmZoluYsojoRavVTHh8SmIbiuYiJBvWZSp9hr
grAhTysyMvF9HCrdICk1H0pA5aQfJsFpMGk0o6YwUqH3K4oSnaFm6n7vwP/tvfwBYPvVrvau9/It
/Fk8Ihz6HZl08vg/v//A766LZnyhrQFpgfkYh1sG8381XVTnC5wjXWNTYKpAy+Pvlov+RdXY8inA
OMzRnF32xD9hs5ICohaTOYd+VE7MIWht/pXv9OfxmmgokqLCp/KD4zZTzDfbL8NTcAJs+vjcloa+
oh50ShE+Jy2s3Ou6BryODwREJVq5PhJuFI7SGUbyfW2KovKWFa2BqGeoZzRHYQFMWRndS8JqSIdg
1054ssw43rClZYYXTSh6wWU5cLbhiTMYbHOysV3JICCLYPRZ3IHHhnAkCHq2XIS6MiHpThzcDF03
jCu1Jn4XjEyU/5xI+gYeF+pzfVrrch0Fi4iiE4s4eR6CK+xJMLsyzxIAD9caDH5k86mpNjpLLS1P
wj2yrp72guc/+xoarebVA+8nVCm05QZd/xglktUn8b7RQ7PZyI06kW8ghoGKgcjbaDWmrH2bMO6o
jOQhl1G250p+J3oJhWU4kKLghaoi2V4EAepZ7lX9rjbj+jwd8wIsPnqMCLdmWEw0WHveQXXO4FvK
mELgb7DJOUTamcgNHZCbCTo1kRA72lby1gHUClrcTNKHBO8WoXXEA0BgC7pMWQ9C1n5oiVp/q/B7
eJEdls3anoOadLYQSQzlTpVsMhayyqvttnK+JjFHm02T2Up836uEuRsBFivKmnpub2MhhHOvylJ1
T+gnCQpJSI/dn6KBBNZJ0cVq7GimF3E3/7TGmOcEnfikelnO2dtD8jWOtDXAyfvCQFUsiGfxrbwg
NjTNtfS0oaxByls2pLjUFqGBnq0y2VzVs9NeCKYzjQ8jx4joZ48tIG19mk9h4qm6Xwsi4reaNupk
cNYLerWIFJJMzbZFoW4RMgvhyNIwezlKQbYFT5fSr9M85VwrFZIZ+JUzaIFLN2gm8pDzCLrs0Whl
Py84K7vpWAqHiBuNljrq6OhpSc6APRDOBTZFBfI6HqwB0b4tJADzTmikguAXYZ836qKgEY7kNHi5
ki46K7Qk/aVUhXI5Rn2Wb4DNkp/YdkJ1B6eIgOlT3tzEuaVei84KhOZrad6AMidLW7Zbz+4DXMRu
lKV1cD+l0N6ew7zODEQ9wpz7E0R8PB1uZI8p6ZsIfmxKLsdJzySqvYfQhqXiso3pHH943Dqw8MN0
kWmzZq5QcTfGmYQWSfaish/uGtpvZ06ZK9WGrDwRrguliGFh5dLQeYWlQ50W8RTv1NweHyczsdiw
+85Qvy8MMlJWrQriaAFjyziZEZVv8IJRWXWRdRPNpK96c5tnV5pjITeWzKwDgm8j+/7aWVIfr5AC
j1soiiE2tR43C7XEeG6PMYMaCpFkq2dpIzY5nZsbhMi65U6V6jzLVZieOwFioTNLsusWIL1q7kln
FvfygA7clWunn9BkR9F3IS/z9EhlIoJRrV71bY2FUImSDsCsHFWnJSym+poTHJ48vIamsUrsoro3
jBAjRlsP2n1UmMltnWuy5uXZyCQyTQkHJZ9cNi+FqfLcGXXDsWCsCMhsHSP9hvBQD86TKqkLl8oZ
I2cZ29VmxqQyrjMbDSTShTidPAU7OombXTc9V6VWjO2p0Vv9YK4tLS110P6FyK8JaQHD31ep+Bn0
WXlhZYZJbLYVzZZH3gn1qd31+VnSL0raMWpZ8rSCyOGwS7vFMCCLem04hUaQUEBd5wXkC8v81fi5
yWmIkvZKlyNTWjWxPvXkrwTt5CYIhFsfjUmebAmd5O9hqN8MP0bCLsgRYJzMUo/gQPzC5KmTWN5F
40PNOn+nIUH6RXS4cm0WJEdrLZr8lTMSCXUJK1EvGq/VmnBbSliiCUqInQeDshCKi4WLc2d3olxq
FGJGePwTzDRaMFQ9sUrGvFUc4jRWRlDxdYykm2KrawbTXCGbmn90Fo5GF5+nSnhAmFH5E/zUYhqD
q9ivxkmTwrXakh4BRLxHoC0MB753oUjd17lPFcVrS1l8hzk82gwCWnuHvgOvmGGQWOKi1SF86qU8
+G+l9McLv+P//FWAvKuUiIWMf70F87/8id+lkmp8Qe2OwgeZBfUQfey/SiWSIi1AYgvDzgBzIy/y
iz/B/JLCGAqgB6rLpZKiD0gF81expNr8O7oLnEKXOaf+v5lQ0VMiFcBYOjKo3ADeHXJwKyYKyqQu
vjjkAFft2P1oFaNcmal9TMBvHlBKuBaNU0o8MFV01mmaHLSz2rpRpoZ0cxdbi+0CQK3XQubSSBZH
iRFCMBou1X6L4bY3z+UBo3RljmJv5UHxs+q04pxnelmvo/zEzo10O+igehNwkm4WqU+OhD28qkb4
5Y62a/tWuox7lfMFg5lLApv1e23CRl7a5XmkSI5rjIazag2axcC2YUiH2gONSsWzg/AuwPdNEmwF
i8bUgV+6XRxMmCYkO8adOJjDRZt3l4Nad08BlrgGr5P1yya1ZxM7kKoI5SKldUx22TBpXlDWpJjP
Vo6zvcdzExR98TjZuemiRWYVHiBRcIiL631T03XwK8BV0arH9tdyourCJ+Ai8+hrYxivI5VSM9Vw
hWFuzzUAA90+lxwpVdjjQimT905kapFibwkvK3FEar2hZ/UO0BUpIuthhKojdtZIaNndpHK8dSOR
oMdwhKUZF42jOZdDqvQPGbE5Pb9RrsceOTTaz3aslXGJotNPOBYAStLLbjJdsCPSvUM/6GrOg/Kx
N8v4Wuknh+zrIEYVMCgtG28iJuNHN9emc5JVueG4rGt854oonXBnRJp1x7GS8nvsEniJhZDHHVnQ
KAOUxgxABA/tt7YUSuqKxozNnT63RGcp+EknJu7NXOEwJuIHa50c36plm3Q7NuVJdsMMcAgUjNxy
diWpeibmaHK08Dz2PQTUPIVC7HDh0i8ag1W0yzWjXFc19kNak9LsSXTHqclnUI6GWU5k8NRmd5PI
BjnTeGZbsiXk3ny2R0zC9GOGjKvh4h09xY7w4AKLFC3xbJYJOZ+sJ6xykxzhmEkt7bZFFVnChYwt
Oj9UZ09D0Da5i5tdfSTbSZqpRlrnlo4D7hpISliotSRyJG8AEzC4ZdQ4u1nEC1EE6B09twHvLDvx
8uSWmlo+JLmSXego9Yksa+2xXi8hZxg+Raks/++ufpxTU6GKhy1Qrsj8qk1fpFnfoL3U62E9NM7U
hVcUehPrAovSVLVPaWPrEeSESNzrmUSefJFL465Ss3ReaUueN1I+UwXBLmVKvSokIuB3tTHhw7S6
Lv9pJlp6NzVRk0HjUMZuPSkDXw64Drle2SkxXlQiqbxUV6Dy/CawwisNydQDz0SsnyCcRkkIfJV6
UrYSO2TBGKdfgE8ifdWpqZqtEzZlYAa9zWrC45Pfp7Ms7aF6pbYvdFvHE61DyItbLbPJyhlndeOU
PDMuZykB6z42LbARJlZy7K+UBRM96+9Q0PtvLUlc1klXpoy8WcGMlu6hhL16FEQpFKYoI7cc5fYJ
rSZgiCmO+1VRULptu3wwMaKXWKtXmjyoyaU8jOLR0lp8vOhPcNlEZRGkbiRJ0mWo1PGdPOI0udMS
R3scFaN/QK+TXTd4bzS/FIS2exaQutmtZCtQULXkaGNqggI4ZmDdzGYVTWI9me1lUAlOqG3VR/WK
qIV43pY4Bq+XlJbERb3DMpI6VficEnkar5Jc0qsdktJqaV4lQ7pqugygqJyPKHlkji+8L/nYWe5A
hCJmdS3uozVy/KZcqWLBWUbBYKk7p5yN6qTWFB6KIYo1Zet0xqKNTxL1rs9oBnjofIZNOOrL3Lgu
lheJjkV4OtVTrFD3iMlczYXcje6syrV0o1JlPXQpJzAXBXWEOXx0hq+wLbuAg6Em7uy4VrOtQgm1
hLjNAWJCVQpDUMZ5a9+2qTHl3uIsoyQtWQciPmzDy5sN34smzFQvlJWpO0OmlIc/yjE0uie7ASjw
XA/FTChyoCY5o/S6NiApKIporh3EuPZVWxrSbDCaLsifx5wF1381ZZUs9o4kwvh8Kghq5NmyAk5Z
Rd6qSecSdlgMuOAZ/aW0alsYWxumlom44HtWpJPclso4goc2ANLQ+PuDLZH2af81jCadWxr1LBvA
aqhhoD0nErbKbccwIsVPiAfCLt3SMiZrXdaaJApOf0URe7nUK3Pth50UsCLJVt1+E44MmsibUzm3
v1sTPRMW5zCpr6ta5wxnT6o6bwvyJHWc2ZqVrQiBHFhKuoAwF+JB8ngXxkplbjFz6talhGOmJoVB
LdlD2Wj7u1yJ0nIjF6qubaA4pvTZg5i+91RbskNCXgJ/HGqtqPXrFNONjpkTRcEJqANH4bA8MQR/
1IRSO7cTSgZ5he3XCIiKo8OQPMxDp3Y36LMH9WzKga2cGUal1P7IIbtpeCdLKzqtWn7QDSV3HnyT
iWKB+C3rqMXVxChzPj2EDbAnubgQYuI0GdFmjc5Yf4V46mY5T5Avw6y5Al+gnY4R6+tXMddww9s0
gpxmT+ZYXKeOI3U77J7mQ6XoIZFxpYPjMqbmt/xubqP+sseV8sugYdQ/N8zZop8Q9fL+TO+zOjwt
OYSqJ6BKc44xpexAvRIsozKnw2KqzQ2PypgMq6rRG+AyQIRnfYcn+XE0cijaI31YJ4nzc1OSKBeo
UnLVb6YKIVvuzMa2z6powVO3me4T3Zp4KkcYcDUJFUdghFtDH28S1SzuRVov3IfcqFYxzJtVGETZ
OTXD+GyUHHmmjmXL5els13ohz7zJ9uTmzVhcNMQirNW+VsmuHAzWXKnSV8Mg6hP4ubA6ZG1yIREa
voUW8WQYyvl7kS5AkR7pKGc92k/0baERGV1cuKFuSGeFMjJyIDPWNWNH+EiRznFNIOGzrK1WaeIU
KolYD631WE3psI06MjUtmZUkDZm+1H0drpNufMQ6223gdKhuD3uBnkbZ39bJWFwygRDMdqCZNqae
3BWogO5HWhaIr0vOjv5gFw4/cqbi4g9mRBKuOlFkSpmBed6y6rWZGBzmQ3VFInEH2jfvVR7oCoIa
B//Q9APdgfZlzdKDE5i/eEzay1FXJKYizL+SRu/PEJMLbwRu3rJaZc0qQlx+OZUZjaYJHm1t1sZG
AUj2EOr6qY3o0a+lFF//rEkX8Ecir6rrdJdYU7Mf0JBghbF6ifETk8SN3UbPfaH3PtVcyT5Z6Ikf
OrFx3tFt83Dwf0+bLHDFKDHnaIWM4V4afIuAsROMJyU23yLfV8E4nQVoXs66LmlOiGil+Mll00+m
UF5j+BIsp5RPXRlUO3SShMfKOhJJM5PjU6VT9yMG8ZVSRkwfwsjwAqkqVnXb1LSmivCOl7fxrbDv
7mWVKQrhdOoZp/GKwMopuAqm1oIpoxN8qWiXkVN8U6uCgWciYWbqgmd9MvKtcBgqUBn7/M1xAzil
7DdWLE/fs2Cc60Ua+8OgxHWH3hxPikILqd/lrBO+PfNSE21jmz97J7AutZFt3XJa48xk49xUivhO
XzK/nwaD/SPttV02QtV087p8rB118LS2K3f0O7OTIsr2Tk2rMIKyNPkgOBrGIqJYJVpOCmjLDFV4
qmp+cwhwRB5aReWTUtKBWTG2ap5JV41BiJNji+28dHw7RDbttumCN9AZwjuV1PU++rU05bVLuqc5
t3u/KFppVQ+Up7BT75LUsDjjZIYvkYJzYnQ4Yd1OE/JK7ab+Oalx2PwecP/3rP+HYn06FTl/Ev/y
fmZPj2Xx9sT/8uf+jOKz1C8MIADpWIifkGRydv+tSEVXyhDEXGQI6ABlawHT/X3itxGr4shy0NNp
i3+PmcbfJ371i0VCEr0D1BOcmwFc/9WN+P8Yj7wVleAchT7ESYe5HR0EMgMOTuGlbaFNCKvgOq9+
icQ3ib0rj4iy3qou/rwE98kn5rj/zp8tNT0Zz/oYXGuxvEqqO2YgK935qYQ33XDMC37gEP19MbR3
TI0MlD/sGQyDXml+AnYIhk6KdC2ov7zp3EH3XW9sikiqHmqKjXos/e2j2wN8iBWbDj4NmgNRopwg
wtFLXbrun8sf5Td9H4VoDY4IzQ5mWC8/k4PtEI8I+Yuk9729LchKeLoLA9MCM6OBNnXOVJ2g2/Uy
K3k12ftgYPbB/SzKaR6KxfliOgeXAv6ihcQ9BNcdvHRJ/1ZldyZjc5XAc5Ni/POLvVUavfxcDrk6
mCT0xdV9SE5gslZWJWvhPrKHldlckKHxe3X6f87/Dh/wRdCGoPJl+Mc/XqaDrx4I0aVRMUZTyBYm
n9rqORogn2bT6vP7WOR3/xYzYd85uMrypb66il6r9jCFc7hHxrLMarTb4MJcDza4vuLIDR1+Zcul
Fim5Sq8Zga+xPCqvLqW0YR/YDmC4thoa2vWc9NT0yDUOZ6Yv92O9pGeizkJMrL69yCg0rUiqPNo3
j3bqT6NHwF9TnHD0OVF/RUxvICaNrnqLmITge+GsP/86Dx/3l3vE/ojWV6Ox+WJ+eXWPakWKcsdY
cj9k3ya93kei3JZK+iDq6sgPdxB29vuXgyLy96UOFgxUIomlcFjdO4MLlcm6ltf5Rb1WT8ez/Ige
8cNf7tWlDn65thkMK4+5lGIOJ000w0dRj7xPhy8vXxw8CBi2KOU5Zh2mXshmr/RO1nA3CKHAT36F
j8DMB0m2omyj4tiy9P7lWn4foPAstCC0D4Mv29bQKk4z4X6MoAnh3kKUBW/o84fho4vw3hpLJsBL
vufbZ7FnFOTIDWsEoV3PkrqdjeQbk9wjj/z7H8datluEw1BiMbUeqASYi8mqEqnRvu6M5EbnsOpF
wKiP4Vs+vIyODYUdCqX8obRSHqdGq2gN721aStNc255ikfz8z78xB+E/pQXNYaQBb7+x1smSAYU4
q6poVn12HmXxJfG0m8+v8sGtkDXDSIBSfglZOdgocux8uLxEvEeZgNZO8ZpFIvj5NV4ICm8XVtx7
ry5ycCtdjWnLsbmIf3Zxo23pmTq3w4Xm6164/XV9OXuTL/ulX+30r6g0yr36dXKvPv8MH94nlRZQ
cnwN1F5vv82U5N8oktp4T3+d1n9anofFMV74sWscrLcRJyYnII14H+kZojqYW8eMt8euoL29iymZ
pA6JaLwXnc0B0+j9rmkS/z/5qog5gdCBKvVQfy/aoRR23sd7ejfbhG5SVGz/d1c42Gg7kpXzcRq4
AgtcC0YgKo44WV5KxHePnPrvmziQ2iPXdRIRj2hl1upmXJub2Y/dG2z1fvwUwOq6jr9dPlgb4Z9P
7vRLMG2+pnX8j8xIy7bEc68toipKo/dpgUYkhq6R53jfp0gi5hRL/TF6yYdPxL8v8bIzvtpkGb2V
UoT6Ye9c2HaMCVs6sour76sibkJfEgVtmeX7kPWg1xXMNOTje/9X5vebfFut2015lp4Z58GNtXq4
320tn98RsvJZula35brZRKvJffwPnplXH+Ng343ypA3jVIn3trkv+qWMNY489y8asnfPzKtLHDyW
9IBnYmeteD95wSbYTU9gCWrTmzs3XFme6U5+scpW1Sbr/ZQ4W9sF6bhOjiyWH/6gjFUXf7WicRR5
+4rPXSLFy/RhH5r1RvRQGCW1Dp4+/zKXv+TdnVoW7l/StdA7LB/i1VPTMTugjjdjksvPAy1hwvR1
6jWkq+GRUubDu3l1oYPCTCkWG+/AV2oj/9RshLtHL/HhA4ppTdaJdSPd5jC2ZIyKbNbYGfdnv/Jd
tla+KrcI8Yattar92WMY6xMZ5dkrmu1+5vVu716JbbSTv27/gz2Ggt7GO4I7Ac7a2291id40ojlP
9nr5f9k7s6W4tTVbv0pF3WuF+iai6uJIygSSHjIN9o0CbKy+15Q09fT1Ca9dZRIXnHV5Is6KfeMN
tjKlqdn8/xjf6K+MrLyagaF+/OBeUfxvn9wqfwQ/xE1FY/B6M357cnYt0oW+V38fV6Pz0hMgdA/b
YOhoDxr9RE7ANH8dkaL8bOapeJSLNTz1uVEcGnPMLm3KYncpsRa7jr557HdSoaNZZ2P0nV7iCh1Z
airQZTa0l/SK1J8gQeR3RIgr4rMpkstJtehKykUzkPS6zAt+0o1Kifa3N/dFq9e5XxRKdWvD9rrU
7Yg/Wx0wJdDMM2XLvGhciC+qNOfAAyra+16qVVdRB1CU+tZi3iEfTy7dHqyqv8zubKDls3KUTEUH
nVufRqRvaYdnPTTzBJqkJ2YYZoMZLcDFLa1+lK4K+B0ghAOduKTVS0R97/78+CG825/jfqMUBAKH
10cnmO7tcy4rk+okAJx73YquZHNHE/CnV0h/Sq5YC/7pGkKeK4cBxAYEvcHaOJqUljTNk2mOVS6m
+o42+Er3yWRgrvuSN2MK5xujlnHFznyVrbz9Pmpj6jEo6nSPgZ/nI4ei+WoDkPxB3XZA60d34E4x
OhrU1mzgbKAw6ey6LMlI+cnjG+G1bKn0Idc7XAyy6A4iHnuYBrPpfImon7Y+eLb6R+Tq5Q38wObn
IGz1B7mK4hutDdruUTQalJ2tmfirUrhNu1EXmEKEEFr5nQ0qH4dJbWjkiWpzjDRWL2/d3JsPNA1B
nThZS5cByUFVbJSoorTf5U11CdV/AHhaarl1Mqccg33BBu0zaNYRw5I1fgWH2ZycQH+8VvTe3jxH
aftkaMd0DzRRXqpuY8KoBV2+KrxW610xfLOdXtmRo6kGQxQbd3EVf4diMUFVt+uTj4fmEdXn18fB
A78eTCxsBMfiH6epiW5t63wPCZq+SanF4RxF7hrC02zqQYvPdZR7AQl3xj2gBVSY2JMOhpq1GvVp
0W/61h2vOiuad1HfqAFUPuWebnKy9dy8ogw3OfdRVGyVSdaXZG+IrYqKZFtIC6jv6NRhP4nlEnKX
B0/VBLqcDcZnc+B6Jnk7XrFQUq3D3MgZj0Py21s+DWrceYOm7j3MDkwC4Kp/ju4Yk4hQa/p5Wivm
17IZlzND65SJ4LnBvJ0MmcFrU4cKDLOh7wkK656EvcibJa+SL6wr2r6XjVEi7dNsGch6am6GsmRV
lGwJjJFOWK3t6ei2t5BV2Mc5pcgvbbUj8wvEFj4h4cXuCwiC+THp+o42L03al7EGShHYbiJopIO2
K64Vm9QCOPDKXPi8A/FLE9Xeg5Jn3k3SCzrwajbqwHFLJ3+EmtV+lzMNXsKNG/ULegD1foKofKnn
guSA0YaiA/LHoWvz8UB6V4NlQHsORRus9Gjf3uURSWxSbTRO3l4QFOGFg03M5GXvIW30+0KMeyFz
dJ1t0uNXQ54Iblm0vWueLFOXiyCSkfjy8Sd6t5XAEYwvABoLpTPi644nwtxsImGO+b4XmXe6+ozC
oXI+48wcobvWFwjAAwgJKvcUEd6dfnB0pYqVltU+ihoU4JOwL0gaGcMmVk9zEn9Iz9iUMrZPIj1F
t7wM8/WEmC1IexmlKK+sm553cPuPvzuEIcfkm+OD5ST9dsTXA+220piqPWQ+d4u5z9osC1kkH1/l
/U6KfoWJ93r1wLLRV48OyWVODABCl3qPa74/T2w1unIJozl11+Myfdl7EGblhRY75mYqFJ67khqb
MrYIkDZxgAHbn30AYlUwF4SwTJFaIs1VjHAp8zsXnYRPkiVOTTuiid1XyemojM35YLVtAMm6R06n
axvW+DToI+Mz4um6+XozaazfjRUb1ib9GqaNt7cQb73VOkirSWSMEUHbjhIAMKK0m1ufoeawyry7
FDePYhqjiG7C+vPf9mjDwjA126Xeu/aQnXtRZm+cRvV8OvSUk9EQoA8s8r2nRV7QNLL7ZXD6X4vl
714UvimZ7PSBsDNT/T8qEtChrxHvDc2eLaESzPYcXalJKj5pCOnvdg1chsbCujNZaZ7H2MymSVW8
GkO7b3CmBdOQeMSuL8B98pZwPL1Mh63JCfkuLiObFV6jP55pwaiZyqleFHJXCklMx5xruwK6nL/k
qfMTLG1Gmit5ChX714TVm5BSV4317dxUc/jxcF+f+NGIwMKuUV0DrYGl6GhE4BKuFOz37d6bxRJo
Vmf6rgpQ3Oqt+6EhUk5Xhk9u2ruzNMdoztG/Lgv3+ujRQDlOWLeXdp8rFmG2MNRO3WExNmCIuUeK
QAHUpBw0808jpf/0ZXGBI9Z14O+yaB6NSaRZeoyFlDSgklwK6Iewf5el2Jhd1YS5agpUtOg9Pr7F
fxiK3FvKbbS9+LbHBBt1jVHoNaPbZ309EH+TRoG5ovc/vsr7V5uDLAc/RCPGCqg4mrY0EZtDw+Da
x3OGl2dOnodhXY+m/DMk6/u7SJIdz9BlEeIEduzeF3EPpDexjH1c8WqR8BRtWOuXE6lgzSLHUQ8t
gBWfDJqVoHQ0UBmilGDoO2tYGY4Hqo7wSkWKqOzh9NT4bK0zzMoZ/u4+tIdpN3juuZaIfae32yEC
VD2P1t0QreaMPPlk7/X+gXKuXUN2X8cxdJq3w6gzejM17FnZJxiBUQw5P+eU7O+Pn+c6Ft++mLD0
8A6aaxIple/1Q/w2fxaGWhLzlsWHDrrcxtbxW9R6jC24dsvNmEWfpey938Oz13ltxnOuM6D5HF3Q
laarqNbg7PvUhtlinMQRwiE40JDl8ArnyDcQxU7CT6tc8xNL3+aYwf/plyZGlhcUHCXmy3dKegpC
HDkxF+yNyrOCSpfLTrI9oR5fy5OsdtRPVok/bvBg064nPuQH+nGhCccfUCiEC/sEgQ3sNERRXytU
DDc9IX6kd9FMuUMd6mFtMWYL3bQOuGcbpaDwBtb9zwqZ73t4PAQMFdRJkRmsFoa3T32ERtrgmfH2
uY0ou2/bftOy3zJ8pfWUS9E55jWFMOW8xDd32a/5bhi/vYePn8L78U2/lDUbqgUPQrOP1gQsbPPo
WI23t9cccTVWlGAptJ8fX8R6v3TSzNYRU9iQkmGNHBWnZaeSoo6Q/ABZYKRugNYXi1Q2nDbdoi2B
hRv6TJWJZp4MpiDFJsdDkPslxBh6qWmGObp0x2e18ZBlgqeb49AlPQK7GPpYjrnQ+1fT6pYze/64
lA5WMEs01LgTzYJcQLqge8MRsXpokm6asSjZnRdO+tyHkgD5G2SA3bW+VJ0aAicUHMOVdDzTRZYQ
45NHyhcO8qjBSWvyviKGwtuISaapgtqymxLFUqvcmd2iH2pvKakxeRVpzH0SVXyyqBFxWKmZ1W/7
LEVF2CC1vJY6Er6AmUCxg6Sp7wq1VX98fMv/MNod+JgMaWMl/XN2fDu6EmO0+xHEAc43S2xbT20C
D+Ed8FrmAzTjXon3rEDRnmVkJslxG2dNfmij4bO23vsRBjkVVdDap3SBwBxv5dumdBqtyQ6qU8Tn
0o4bHxVHd/LJ9313RqZtyPkfpxFiHZ7H0XqPP0zVOkKWDlPsZKdtqrrnMW5/KkhZTpUwyk8jN+03
qVASzB24MRlo/wy9xVGK6jU3nGYsGCw+xdG0WkeFDQPXTg+q13mXNLPnwzR36lVZe3tDzkh6P/7S
79eNlUrtoYJiueSkeLS7anRXz+tlTg9lrimhksTj6aKv66GlzlsrTj7rxr0XWLAbUEl5Z7tNN5gD
2ttBRaEBcX7Ks5zrcoC4QcSL6M14gzuLwMUK94lcJl4+r7b92UY/WkeuESrRqPumWyfB7KTV/TQP
/VkSx0mYcXT5pA/2fsO5fkJWE85znB6Pb0llQjCiPpcdXI1HYHWEGEguH7DhNE+BY85EbYj2UAF/
/uRh/GGc02X1UDpxZEc5dzwAIUERo+hmBwpnyenEVndLffOzhv8flm7oqS51cM4h7P6Ou1N2gol4
dG3EBKTonNjqoG3pksqtRcEC4m9qbJvRMaCK292FtES+s+LMCatENcIJ5Ub48QhcH/jbnQunLlBi
q4cPzY1zNMtgp2o7paryA2G113Muf9puvbej+GvkZFd9PT5/fLn3G192o6SNORb6HvJdjuYSl5XS
Ses6P0x4M85tJbbuFHd5pJCqffLF3h9pkT9ygIbHiXyNLcPbkU7IlYXpQq8O1kLIXKwON7jLiqts
Iq6n0/ppo0XGdFYOWHJT/HSf7Dr/8D05t1CRwNPoWa59NJZc4dZpTqfz4CyOukPUXW0a1W6xx1mf
aQ9x4717hjhkDAr7SFXQCxxn89iNXmeLF3WHhle0OVXH1AgJF8TnRUpTuWlM3BkQiIzp22JJQz2J
FAqjOBiz+qmqi0ycO1GBo35KR70MSfkklVdvause3XV8IzWs+RviBPWtQWwnrYp06vaTrtSbURWJ
sVHMqriyU54Eji1bfdLGyfyZFVRMRq3pzB38uOQJjtJAiCNGIdxvxPMS4u0IoormkR1BGHdu+tWr
hUQ7PaH9mzibP7u6wKbhitS8mYU0n6s4J4tO8oJuStvoumAoHAIHm8qb1o2GvIsSfs8fKTTceVVm
7AsOO8L3iqg99LGK/p/XMUxWHdtOJSMWCwxfrffBO4040awG/f44Fc59X1vtpWMJy91i5IZRNEN0
MC7tFpOZb1EIOcUxb6r+2uigfsYW78wRQt/F1Fv3dUsOI8dwtP3pDHnKZ3MxPoJNoOe0WHmxEbVQ
F/RzmEUIaqr5f1QkMxCM1FVaoBKxqJ7kWjM1QVwPuCZUObGhWQaZsM2tJ+fEU2g28RRoUmTkei/X
XZwrX1t3UGELmNpIsqbTGp5Po0liNqsznX6PZeB9oN9Gxh87RlMNKYTlG7uKmofFQsq/kSPH3GDm
udk3CoTqgb1qphM17KkE47pek1dhD98/CvPELmY/GrvqgZl6qEOhzwWgEVLDhk1NRQzcyNTKc9K5
vWfMLc5zNJrlJTiqROUf6mp7YymQiYBolgSX5JUepaEwrfQs9QRmgBG354E1Qi/9sXBrTo3OaFx5
bC6JRSxqTsgMjOprsYhsO9TUzNV57jdMAdYu7pR0v3jaEMRWOof6YloEPiQRCSj6NF/x8qnNtd3n
OARWAEwVprWTd8FSdumdR0vvXleBGIRkU8a7ZKnKS6RO8ilbctJvMaGU7mlmiUUlgsgxMj8WkhwO
7FkvrlVCDJup8u87L0I3r5Kgezvw4n0VeQQWU7gt1iRZvAhRFBedScgrFBizPp/VVvdCxe7j53bo
4wdalooduvgMbhZEzdAS+vRgTiZAg6Kti7AzkPIFnP7KL05tivPWlsmJ22Kv8U19wpHWL2paBm3f
yC84RUHN4RRciINKIHH6sV7ZOwn6BKYB+5qHrG/ANOS6+g1PBDYTnHXdXdt1eHi6nk26j+nVuvSG
tMM96y7JtjFtBVvBYG46OeQHqZvjVaOlJOMokLKa61Qjv3olbs9cwZ7SbxX+hmtwH/FzldqCd1+x
jWJX5On6oL3rsXLtx4huOF4pSyH62lGW+RtdVCoHizuTfmrHRhZ2RWF7FNQ03HuRko+2H2Mh/tG6
pF8Rw6qfuv3EbZC4eHL44+E0pupFPqn2j6RzK6gHtTAeVGOZrnkcjLyY0p+1mZUR9lod18aXlJ/1
2LJqLMNpYYv9MrPN3+fTQjZwP3gL/sdcuxauV/yIda8GpmY3zb0XF85ejfrl2bFmk74fVGcs5GNx
ImMnJrkJZkTA01l+jhb+x1K5GjPvzFNLeZqbUf/DpnsSvjq7ddQAD7GZ223AwIaSYQyucanEnGzQ
j0ftDpfwoHK8Szvajq4max+APUQw3ZUqUSVtdMNubbqPI0V+KbVW7ryK3boPBx3T50yVkGJW0sqX
zPWwYsatMCNuObN+A/hKgYwH3sefSQIFJFm3JPWwf8mIOl4Ye8xxqR77zJPZbeXm6QWglFoLeXaV
64NCMx86zYrkJ0Wk94IoDhwUadmRIyjlAHS0VzXNPNM9oXUHXW8iX2TYu6fBfMKl210BAFQ3dVcT
JdtW6UlmTAMJqOUcTCUeQdZDnoPtDHR4BuPCnEam7wKyZNM7no+OnWhWRx1PGoTbJ6PI9A1uVveM
5KLmjupFvDOpsn6yH3m/I1grFrC8V+4UIO6jEnvGLDtLWDyHcVmDNyVpyWmiiECUtvVJYWbd2rzd
0/1+qXebLE+vVTSDTneANhVvjHSyQlBO3ifb5T98IYOuLQV7ql4U1Y82WLNqJrJSreqAqeppGj1x
HbtuGxikB/38eNP4h++DQGWFTbwKZY8bIQ2ybBGndn3ohtnxyXExQUSan2Wv/eEq7KDWDTmbKSqf
RzvhNMrc1h7j5pDMTLFDEbF2EyXzybN5f7wBKs4G2KOk/eqzOdqWZoOitblsD5HdY/7syTCrXbcI
mZAiGBSKFwp4vqcitj47a75WOo+GBcZS6mF0/23gQUd77262jZzsWXHIKRllRMfp+imx3TE2dWLD
Q7V2iN8lZajI/VmSL+43UyanQFnjrouq76+xveeXuplhZ5ssyrhggJYndnD9mXR6Z9xWkxabPn2L
rj4pSmu49th8OCE3RCCWmbr0UMQwurGicarqNYf3gIZSkZwAXbIVZu2+gK8906Hxh0iLb4Vd2P+M
NQwnVNVtCwEMFQpmMO7F2/sviT+nZz62X3JWiqAWkCWaARnIxyP2KG5mvQxnSIYsBTP6WnQv3l5m
qQdrkHo0fqn9b2Hr9z4R4gGJFv7PZFMFn0o6jt/F48sdjV3bbtJotrmcGpDGGbBVC9KNsmEu51rZ
ZoexffvxN1wPML8PpvWKtBWQYZPMx4g+6mCwEUDdY8bTF7vxrgeDnTmQquciFy9K/89SBX7dzN+v
pb+9mVHmFVArlPHLWF6Y1vc023/8XV7dZh99maMyjK5NVBEJ8Pty7vmt7/lDKDZjePYMUsqHlRfc
JcEJS0uob4mJD1X/E4PGcUmA0xs5MRwTWedUfEnHiimsILVd6cZ8yNtK1QJAGJIynyShjSQAvd9p
OYEAfoP3Ut3khCM3iMmkkyBuUgtzw5nBui7Ufqk2H9+X14Sx3+7L6+difmcvvGJz3ik71S5NoOu2
8hCV6fwotEH4ucVR1lGS5UwQjkVEsRHdOSRL0UvyBrAUBEbFSg8yuGrsrfC67rptx9tJ64uLQXZD
KFs1DuHo53cff9aj2fv1o4J2XPtcAIsQA70dIwvnS3Z19nzwFgfEqWzRuMwcLT++ytGo51XWKEyu
akliFFyQPW+v0pujoZSjcA6SvfZtWmJ2zhtyonLKbqeRPTW/5pH/73H9d0KKfrv173hWF+nL92R4
qfrhJa1+B4C+/r1fHlfvLzRVEKPW1An2p+wT/+Vx9f7ChPmaKcbYXWsjjJa/Pa6m8xdyMUwqGFRg
wUNl/G+LKz9CtsiiQIedBQIj5z9yuL6dkynrokmhFI9ljusAyDqaVEDEkQnTtSyjetmFwpb9+TKY
13WeYa+PBrGNrcK4SqxOIAdt540xL05oVJIJBprP3skN7PYY6C+XGvx0vowBhKxnxUwf3dWFqUNe
CNg7Xnt2Dgwah0A25BcjXjJO9t1DTt4HhCEXqEPjNL6bNdRcIC0RlkJXS4e7HLXQg8v6J2xb5pN6
7KFWFIRHK2I5gCOHipHjSG/gYsGA5PhSxW61ZatiXssWUI1L6m+YqcmNotQUCFZ2Yq5N5H0YGajS
qkJ+Rw7fSdRmzp3JcePXm/iP3ox9XfK//1j/zvca1UkaJ8OrJ/l//nSZfu/gnv4cPvytk5cagNpL
f/xLb/5l6K9/f7p1tL75w6Ya0kHeipdO3r30ovj1KQDFrr/5f/vDvym3e9m8/Oe/f69FNaz/WpzW
b8Y/hfiP3hu0xP+2f5rS4vd35vXv/A3NNf9CYbluT1axzdq3/dc7Yxh/aTb/sTNdfbjmqp75+53R
8ZLzH6VxarecYVYV1t+2cB1+HAs93SEXL9Yqv/sn78xRz4vOC2kkHCcw1tFOJXPgaBZHfZPrLkhH
krrGXnuO+B1AMUvudT/JH08YsbCnOvi39ITwPwdWbM6owpcxY/khMxlSyjYrO8u6e72J/2i0XTcv
1f3QvbwMl0/N/wsj5aNx8n+Wl+75Kc2e3g6ufyVaWepfsEzYI2MCWil562D4hQ8wzb/o61uvgGQ2
tuoKFvjX1Kr9RcmdSHL2hAwjCEj/PUwMwAIcrTjJs42gkUhj7R/AA96u9czeaDno81MUoEfE/uRo
D0+FNMk42qobh0zLU4UW+1dFmOUnMvbXLcP/7H5eL2NizqQZyBtBI/ZoAoe+gr2GlvuGmpHDEcds
KJiukEJdTg/SMH9M+tScjp1OiZ36842dxc0p6rD8yZ6LAYzHGGcIPlP7dCT8wF+KYfSjjlrObw/u
5tcH+j3Y6e2J8vVjcv7mc9BFXDXGR+9MatI51ami0sMDTjvXCWmt5eLF52gbXwAzR5epOxJjx2Tg
f3zlI5nP35eGBeHR0lmjdo4uXYGfTqWb65slyYu7qeiHh6GE+ZEaotsuwmkRYw/RUxnFGXBEdXio
6cg/mCLrL0u720BQk59oRP4wNJC3c+7ifWe4HafEQ/TBZCsqbSM7YCb+TKjotnDK8vvH3/xPl8EC
Dyx83bFzA97uA9teG0qzJzyyTsruLKPeHWBJ7T45Y/3xKrwv4ABXq/OxvqS2m6o1XbYGabFG3CaN
QkMyev74q6zP6GiUrye51d2PeuQV8vm7dClqc3La8lRu0HcYlwhvZCjHqr7T12BDY4mGoCAL8ZOT
xXp/3lx0tW/j4F2tKABEj2tH4J8iktLJUJ2K6Rtnm/Rmcak/Zl4Vf9OB0PmoR8otmVtoHqDtf/n4
K7+7r+vVmUGQTWsc0o+z3ZZFSeYehs6GTOMbWt3ODUdn8WvJ+F81rRjfjr8kwjNyhElvJgSUMsDR
/BGD8OFtJNQaw6MMJ7yVl4QpZTuyHYsF0X6cfY08SQyFXnWX3WTEJ4B/TOYYcuQL0b94OsDDRpV5
HnBoqmaf08f0LRaadUp3bTpP8qnYCTfNtnm6ZrlQ0NlAeJtxLbmSSq22rCytRdhfo3acUl/J1f7E
LXtr8LECAcy2oAmzyTOpp4+xKg6ik+mmGwz9vAdJfDsbLYCqpLO/5ogUTrIMllBkFtlPpzWpz1u1
3I4Uq9a0e+wHOZPyJqOCtjMLp7pkq2kHhpTG1mrgexpt8QKBuHkRVnZpFHO0E4QtyM2kRkD7LC26
wm5Fh8KYM+dcnQpvZ7Q2gZnDaCw/FrMQu5K/vSMoLztQCzCo4SupJJQjtlM/5k6Vvts02ldhs8Ot
huphdIYuqNO24Hdw9ZD4m8KOsDnBCicet1SBiNZtAMhv456EaHephi2OqPEBHp4M06ykK7MUJtwO
t+/Coh+XJ5xlim92PaY1elTIvRszXXBMi/oOU9D4uLIcN0WbAi3JqACHqT2furYAmgJRyy9k057p
fWaAoKyyM4em7EkHt6/dGTzCANDkY1J30EgMWNNWM8enDZM4G2tVO+uU2j7LMlsLl8kdz4QpmhNW
aeeukeo38HbLDV337YJtLaxtZbjJMuH58TTYm0Gtx9PazFUaYBNNu+gePPgdxCt51qrqNu8cYkNE
vV3SvroQlvaE6S4JkMGrvh015ikWKj2I4lxcDDOlssRqx01eWKeDzOddlinRhmZh/80RwynsFsoV
AMg7qvVlJS4SAzy2mNKHQuuA1annItWfRUlrEb7aTZr3dxnh9htQMs2ZV8fejd255RlWGHJ36uI8
qfMrDT/VBl/heIqa5ZtLalNWfx+M4qJXxBc6TsTOyWEXqdWjRVHvzI25Y4VtKRuttMZQj2kNg1WT
gWXrOucZbSyIObHg4nUSJiTmrY2G7N+C3Vpj8faBYN3XlumdKl1GRAD2mDAnxWRrJ4ofyeEWsgUI
1QrZEei9a9XNrtJlgnSnmuUmcypYlnmuRr7eZf2VGWk67i/vrHdpx4tKX+56+GJnSTtGN4g1n2fX
BtQrxXgJU33cVHk87xZTKD7Q2SIcK2eTlqW8HBtqQcBxqew1/Xja18a5bIkJMuevvarWp25aPVYj
reN6tq6zpbpVKsM9ABMdb/RC9b4illnOMrW4Jr/Hu6lKizilqa1CTQE7qHfjD6slccJw+NhWc2PH
80mVpz8iQbpAr3RdSNJDH46KRb99iQ+1bl7U1lycRzk3zdO+jWkz+o4un4q8gjpYuc+L25xqvTZy
FNQRlNGp1of7YUbMZ9bE0o7uxKtlmuX32JInheGcxy2uLdLNH7V6aR7wEv9QXDfeoN1cQryZp+bk
LKSqK98V1OhUoj0oekZmyGvJpo8iNXBjRhVER5WhNQyRsp3t/jmSGm8euv7JS74pRnJNJsSDS9f8
0naKYatwek3tdRKU1pluxXlAClR2IlOrIETBowW/FsAhuJuzvNWW4kxrF2tbK3oRjPL1dSpuZrV2
Az0zCPmjRO4mHhN475z03bCb2uw5y+QO8ryBgEfQ6C7l09gqlU9TmoHCI64b8dAlcefnvfwqPOdK
AODdtBDlQhU724buofmMk5XQRFjpZ6maHKo+e5QTGsCPF0SUR+/WKhAkyMF4JRG+sTLz898FzBDl
8zZ1CGBXlEVuCzE11Vanic5LYdHRJl1qLkAxU65or2K6qPbp1ElbnHn2COi2ycFyhGONFmI7I2W/
S1PsbBAeDdx8RVnXz1MvvKeoYD+91Xq1wjQzTHsx1f3P2GxrM9CAzqqnPdGGHt1rIb/J1EuelXSB
tQBFeWCDVcVRuY2F1Vx6pCY9EeCiAKGvbOt7BaTyJm0KxJtTqWhzuNDK+OkUSv4kzMbmgFi7AxfO
lqaluoIvjOUXi+N2TOfymeGnXw+K2t2oVrwip8YktrYyUdKbuhb1EpRxm/ljpIrM10qdtk3aj5OF
FCVpet/FrouGFLjjFYdR905thmWlH+pjczZP8fyUKNPgGw7OvadJQLRmAbLS5RY9VyQ2ats1gETI
qXNDz5xaeJvORLc9ZlsG2bfELradMGJ+j0qnbbYeMdg0SrpV82JGQ3kNBHvGDF+X1sEiFKLzFVyt
N65J1sVJZ409N1OBCw2DWvculDyBaGjr80zczEr/xLWk0vlph8lFUeKp4x0SH4fkp6IzcUPpDlxP
zmDEdpZqEoGezbvyMtUJcYOM3BkkelG0HnZoRon56IzJxgyrplm2bZoKm/ZUZfnD7Ch6EqZi9PJQ
GWpXho6eUaWK4lLPti6xW/Lcc2av3HbWEJ06dmxpAaxBB+8wHi07yDMyEE5hZdPO9vTCoZlpWY0M
bCeKf1gOYdxhEcUtcTMjTVXsDFb6YvZQsH2kOiQWNDPpCm5BbqUfJ6XpnOhtqUI6UaemZAlH9+IP
WVySbVba4zdMgrp9nq5BbRsCZXT9yl6UMr9wrM6NyOMxicLZFS5R5WlQqXMXnTEs6jwce/AgoRKD
UsQMOS5fPHdUoIZyOn2gI0KBPAJXaW1SJzV3md2a5JoUmjEHWAM1dkqY6YzNUM7i0FUq03PtRPP9
NLakxSSsDGRQWRMeS4dxcNvqiVqEMVRYw59zwKNBY+W5EZAVooFoXfSYGxiDqKbPSXKHbGOp+ZLE
DxDl6F3uwaMPj4mmKbe2tsyP/JMxJeyEKBzBwe2plcX8pMvWumHId20wKqklyJh05hpqRjZeS3ru
4ExBTJYBxmFo2w2q3q9xi4jZR+GAE2GcnBFeuBalapANywIIdrSH8xQ7HY8r76fvPSF+KcpSAYwK
YRHZdqWldRrjFS9IGjud7RcQiBGNjYAOt0znjh1aoIEfFMWlTmmlnYD0Ui/jBcDK7Enp0eOHs62z
nJnanEreoV75okUuN0I22jxuYIHDZa5L8ivJWa71nQncNL92NKEHc6zQuli32RcANRqDtW2K6qBF
ibYAzvB6bOxGHF12niqtbYMQAZdB3LvfJjQeDHUdp54/ODnZ9nE+YdJLPVzc/VB6eQAXnVZnlxve
4wIvvDjXQHyKXZYIk9V+sZPE9xA6AcEW6nzGJsV9ssxuPsAr1+2tptHbYc2uDOxpqmt9KWWmwkWv
yybHxpMtTGCCMBF9sFF2VL10fhTSzpG3gPk9n5dauZqkGj0sXqHbO4/RkW40HtjEgq8mxW5GSr7Q
LCHm1c/TmYlIMg4n8mcgHYfW0k3DpqlMeT1Pet+TP5VHt60zREUwqCNQ17HinfFxUi9lIDto5VsF
bPziVzy8H8yvpu43DUfIcNBaoqh6LzXvDWuMIa7AHr9ZJm1Jr0EKaO1JbtnR1YiUxg0MNEIIrfRM
RfVSsRf1jRwvy6ahyrH3rBR4w2QoaTDWrZuSRjfnDbqjdrq2W9k9e1CvZ+Z4G7O1KofllhNH9hjF
SVP49WgZ16YZ6V2IWil+thkiZ+VCgJ9PNBZkLG8i7wqwft9VQb9OVr6MXK0N6Gt3qK4cMIgtxOIq
mDl3deetukZ0qUUyPSd1g8wv6RQT0HCjoyiyqxh+sDJ7d1W9GEbQoBFiOYL4dDEVTXvrErj5HZ1Y
cz9KDjFB5Fb9U2Qq6lmZu6RNl2rVu8FcWeQXdHyzr8qM7SVwhqwFZN4XDRqsdEg2o1YU6ZpZUCRn
splQuRiZsKD39kP0XW9n84W+eE3yi6GMN4NbKy+epQh0KLoFOG3O4unErWNWzor2wDe1RHu4aQ0R
P5TM/AiA1HasN13nkjJYudFSX5RaZ39bBIIZMaEP8wuLYD/flqvs1DZjUAix4y2ESEmNpckh/sjn
SbOLLGTEPDYZ/TKeULzND+ja+ilM0rmJzxwKZdeU2rPbTk1a1gGrtrugqlR69U0u1pgADagwQjbT
Wc5ycyyejLift/GE6s3HdsbChJMQQaiTJgd68DHbLDsvhg1zSI17fTC08iyhUGyHuWjcBuumS2rR
8l/snceS3Mi2Zf+l57gGLYYdCB2RWnMCyywmoQEH3CG/vhfy3mePzOJLdg3brGessioiINz9nH22
EEBJxFQH86aZkuHeTLXYW9Vyrm8H9jE+rKWvgXVzb0bDcKvczhrX+NuV14MKBuoNDlYECZ6mJJQ1
Wqh1mhbF25KjmIZ1qWfdGoG9fMyl619ZWWZbYevVBk1rhaH3CvdQ8hjmPiluzDaHfZePo8JyzKkJ
UCqQdrGVYib5JnqCN7i3OX9SvaKvGT3Fia5pvQ3Vqyf4YVcFsknu3bKwqfwzYuRKwyXjDT34qfTI
jzsNMIMvmewEt/hmm9nGNCMftRr7WRISb1pE27L3HBGqsaibkNQlwkpSZWP56McEvGkoiINt6g4I
pzUNVyMPTi+5lqbIXsdxwNa76khSfaJJSuU68sd5fkAbbVYHJ5Xx0RuM6KWHn5WHFgcSwQMckNMG
5FLdicwZcaHoMuU++X5n+8iI5moeNn6G5AhiI+Z72ei1cqsMM3p2FE4np9Iqhpuic3J/41FAdJiH
KzipZqN6PmmKuJ3V4/axSeupebG8Pg0+2PbBhRiwoln5GtSmVamhnqTh9cwL2Tmzs47nhNCz0pd6
sbX4F7u5BOfZVubY3LVZHNEjpEPy7qUmB+GAU3xAEkYyOyuXeg4vAcxn400g7eI9yRs2EDNvYnep
XrJjEpcQJW2VS4bpWEb/SfD5aWgPKAvDzCKtB5MPJo8ImX4t5XEDHj0zjtVG2k51b9pxgAMNBhDT
yqsFgo7GNu6FUxrnzJ4EaVkKr75SdE1oVj3LpQikf2iCfjy0QhMQns2KUDaehGFtMo0w2Sz1/6Nr
/kfjlf+7Sd3/a0MYHv7/HNr0v9vy/ZOFM//9vwd1tst0e5F2wtP6mB4zZ/nPBMb6FyboMAgtBBQM
XJbB8n9PYODJMBeBbgAp7+fhNhMYmggc3Xz0iuDjDP7+wQTG0HXz146RATkcMrh/Aa5CDsOeBWT9
qWNsXakmjWzHjd9WKSCaSNa0lkQEzIkXgrmiSm8spiWppx6sofTR17vfIF2vszS/SLTcZfN65Ng9
xJN4sib3KJP45GFfnrfGXrXWvhbNfhjgo07kE25H+KptXJWPuSaTU56JAzEtNEhBFFpt666NIC2+
YXeuQOzk1ivmm8gVUMUryzwyk7nQx/jVIApwQ/bYihaxQxQLYDN641sc1WJlUxCSAcLhbCXlHY4y
+xSq7Gbu5CNpxXFoi2E4NE5mXieoRzgq5lulnB3BytlFalf+rZuV3c2QEYqiN6rYjMwv92PbUDYy
6ZDQaK66+k5G9YNuE6HDCX9j5jEyiCZjz+pGVAYRTZ1My4PKs3qbRTRQVesGDxLOOokCzjYo80vR
Wci2YClu59Eq3mSvb+H6ZYfe64hnLDsZGkS4ELSRHiDvvTTMi0LDAgSdy/Hc4zRK4IHcohsItgVJ
grvRh7jezXF3avNgJSL/QdrahoQeUoYlKrHJbPel1Rs3JlTlTWDF0GcbGotJu5XRS43scNWOHL19
ht8WFhZrHWRRzd6T0OS7ZXZ9iJ+aGdKxkTYpqvXg4W6jq50zWM9VydFqJPO3yBMxMYAFBGQhcGRy
ujszJabOqyRBAKQLP6Bfwi9JK8jl8ZT+DIlcrYARHgIfFC65JBdi7ebyuRKcai5FrhENpCrEZ1dJ
EdrSBifkFF1lVRaqScfCeiCRaaYxf6TYDi4liMRWn8U3wMnhjShgua+04qFvvVtSHXHMdbL5uszw
x6z9GVnrUrEbY0Y7qJlnk85vjYyT5+g5KzVH3rkoNTIbCJfaxJV2bUTZexUUu3waqWJK92jVdNSI
Z+dV0+aXEQ4t5oBXBJF7b5n+WLfZY7sIdMys69+SCvQgSnO1GtvBXdnNQAY6BxCVYaltc22Qe+wD
oMYBtR/hwkx48sfZtoVgJQZfCxu/iK+tqkSrx7HOICF3ws4dove04IuBNfiwiJs3adZalxbAfMgk
g7FdsagQqtncx0NLAJodEantAJXGhMNsY7A+WGruQvYEuz4Fzdj8RUmRX/QGaRRzaq06CKY9uhjg
nAtyx2EHtsXDjOYuZP8KsTfaJV6sbuaxE8/V6I9EnevFg9fnCWR9g4+TkJ6QRGk+FLxaiE0oaey7
2771mwsnjqv15DXljWNOb4GdDxe+TZIKeG611o0M5qNQDeQA0orUtnXnAn+KbijWOuFSF6nTkBkS
mfIBZREuILGZHJGrVU85hM5r+VF2Tgw9tgOUk1UmiT0Cmir3U4KhR9hmTnExojq5YcfM1qmh0i6k
Fs0eDC0yrvKqIRK8/ChxS3j8ywfjjrf01uOVIpzpVAxedet91MfeR62cB02bYLoVEzMeuQQ3jFk3
7/rZdDagQcMD0absVdKL7G+U/umxE1QYZC1VLKQunsE7qrY0WZmt9ZpiGfPUeqKwtsZk1xuJU8fG
mDL6sixP9qaGIg0Z51ge5BJcRIemk846yuSR6JBsPcNPXPW6rp3hypOqRqY2EqUsdS5gRg/XI6jG
X0TwjCgkxu4wO6l6y5oaWL1S0bCduio4GDWLuNOa/M3uPCNUXjtfGqPWJSsXDz9Qp9mlhbbIapmd
LiDMxHT7x8pgpUqn5UnGRCatPXvGigpt0BZjH4OfOczz2rJa49R2QG0993sgrHi8sebRvR0bvT3Z
iTO8NwGYFGohoISpFe5KJ9n+wUuFdhg+eisPKUzFuus8QAay72TS7HUmF+fW0ql6jcEMbQ2oQUuy
5kSIpbcmnzO7NB3Nf16CaAgnU8OORhzGiRgcGjstK+vQLMroldiaCWmVXfTfsoEa3zRjtW9yQ96A
vA3bxEETErHFhSZePiEzPLFN3KR40PnbNx3ysIPrDOD/Io+2Oecq4N1HhzkZtAdTqZz3MsiMc5fk
1Tf10ZOWRpquy8JpHjRq/pABIFA7eB5/ebBKyA9eIXJzzwp48iKSGph5GUwOu3Rl+oepdOeQfKwW
aUcnd06i5l1CgwgMnzohkx7mP6CyyboD0drU9SzPdQ4QIvrEPUEU7578BAwzdvT8Jo3iVyzzjG08
9WJlFD4N21hX27HL7LUUmoEjYu09N4CPb5MGeTdGVHW0OtM8wYXlbwf2xMJvHMS2cwnsSnBHYe2n
eb1vdAfrViGKay3u/C1Yz3DpNMOD46Zqj8DUCYUXOavJtcsbSiKSjrJh2I2erdZ1yW5XiL455x0D
lCg3POzdZm+vVzPNGOlWez/xzG2c19a3aa759mLyWjR0N1tLi54aP55+2GRRnzuzFBurDW60sewf
HM0FlpByO1pISGv1EuEXuhJTkPAytlFfjQeQ4kNr9XcxVlNAZThQgNcQGPaGvd8GFAaynrfOjeqt
Hr3jWGb5KgUdsZVEYx0ZayzuCOTDPHZtx7gEliSK4aBo+luQ0V3Su89xb2E57fbRBT8+9J3uWU41
aT8jWTukzOx9cvDeeznnt0jrskc1Ihbq6MaeIxcGuqdVV+XkajuVGdZFPg06BAk7ffIh8t9OGaly
WFE5mxr+YGinpJU7daYfqSFubaCsfKDeSh1rR+jUxiD+DezAuyrtZFu2fsjsWV/nQ2rSDbnbwtVu
3bJFZ9TYtwkOd5Dv1TNq5hfC+oyzw6h0DzVlL7o9tnxrH4sFW8XdofDJlbZ8gmSnodgqMo+QnhHa
1MQ/tKZcJzRaYVMRuql3sUVidaTW6D9DQpT2tuqhDbjMmmobjy63cdKNXzb30B/E3tM8iog82uRT
hU5I+Ktmat5JGEOb0NyO5V3nDXuU6S9BWm0YXi7hn1gMuljpMhIpyULqgu/ozm5b0qaWOQ0dHZv+
utdxCG2Hy8QXl6iUXroU05dB768lJ2me9cU2Bk/ibN2pxt34ljVu3A5dRIq3yiktym1OLDxrN3gA
NgPz8KYfOuZDm94t6DN7srnNAntYW8vSNaTVF6RSO793NxVVNM4P8dpISYiLcfKxhzvRF/Tgnima
S7Q7W+GMP0Z3euh0Z17bpjFTG4Elx/EOnFyeXYSL67QnxrzqZbc3XbelhTWDnZNCx+Ds0551ZaQ7
iP4cNxKGQuXu6slZzwEkPZvco72mz86tn3oneNCoOuzopjaRbWKOqus7NTjTCm+xmyg1sB52/OqI
zQNooUhxmpzsU9OCXpcJG7qfgC1AsZ98LGiNprifNaIMVVRPd5MJc6p2O4q3JD4XngwxFCSYUk9/
qDGnWzd798BQHai7YCLnDRXZeuNCRkXJ+RQHI5geA5gLAQ5DGDN9CC7ip0DL/D3xUN7J6UtEgjmB
d09Diy44HsvhAN4Pu8Lu5/3ADO9Qt227a9tKC/l2yXGLjDrsi8C76pJkEUfm9bE1p2QdoKZb+Wmv
rQTJd8xsCa6LC1WznSZXnl7rewK7zWsj0PoLywv697brmtuocpJnm+Ntayp9PjHIIqjPd/3yXGs6
Z1o1TveRXxBDYfYxU4ugCUKQ/Bk80evD0YpsCukxvbSH3j/KKbdDu6UYlcYE88D1sv59qPxuR9Yd
yt1mvm7mhhkmqIxxWRNaitmbyI7MmYwTfP4oFE3VhWrQzafOnPOzWbjZdUWNtTYqpS6FIJ5NaZm+
Eg5InVdn3sq0Cu2ZLcD/1pH/dBonKvrAQ6Dq4/4eDqbVhdOUvzJFzEO31Kq97TXaPm5wKnLU9zKu
YEpEiOGE8Yj4dZeR5+6ZO/SoTzVRq/78I4JiBU3vh6mnw0qJhuQ2st29rjy3TI3MLL4gEHAAJgMj
qqOdP4Ntav69Kvt3qm15qA3C3jx7eGlJ2N62mbpKcrTtBGC71FM9jkVlszDnrClHb0rq5K4d+go8
Fl0gGqV2JVvO1X4A4Hc79LPGBx+7uYbUh11oTFLvxm3jYb8wN57rImUEXKKb77MaTsjoXLcpYYoe
sg2214RiPMEcq48K/IgRQMbf9TQXm06qeZ27fY1UyM0FHUzpId+bi5u0S9yrVOvvHZgR1qrVLMNe
tabVvHSmDaxbqlGEUdE0b0xw5AYDmxLyi2yepRboIz4AUbUTckx3hezajTLK4d0sscCVFfE0a2sa
5Bk+yrTKhRNdaCIbt1ke148i94qziYtBTtzQHSDWuG4M0H244MSqcyZyWMS1f+zkQP9nuMSJIRkO
aMwn25uAHeEtgV/a+msqO91gr7bUrjGEvy59vd66zeD/GH0bWluHsSW35ab73Cvlrl0Gio7Is10b
Fe25SoGgRkd0u4RYs4OnkvpRo79dGdhM3Y0iUsCDfb/Pe9XvVKDENkujaN9UhfemkR57iiu9vcWV
C+DZtI0TQGnSHnunLHbuQsYxFlpOvhB0msF9tnpz5+vMD3BikN7aAahfqBD+psGg/7mv3RoAuJ5B
zRYSkNUuhKABgT8dMyyh+YMwBIoLt39hEcGanNiZ8/5JslNstRa2kcK/eht9UJDKvuqBUwEuNUUx
WYjUP2NsXNKxD6INiVF96tygX1ao8aL5C9GpXjhPWrTQn9p/U6EWVlTJEXecFqZU4pf6dy+CE7HS
VRcczYVTVc4O9CqQZDTIC+cKIqo9bSBpRcdyLC6w5RDvJiQte2Frza1jwQ1aGFwLlytdWF1MQ7LN
+EH1mou2X6cL/6syW+2e2U72I13YYboXz7sq8p0XJtIcBpoqbqqiM0+mLtNNt3DMsg+6WfdBPUsW
FhqvG0IaabtyF3zQ1IKFsVZ+kNd8Jsg37gelDeuLDcgRNLdy8MGbFu5bvrDg6lE5e2thxokPklz9
QZjjQalviSnec70zr5uFXIdHXHMRLIQ7KOPZS/bBwqvgcPEhQM1zfWdaB9P0asbzS+9E10yQ2Cy1
+qQKbKbK7j8hNv8f9PxfJojk/4x6rl6ruHj9/i6TnzUKy//zH1mP+S9I4njDYEZjLQRzkMd/I5++
/y/dJJcCfz1MTkx3yaD6L4kCcKmJx1/gYK3DR7ig3v8lUdD/BVsdegtJc4vJqPlPgE+u8DNxdWG3
L6xVyiwDyBOh0K+oZxmbE2SwIN3PWW1vQX6w7EksohbmqtjFVm7/gQK8gPU/EWWxf9UtlEgYgaFn
wpf10/UqwoslXIN4zwhyDG1DRvdEx5aHCcnDxeQnOoczKZo/vY/rvzPKP5GBPi4K6mwgFcbNkDyQ
X2/SlP7Q9bUd71XjaGdEuQkHv4utHX/8w/19IgIvlwJEhtGPdm8hbS8c2p9Q5KqHiCdcM91PXZmd
g9nW1tAk7BVK43yLq4C9SpXHebD8KUFk9PD1nX66vM9NYp2MfgVaOKFIn0FsVOTzUDh+u88VleFQ
lBZ+GbN2bTIihBhZt/OKAsa+ZObRvMGrk7uvr/+Zd8UPwKYb7TwmiriC813/ev/5wE7TuUazj7rl
Jeej+dBJLf2W9ymdzgS9kD07sU/CJDa5aLpdU1YO9KDRBFPrlTTuPLcbdz6GaM/DZBXx+usf+Ol7
//h92MXjn2Q6iO0++zWlNXm4Cne7fYMf+KooKxJpnRF/5aIfN2pBN7++3mcF0HJB5MQ+Fr0sWITy
nz54rVU+FVUn97BvddAquBnGijtz/Q3HFn1k3WS3WZtjAJtEm9I3VQRtwpvOY53nf4pH+vAp/Wn5
+Q7ZKpgcsOEgNzEwEf319bDp1+1C7dozeLWBP9o4qFe9hyQXqw+PCqFNsnMv4C6mnfjuppXaycGd
N7KY8C4iMC+5hUKvfwNSxrfDGluEe5WV2o+x6sShXTDFVczsmRpeGTRNg8+Cq9lfzmXVkMGd+AOQ
ERASyEIdXXhGqX/7+oF/CN4/3yLkIoO3vKzDzytQKGXUaZWWVK4DeZVz1UhrrZQYH4rWRSHvifGx
xo9NB0M1gku9EET/0aCc2w65CUewOtRlJN96w9Gu8RYv7gqn07+NweQyqMiKOyK3xYsPi/Dg4YP+
3SJEPqxnZb52swZddwRU08PG7K1HGxyeQrua5cVQ9v2miYPi7uvb/UT9/3ihCEaZibgWoplFovTz
fqP1Q0SflxT7eaFkuh0UCzk5Wvj1VT6vGj4bA1NOdMgkUjHr+iQPQcXmdSP7/J4eLX5GLM1kBcu8
vp2ddz+nIP/6cp/26+WmmFIjTWYjA0I3P2nxPcQMydxyOaus4wvUFEd+GHkl1vgnE5NPx9G/r8Q2
iXkFsh/PXH7JT9t1OZpVbElZ7GFFxOTUV+ND5urF3UymxLGz0uKOuPX09uvb+7xJL7e3KFNQd6O6
1j8CJH66KAqtQC9URb488NAbEJ9Pw5o3rEQ0CAZWTolrPU7BKF5ytSAPrYMH6tc/4XdPmHkqdQnT
dYQjywv/6Sdow9JDE0+xb2vU5amj13w3pOfgZQGCcvH1xX7z9fAm0SkxVoUh/dmHsLcyKH153O6F
5hV3djqw06aDt6upNlZJodRfX1/vM2NgeavYnpgojBgR84A/LYra0bO0Ccp6rzfNPIc2gyK1Sbwa
MouNw1YZzlo+XxseY5dEw8x4HdV+emY0CGrSJ6mfHWpmJxdVlMq3zm27t9IUROwmQ2Rth9TVzpGt
xMvXP/q3bwS5qk1SMSvt88nNMDkngByqOcNZh1afyiTyiuoUQCe+//pSv/voacKX0tHgPj6Hd1R+
2siGW6IcaqMLw5TGRSfH4UjKlX+0rbw6JXi17r++6G/uD0XRIiCCd+viBPvrF4ftUpObuL3vR1jg
W8+qogu6dHdPGK/2B6Ol36wvi+YHDQTaX0rlz68/mZpinkS9j9SAYVjpZtm5xAhz09uNvOmUMR1M
SykG+l3tnAfU53/44H93r1x9sUayqMQ+k8/xw8P1D1XMvrTjDiyDOzQmbEW6tA7+IOpc7uXTaWfB
W8Dqkr57OdV/fawU6O6yWZZ7mzPrOFaWPEp35mz29dl6jKHvZ2ufccdRa/74Sn/znGFkGCba2MVO
9bMjZePnxewMrtinDd5TFjjULY5cVgMRApFmNk/sXemAmd5qahPWXkFg1h/Kud99yh9JJHiNOMbf
XvUs/ajvfUfs7USH8AzeexhUhJNWKm/KWDMccrGKP9V0v3m97JjOEniG44H32Z5yUdbqjWTzjDM7
uIxQFIHEQcKGJOdG2fbrdfObAx5VpunplI8uxmGfdmpBh+SjaGR2RK12mZbtQ0/C4B+q1N9cxFwa
MxK12BRQQf/6FS0OZM5cYrWpYnilBN0QAgGjGIDl65v5zZPDqRdCD18sd/X5yRWAWlCwEBmPEMYf
85S5E1xa+Mx9bpGB8PXFfrM0sJqm8rY94p3h9vx6U20NtgntsN1ToZu7knAME0c8KtoZHPoET0+7
jrq6TwHf3devL/2757mE+hEbBmmJHeDXS2sZJ5Qaq3Zf5PhAtb39pmWcel9f5DffvkWaL52FAQX0
b2d4oOmNN+peuW80h89wpmiYgTGPsRrSrcwbFJJpEP+pePnNYc5aRyLMnXFUfW6gZjuBuFlE5V5T
lf1YMdu99hmT3ft4s+4zt/zTCl9wk7/tcHSyGM1xehA39WkBxKiWy2J2631mWYgaUCVEGIWmWvKD
xeA9sDEEkM6DYHiYhR9dB9VAwnqS1ui1YidrfgjbKO6GzKQLaKvJ28GlsKCED8mbY6fU/jnOX1ZI
WcBwxm8Ca4MtAxLDxpT3FC7i6euX9psVgH4dVvty9urG57OJXBypCHOr96aA5boShWutPQT/T0wv
+6t/fC3sJ/AAZ5PG68JefstPRZ5n+oJhYE5xiy8xbPVh3s6tBiy5YBH//FL4IbA/LZkcIDu/XmqC
IlZNJoaEH4iH1CFV6JGvre0oyf5QSHzwPX898sDOTWCGRd9tUcX8eq0yjbVBHyMWF5l8aBRcC2Ks
4Yqd0Rb6N/LO4bvarVPPV3jnc/h0k+9+h/Rd3EmNcNGw4Du7nvx+PitPlA82tkqoFfUaNWit1W9f
PxjT/Nvni2HOUmnrJkRFnLh//bWNPUkHq9dmD9Afn8RgidcCIdeZ6QVm/kOaxm+dnrT3ymlixj1G
pIV1a0JF8JIG+aNNMq+hq5u2VrDgPHqRmuivNcJfeXTT3r8Z/GrcMUOCAxC55Wlw0+4Pm/anWAiP
cpoGkxN+8X/jGPpczhhi1ihY/WoPYQrdb1cHIsxsGa2cQqexZ/u51KoEBEMlQ0h619tUZPPh6+eI
ln3p+v77vQNaUM+hr3ccojIcXv2nTdWv6kmksUFAgGKUGWZtEydXjEZbErMzAeNL6648dqfVrIZH
L8uZF8LB0dcONKMf2NI/jm2dNSFwnLrrRi1lMeCNC+UAhsHUZiHiEfdkqwIT1xatNEodCUFBG5y3
IUlXUdKfAG/WrexvmyR+rabkwfWWz8saD3EZ7NIgw4NayxGkRRU2nvlJryDi50wRgm6dBjhrNMnG
TqorYbTnGG90KaYHHY1EH3wzR32tFbD08uxmGvoTgof5UKObnxMmfIj8+mC+mgAxsrVbuQc/g53P
JAAoZTrMbfPoawIKjxsKxz9LM4Xm3h4UUiULK1Clmm0WF4delu9dpG30st3ZMjswot04Xv9iLQGT
MEIdwIsEP+xY5CERuBuNmRFpE9p+HpDdOOVeH2S8seE/yKCHmJYpi/G4861D5goRKri3dcyUq2us
OuFz2fiDjDm8CXmZknm4r2YN9/fk1m4JqaqK6qXKCoyo0fo70ZvlNTfTZIfg3c9AGmth6lvPOecq
+o4nGQ8xvm+m/pDY5qXw5q3RXMWxeer99mWcAFhcRPBRMazaId9pWbCZ8Ls0NH8TxRFcpOnUamO+
nnsUgMo5ikrs0uZ2ECepO8+9+92e7X5les6VD++3nb7btQabEWg6dIV5dIX+7nc/ZtNiKghzYzLX
DO13RYv+w3cOHnput5KnNEAIOVn+ozBQQQRAvPPQXphF7dFc5kejMW4LNOVekTabvo7vzcbd8hUj
QMXVXMe2QG+iaoWlbxjnPc916q+Kzn2I+ZwLL8PJQIaqFGs3ypH2zFBCjL/QgmwdrffXBvFiXosQ
V7oPIpffzaQdVxlmJYUW2zuPGC3LZdRVyhdNN1fBODKZRGfvlPWlBfV2HUXazhaXsj0N0BKZBoSB
WLhg2gHYJ0ws5zxLC6YEx2zlnmLlXlhjANluGEOousemLUy4ddm2Dx4gs4ZRZt/5o+astKK6CDCz
QmY5QorAYdpL0w3Etxc7r/9iFoEWPDlVyLFVEcCoM8sTasILp0acEZfDZjRKkg7H5CGbmzt9KG+M
QP41I6uaqbkI8nxnKBmK1tgYirX9V2rkJ9vJ16LPHjP9uVrYPSyTNBtRQfePgaz2WiDf4K1A4rab
kPn4D+nLQ1QbK0urvye9ezajdl22PIQRzXLfbtCg4JmY+Ces3M9J1+9JbjnUOWbtzA7aE8KYbWEp
XEZMiI3eeqyd+8LprVVfOdwsO0jQ8HeYuwzmC0ql24pTcVVioaDEcKiRpplDuaps/6CDyeI+fzvz
AEWTnwiUXGGFAT84a4Z13/fixZoSVe6KOrHQuSJERridI3PYtpG4KBLnBS9s/MSzTWWjFKvELaaE
MEPdzF8jgFyVsbWRrlBQstENRT61B3OKVRDkq1y57l3hLTbbU31ZtuKtx7Hi0ZfNho5+2+jBK6rU
M3SO20bWN6CZOBFrJOjZwz5TseDnebsKDhfEyXM1IZuLFVuQ1sVXSC0Q3ub2d1TM9wxCL52EHyzi
/Uz+YNP0fFF5vZ4ZsFMvr1KR3Oj5d6POQl/0zzLQ9rIbbyaltkS2PGdsqxEj+miq/6pnCoAaeuXa
8GbM46zEeXJmzzhg4R0JtF8n0bbFFUyFahs0ygvzUuK2ZZXo0PVCyvu4b3HXdpzYvMpiGuhwkl5D
pDK+GcMOlWT95iRFpq3ryE3XyoOKQUYVWmein49RkHsPBtysRdEL79quA2wjxn1kGpJ8VgOPGeas
xV1axNp3X0QWVUpW9O+enG/JOv2hG7W5Rtc4b5LRgDaUBx3ElxhdITYFr4hwtYOT6fZK5bV3WZja
vKmhIt4jXfweRKwQSwRIy6Uuy5XNIOqBJQol2CoS92AGsr9ofG3udoWxUD3YZq9igpphy06IBYcq
0u6bekqfifwxHbjr2Dklzqj9cEwpNhiQsxnq2Oeos5MWwX3aWNFVBQWL0sWusDbxW0RmQkHfV0I6
80abYUVmnYAzH3m9uoAwywbvdlH/GjRWrm97ptHhKIZvEkOHt2nm4uQMl9NLCy3zILMG0TuAVL7r
IivBnrR1nU01yOwWAKVA/VD0L5TR5V/GqMYD4xYLNnohHoOYkIPJ6fClqoIIPZmZC97RkLxiL34n
PRZ8WZQDi2sO7K1J2Iu7ytBJXEkctVfZWATtap5msgAQRiIZLNKi3iY6ytQRqiZW+6Yd+rVeEx5Q
yXNKM/eUuvmEk0GUHn1oXAeCu/VtVdr+xRSUaPiqWvkvrq21h1kue4/mcp4O/bMnSJSFI5QccVb4
nrW9syXTyNqX0EsgCfp39li/ekqV+4qm4E71eXvvZJ61xwC1ghVUj9aqbsv+sux0vMtj3Uo20nA5
ztrGfAO9kjeJlRN009v5kamOeYgb0lgMzdA2M6DmWY+SjVtm95jfZ+sOlcSR0R1aUFeDQ15l5rxC
Nj1s8Ip3N6mM5iSs8xHlfuYGabJtoQBuIwPfx9zP/BjNOZNNHOf7rtsofRT4y3oFYBq+7SoiQkoW
If3MzlCa/zY2aQ7qZcP1rCA5YkkLw7VKsFWZfdT3cxGfuxmKpecl/UUCRVERQlH063jxh4A7OGEf
gMb2ZNmmFlYpEmWjd/xv/ZBRt0MAQ93ZIRHhGzcOJUUg6i4MTR+RyV2gW5ifWnhbu3FMjfcUMtSP
KHbiB01367e5uYlQ/tHyUUTvjKCLt7jDZFfjHIkz4s4EA49SpV4I+FWHjtvwzx6Z5w40y52fDuKS
rBT9TbTpuK8SjE4GauRb9HEx5ZBmbvoCWs8kxvlo9663ClqHjmgQBrWj6s13GFfIyBnEraU+qq1T
mU9StxiYalXDXLodFe7mfaJPJ3KFCeGcYmK98hqDDWqSxnuIBq17snMQvxi7iH6D50dVYlKg9/tR
mdNfvjdWEG5GGltSA5oCtg3kS1LlOXkgdltXEwFO5QrHzfGmioL5CScbY+9Uo7keva4X16mFXmTV
NaP2ZmQTNCvdTKCr9OWjSDgNRz2vwqblW1tDKERka2EAE6JntGTYV7naJVWabSKK7L1NX3t0CEq8
1xzMNlAaO5bDR2yKa6eyEg0XfySwq7yM7C2hNjmnuZwXXutAoveW1jg4jyVmCpgCU0XHwrp3RECp
xHvOD7w8EhfrTvS7OC/L7y641V3PdOBNVj/GIWfajNfSO2Mqa+NB6cyHs2KDXAeZ7dwQYAcb1ou8
MIGaGRaF7t01RhmclOr8lRe7FVw+snAVJVATvbqYT1wpkVXHoe6b4xKGga2Xo3fP7lCOF0ZJ3IrT
JyenjYt9OWZ6WBlWvrVaDuoJEn9oNG2zY9l2Wxwk/g9z59EbuZam6b/S6D0bJA/tojfBYFhFhJSy
qQ2RTvTe89fPQ93qKimkVsztxgBTJm8BidIRj/3Ma1rcgzW+VVdbdBM6aaWkhrYtx2Z+QUgnn3sA
Jehk0am5BWtmx0+4/RIsm2qzUbQehb62LdJF2Yx/dKloD1hZa9sRTabvOlnJmuZ2dKMWerWuLbO4
TVS9d1NUjn+PWjY9oIOeuGWZrRtVTW5aU3uoq4DoU+p7BJnm+DBQh5HbK/eIgtsYWSQiBq/7riWa
dmgt3d+lojWcCdRSsRiAiW51fHhmzxehRI40iWZfaFV4l6WZEi+qWoqv5mjhVI5Gle/aRtcxaAEn
gqLR0LEIQeLfTFo0s2pgZaVSzsuGqCssdMQv7tTelFfYtg93VS5Zay+wOtfCIBrhjeIoaR1kVQhX
ND2zsLFuJzM3xiX9Le/V1AJzRZxpbpDtK0qnwJwvXPeNQqGiNsWfQK78lZaIWl5mKCwjH6Gj5pDC
1F4UAVRlb7SLra4TojD7yZUmS5uRzvNPrN/tLej5iKI2LhJrw+ttlIW6Krnqxqn+HXhlEEDC1n0U
f7SyoB3eU6lb+iaEvYE4CAmWJHtJpFY5FriZ3nd2pgPbVjr/CntBkRAKIcwDxbtrlxDVCsPNM6O9
gSenbiYrz7cqiFqYZKG6H23LRDXKCI7FKOat3U77KuUzUemgUjYUhkKGpMDf0sSPmpKQYxGYO6OE
2+MCPXnEew2USJDHSL/JBLKupgcF0JyinPZcWH8CYWfuRLSyrzO/RLCqy350g8+GN/1lkUvdtmls
GxpO2V35xJzknAJxpga/EFqCo2MNebQsNPEz6vrqESEgcpOpVZ7CGspC45kPSoHhohWX6oKGgtzA
zTfFNhxsotg8jSHL29HGmPLA9TtMMUAWS5uwH+2lomTiyiNEQAksh7GH7SCBpzouwEH2C4kmPqSL
MrgFUZGuI78KDlMDCpS/7rIVtCZxilG9+iYwRTlKBcYAco+piN7OTPLCq28roBmNE6tQGWG8g6ZB
wHzL3s8fA1FJy6avvIchKusbCU+iysF6J1+l8xTVZjxSK4Ejb4ZGtTGr3ndF/MTrxy2eqb5ypynx
RAUIvaEFvUCKCIqfhQe/NkBuZv4O6fMfVoCIv6hhb6hIjW2ULO8cMMPQkSS8K78R4LwYUpo/d7hE
7rugemy9ofpuVvZPygqdgxTFz1rh/u1jHVpNpTyjjJNfC+4FN/PT6ZsZN0BOPW8VqVJ4E7QTcgtF
5I9rv0zhAaoZfsyt0S9b4MgEIdRYK7vBQMiobVczmtL1yrTaWzbKQkGe2Cvf6520jqqtRpJ3oB6F
lIepgtAUmAohpuQ/IrbgQ9ShBCDSu2QMyBvqptiRV8L717zsyhYp0tFKh0y0p/1s4QgS2w2wNFX+
INh0s7QIv4eZYezIcLWlUhneBhuffFlOgeVKEQJIkAopKxipzWWAi5KaZnOgWR3GqIWIWTUPiAKR
qAi93aFcDyFORi3DUZQQ1opihDZ1Bw8GgSYZ99GYTtmikMoIoLNSaBw3BU3e2LfdrJWMQ5Q0gaNM
ebfuUklawxKEotelJuyyIT0NkV78KjLoBWY23La59yrXJK+CNkwf297v1v2gDTi79HelPaj0+wv9
IcGB61D5fu/WcR8ffMm2lzKkEi0bd4lcyFs16eVj1YIKDpBy2iilby2aFMGQUirqHWaf4lcfCnmF
9V6NXoxJcNZaw72moULF/BeOWWjQAyG/wrYQzyHJ6hLe7eQmDd66aBlUVIfzTZVGkxPpKAwmSkIJ
ArfZ7Gj3TeHGFWpzal9qJysX5lYJkl9KHTYPjVdqG270budVDR0kGLmu1ur+z35EHQyrsQBIjIgf
qNW0P8BF5zc2amVPaoeKWqln6za1xL7p8VMGNFih5GJ3O6lTMnsTZpSVc20oXHwuatYumRmrQZe9
QOXGkXhEswryRNDScQzljaxWwdE2gtLRfB5d7DGoZAVtuatGoumg87qVqeTykiVLsDqVKkJw5HPs
3loL5pQSkWKB1oPJW9aNg/S47uoRTNvYUgk+YcZKY1Kt0j6OHFHbxbchTlA2DLkL+zSu3AKgFEQB
7h6DHGaJ2Hh+MFC/cGPZIme2wzhbKU0JMQusGeBpXyDAR2AfLvoo7g4jHKJr0+iMPeX6ajViU8c+
NXYV5MpsaYs+PymhrpwyIsCNRFS3teIWKkIjvFUNC+ZbQs60YIB+2VgW3Jcwg42JYNYmkWoas3JB
raMu8S3zpqskD3/Ko2wckxJGC9T1I/ZV3I/S9Fsrm8gx0/iAGp+9UHtVfcmDLsB+KBtv0DxLVirV
0icRjtI+gU6nwndrIePJRnuPuWV2BTtkXAZ6dmy67pn2MIT0Wn7MYugGUovvVxuo0kItjMapZVgG
iQLJR0Pq6wbPOd5t+qFgvVFvTApBXc/T2p3SqSGJeemtZbziOO1D7AaaZz/0CqofSRT+ivV+uipr
WlcO/oGmY87eUlrXjGt9CtLfHbHVqgHgtlUQ97jG8glZDZU715QJVhaUC6DulGmpPWtdLC/6NJFc
NA/Te6muvb2F0skKmThkmEYF3nKDFZ86+OMJ9OBPlKjGZTuF0NGrwPwZl0XukDcpGzvQtLsWZPki
S41iqVA7p9ySRmIRGonJ8xFNaE2yWshWTMhIhigS2vaVErcUpc0+X/f10BwT1DzvU1RAeVByb9kV
It71wKIo6IyQj5BBuoM9tx7zvt7aWgCjye6qH02LZoZcDcc8geEuZWxuOKrFjeGn+i85KR9Urc+u
IN4WTogVrIM/WbizU89YRSY0gdgIIXoOWHpdVV5e345x0zttSv7o9MlA6bIYwngvvDGGaRi8TDLN
9hYOBirIhuxMY5fuZI8WG7WwYlg1IlBXcK2nZZSieqlkCCtYtDRUCWc/v62pskVtvFF1bXoZiEiv
JM9U3H6CvRGK5lYYMZU2nP3cVFjyEq+d/LfwUDgQpVQTHXDy7ADXuoVJr/w6AikGuJPb8dEMh36t
a8WujYPy2Pg9ZeNkeLbj6k8QRubKrGgo9Ho1Qpe35TVSSelugBKhLZLC6P7Q+MAxCSmF7j7Cse8x
saIKgcmXqDLJNXXYT6pHt4DSW+qY6pR+x2ssXKrCaHdV12s7GCbd9aSOPCE9WtuuCplk40WKRbmz
8Y21nCqaM8y5fBH4OaU8w/vm91xenj8lmxAuxy2vK/oEReYtIxTSHK+IB9zUTC1fJXnDSYrRN4Q6
WNYEjHlcPHtpP1BbazwqUZjPN20IU1pXYKia9s8Kytyu6m1vHUOueaBJaeJsgljdIojkK13Y/lWP
gybcQ6zjVlUIq4oMvQpg/JJhKMjqIAWzyGCBwd8bqxh51zIHb6Fro5Y4il9hhhJLZdEvaxVXhUUC
GqNe5v0EuUfv7ygZZ6ucpuXWjOPrQDeFm/uE4MFEQ0cbY7o6MaRVOZ/iLfBRJGxKq3iY0hzuDcHs
4DskeAjDwR8cV0ZTxQOel60C7xqhbLcNw2/UrGgOw/xpipFw0DRxCrXswVgKAyqiT0tmxTD90bNq
bw21vj3iESc7ajBpbpKajgIoF5plfDDb8EcHtXahaXBz6T2FKzhubjkZJSZPaNhOpd3ue2F7m6TX
rqs+r6jSQJkjdyru5U5Da00eVOhDbSi5ee8Nj/TJQyfVyaRz2ShfejAPP+AeRjeR1I3U3CMfjlMR
rKGPiwN2CupTZpgx1wKRtlikyAv+KXxfWc/cebso4GTas2wdHIKtIsfJ1pSUvZ/rjyhswSlK4eWE
ZXufK9TFEw3JWRve2FIvtclNbav53uFfaK1Hb5ZD0xAYBKiq6eseAvItZdN4mYi2XIsiaQ8D+ORd
AUFnFaha8Eyt348X6ChQWa67gi6HV7umXdNls8LwKHWltSbTQsKCiG/Xskv3RAY5AiimvcGcWXKq
xtB2aTrJxLCNuKekQInZytV9FRj1Qe8G89q2fXr3vc0uzC3i8JaS9sqoObKkU9CckwG1BS80rodR
xIspoKKj+1U7x2L6vh46jaAtFu0PlAUQSGlsNNgWA3N4KzcilBBR843fIQAfaF51WF2jhMSDUdFk
aogbdl7r1wcea5p3lmfuywZDqsVMod+0apxuZw0QdWGW1HdKvfaeJjPIt5HZydtZdOxBoca0iqe4
s4kkgparFRuTLcjz/rnC1moThUWzUmQbIXQTkhQ8hF5b5JkZPeKEXt0qlTZrklbE3EnUTzh+cpPl
C3uS0BC0cY0N0L9Ch8fPR352ZXSpvxzRnjpATsZxhb7bryaAPGqUwSzSMTekvByvyEmSqpvci9V9
4mXFXaT4MdEE/mUjPhOFWwZGt8dmRY4cP2padAsmm/7JFCvKbww6qitE1dKfcmrg9BcYQ3TdjQEV
eWRGQuMqbRDXWFhlHl2h0gDwKy5bK1iaQ6g+amFXvtRtjAwo9P9sr0YWDzMkLmu22VS966wPW55e
Mu4rGcnY8lCZmaQ6Sq8bm7KUzd9jCJli4l588cfct/bEYcZGERrv6iApgee0tjILCsdVti8M9FaW
YS2Vd5IfaA92kja/5KwoqBai249eYgNcpueqem5ruVtOacev20ZSeOW3QH9jRGUfEjsuX9Adkp9Z
ZBPZvtCu3F6VtEUbREWBtKnlQ8I1GjRkaxwCrzxw5taqJqWjfh+rGy8Q6m2RVPVxRBg15WUMxwyZ
t1w7BHUKbKGXm5p4CQ4XHr7tzBCxMWfPJgvsfJmnUDa0199LeJ3u1EUkRysCzPJ7PQ66vYA4xp9F
w42H0gpfopj2SYA0POhtgOi2ZQfeZhzM4T73UE1e9+lo76JqmsqFarRxefAzEx4usM+wvo3oHG98
T4ZEbaYgZsKuC+rbLipiZaWlkbZKI/r7qOGK5JZepR9vYbQHWArSgMWYmW4YupVpJpAVtLHw8VVO
vddGApHsmm4rD0IAfj4dFYi/lpfuTVTVbpEmbNZFmw6625gtE1KPNVOqgDz1Cf8LRVuxSyNlBXaC
yCKtQfHEtK5aRM6pbjieOSW3lDT8J8rwZNC2VGirVunl57w26x318wiBoSh5kIeoi5Ge09BkkfJm
7WVj86vu2+aojMO4M/SoDfc2yJ8jBVl+PDJMcKpn8IrV2OxTMnoPhRQ2pgNVC0y23Rbf0bT3DnYE
S9eEprFCjz7aWJ4BoiczR/+ngtHpFVziul500EM6tzIoPKE9T4LkxhQtO6cAhoD8KBKvt2ZKX98J
UQVOl8ivsBvx+gayUlv8z0p4ITIZQjxQEUB8rwqLissiqYcfua2Xd1GfNb+gX6omJToh/ZBUEPp6
Lso7qpoSyd2YGxiCx8JEw7zr7ytZVI8QP9G/UzLrgZzBOJrCHyZa/fYhrwziA0TmDR75DFtms+a+
AkFDPO4hfL20k8JvV1EQARyu8XqUB4m4suEiPXIOmtQZKM7GTtQmwNmFgkT+Ui08mgetsOAsokgg
PxVIYVpo5gAGp4LFzqq6SHuwqNBnkLkFC1FGOk2JSk5YTKSx9l0IU0OMVe19A2zHu0sxOD2FEB2W
ZWcFBzuxk2u7ybxkpXjUVRdIWzS/EP3JKYCmyBwBZhuDHVhh/UGUKZuAVuj3RG2M34YIoqsA4XzK
kGPP9SA3AOAbSTPTRUJmTlt9DKORHoPM4UnyGbIYFeiaL/VEt+8CdCDA5djsQKkoWYSspXO0qpGL
QUk00gW6ocibPfidraQbalT9vYTE0EYG63YSNAxQ1QDHkfRsXJ4F7xCYRnI7ItB4F9tWUO9CvTZ/
k+z06TLvGs5G2MBGISCYJPgKUk5k1oCsXhNHI5OUIwOaOxN1xKdkRHNni0SeWm9xEAu+8RSViCBV
sRdtjbGNNpVl+iBROB+p09PieA4StnZM9+oIDqVZj3oer5DY49aNR/+J7hTTieXfmJ362hoJOgJ/
cmU6RtHqFcPUgkV+gbWaI4LidVz3BrIXKAVE8/luChKdozUzfrKxjlczrlEnyc5welHinvueQfih
NmY0icCrZtHbanXbQOamFeVFzSqab+aMB2BlT8NwJesenPwsL75lYTbQOVLwLyGo5wWKDf6airO8
VqNsPBiyVTEHUECuER7K9ec4qRJUlaLAoIhKXX2uULFI+IU16xyBIl7VNDUsZ1QjIzkFzdCty6bM
t7JU5Ej7S/KumQLWgkeuMBwWmCI3Oo54Qwz8uQymmLsdCU/vlOho+CzDSXDP6V7OJSKXknggpZTX
SQSwR/el4FvF/j6VeMofepiKbhPo3Uby8V4uBmJqJ80nJglh1LTZm11eIzmdZVRaMaP2pN2Yysm4
yHM2nIoUrIaeO2x/VaXnuszikmBbpkq6DmjXgMBpJ2sRIT2L2rNpgfKFkAXTpWnLO+yoOYuzRNup
KzDYYR6MjVfakhOLtCqXfZUjhKzX+i6nn0DH3gJhqiqFfqexu9dxLaU+cVmu/0h4UIiSoTxvCr8/
YGBVd1e0QnmyGgO+SaYBBCd4iDb2AFG9jQYdhJLOVuno0DqFRecDYBfvhRyM/b0mNwZxY8UjhWMQ
UHcxJrcEWhIS+ZbP5m0imx5lUGC54vRmwoNJdKjuSeNbvN06SPJFACgiqGsYXdGgYFfQnFoFIV8L
e0oUhHgbJGmADVMM0q5t+3pHaYKv0RHorx1K49JmQKwCBU2z447vuP5vWpKjjhL1UMv7yGbtjpOn
QKCRemps7jAooXQAeZAn5CwFnfYIvf2/wP//DxjX/50h3DunubtP7efm3+bXf7nR/f/hGWcB5f7v
+dirP7//UN348/vfbhv+Uf9b/vJvr2Kc2Z86BMj959Xcbvv7P/99/jl/cbQBkv6HLHS2D3Qo3AJM
YJr9n7r5z39XhPkfgCggcOvmK0UbgOc/ONqKDH1bFrhnGsB5aW3xVzWaCwH/L/7GgFSGyzNk05n7
/XdI2u+R3pj6GBiQIXYJ6lWDuHPOUgtFlKdAsuIDqgMEIY3rI1nRyRn8VXXh23dvZuv6L0TlW/+t
9+D1f4wGf9cAgwmPWT4DXE/hqEjcIPGB3s6maoWryRcIOh9GmAHJcMAN0wDMCRPgPSZ26EoUvkFO
HIQnqw4SGCmFUSTQv/6OD7MGnQ/+jw4dGdciyEfvR0kt1Jx0C+OyQkfwIm51zS2rtF33bRGQx+cU
BkpFu8DHOeP7MnszRpUBgc0ysnhl4L4BXTdQT4scFMShNltoP172UpgjVRrQFdsq68dlpWj+Vg8Q
GocpDnqxQOsbtSJaQV9//ivL7Q1e9q/fhO0H4xeGo3xu0G6ropfsRlQHLNtmrTFgbh7d6Ccgqv6G
rB9B34RQRQuFh/yRRBMRfPG6tzr6KXKnbIchjt0xAchq6niHd6EqXLqk0F6G7inPUM9pKTguMxK9
9WxPA93A0Lo9rUbvm4fmXLDQgpy0zrMMICi5cfP1973uko/fp2uGAfxDRUL2/fpSihspooNGK7FQ
RNW4f0SbUCxmWtgy9xuME4dC3LT5COLOM4Ojzo5w5K70Th5AnKWi4hFmqugQEXE/VQC1r700bpbG
YNCrINa6gGB+T5yYN4Y2++zqbHsbkv5sVPkWjU8jCkkAbpgDuHaDMktrrgbFRjdbzNIwFRixr+fn
4yEjFBOzC7OKyINunk2PDpmVEoQWHmTe+mk2ixia5ddDnBEt5296P8bZERON0Y+FLsJD7abHqVvo
q9rByMGVHPbFQnGEq15VO9KcxaXd/XE2Yb1w0lTQ9fzHnL/+zTErZNBVA5KNh7BZmVNwFWbmQrfG
/Ugl/+uPPLeZf/1IWyBePBMXseY9+0i1CeIqJvg6NCtjHX6L7uxTdmXs2O/KE8TChbzOroaTujZX
aPvd+3/sg31zLI706E/NuNBaR39Bucs7hRdmf94w7/c/U/Dm9zrbUHGpZYQgE3DAfj/SbkMd0UVu
YO3B84hCcxGkFhnnBWrjh10FPQwuAIS/WccDLP77edcgRqtUNIdDU9KAi2mteKiafT3jH9b2dQyT
Rh9iGgLKz/sxlLYu5AyY7sHApkZBfpGe/KLTrof4z9cDfbysz0ZS348UzXmsUTGSWEzLfKdvouUv
3amc+lRceIw+LBYjzRQQmPoGJNhXltOb/erPQbrhMVIE8lggL9qXo6PgoDQ9hjVOHnSESvMC/2fe
mO82yOuYELwJRYBa2GfUEy2ZKB7RfCE9zhbR3Is3IZoHB8u+rRMFOesLz/ql8c4DB0q5pG2MFyCg
Lyf5AWzCyldejMbb+jZ14vjCgJ9tRgIzWDWERvM/3i+frHbmUBo54Ks+GLY9XuqOSa/swnb8sHS2
wcWNSCRkPg3tg7OLlIymTXq9Lo8mbZogqJdliLeRJBy8MmldgXzMgy3y2Bd2zIfZfB2WyI+YD5WA
c67klGRCA15SHlHPuJGleNV43ONm7ZZq/mwjgwfW5e9/qYZyJKRJDSKabJwdh5IGgubNX1piOAp+
Zks2uap1czUhMe2p6U2rZ7va3n59Cj8cdxteK48yxucWB8M+u1/TEGBJXxjjMdS85YiIFyAEM1Kc
qMh+fT3S64Z4eyLgjenoASD8wiPLv8+W0srxgQrEJA7aQTppu/4YU/9z1DvwhApYjnXhZq4G8B7i
jH5hOecf/XHoeVBkV3So4e/36pCLEWy2Lg5o/IINQEItshdjqCH5jvIdI379qZ8Ox+OP/AFUeG6c
98PZHTAQLIDEwbdAmvbXFhqbST/ukXCN1ZIs6Z/51f9FxvA6rW8GO1tBI7SsWZZ4HmxvSc+K9+3v
/nxK7eb8Lw45IqJnH6OaUDZD2ZAOiIW3Lg5m6F+PknVh98/X4fsVmk3tVZP/olKBE8H7KdOUSglV
BEeOGW4RK2RjnrG5TDbAX8Xqb38PoxCAkzxyr5hnj2hOXyGlYxUemzoKDwFI5mUXiP7CFjg/V9z6
UPYwwCMjIVB65VG+fXIU1CZ1iWJdIAljDYlF3E1dofwMg8Fel9RWv/6o8/uK4WCn2zpvHCmdeh6R
aRRxgwlU/SkawOYFUPNw85JHZTnW6i3Q50XbXTjOn3wgaerrciGdRiT0fsEKdA/KqOzqkxDQ1gDM
bMFbyjBdaNh15oU9+GF38HnEmVDFBTox9HfeD1bnORqRXlWfGq5jTfRIqWvmLrX1/dfTeP6mMY1E
PEI3CNtxO1Hnj36zal5cZABA6/rUJjn2YvtUttf/uxHOTtOIBjhQREYoTRSOZWhv8YWd98lcISrH
xcOu02H5n52kIkdRqvOb+mQSvFEspQIthZfo/a+c4nfndZ6pf43yKgT1ZqZScOIQcRhFuy9Qol1M
j6hHQ92zb8JfoPmSP723hEn09eTNk/PVoGexKYRPQKkIyZzCatGgWqm4HvXeCizIhYE+OU6cXRlJ
CypQyHuc7zeM9hC3YL/lA7S/Ib/WPKkHhgaQJIOX1ii0ELvfX3/cvC7nH2eavMAW7zFIkHlvvpnR
wFfo5NtTdbLQASoX5lFEm1rQcKPriTzQhVvwQwI/b3Uk0Wx0nkhRde0s3DAmsEMYaVQsoL4prgE0
2yuxn/YAH9fTOt6Knb2bnqXfvbUo/uSPX3/rZ+fs7eBnl4dWpX01dQwup6oj8uvYrJZfj/DZClqC
kiK3MG/+h/qTl/ddlzIC78kMhXPjVFsKH5RcpE1Hb8ye8yy8cAl/cij0+YqyFJZRo/x1tj8p6Fko
j0n9CRLBMpm6a8NWr2qlXip4knZqT+lQw0zjGQaHSyN/0ffw6bLt11/+8fzrgvaxxrvDO0oE8n4f
SVXWjWYVTicg2oAqvCXMLd3+/fUgn30qLw7yWZZBeEBZ9P0oZQVejakfTwpW4TSAFUcTC/WX9TQc
+0X5s3uo7qGsfj3oxyeHL3sz5tmuqZW4BHrp82WZ71RoC6Xp3Fbl+F9/PdBcOz47izryz5RXiFTZ
PB/EdYATCwtk/CnlokFtv8S9a6n+Np/xAc3SJWrF95Ppfj3oxzPxfsx5Xd+cfw/KhY92+3QKhLKU
h8eiuSQAc6bmgTYlxYO3n3X2vAklxBROk6eToFQk9uUB1zUXZPtC3ktblMi2sEDXY7+Y5dS31Tp9
Cdb2HdDX/92Hnj2BwBJ8koRhOtk4kKjDxjSKC6npa4D9/i7lQ+cSCfpARKzy2UGccI9BGaCGtb+T
kwWQzIfgd1dtgxyG46Jf08C6PSqudCP/Akgq3Ug30bF6iO/Kpe0aC2/fXggrPpQ6XieeDqesq4iv
ivMeAoAGw4TiIZ/iB6oOlOYKgJqL9lZIC/P7pZTu07OJuOs/Rztb5rhI1cbEdP0Uv2DILbZ6uUaV
Ba8/KLS8zTrK9ps8XHkXEpEz+dF/bK83454trAgsrRU946Yv4TeYCSttCUvs2twHt+FVsKeDLz8O
F47qx3uelZ4lmnAKpCB2XtiVqZqPvsSY8otmXsXdJt0m4pbHWlwY6Ez55K+vQxfDZFpnlZVzIY62
1FGhrgycS5+aVfjDvJt+2fv8G5yWcC/jrrqsU6dis7WO9dRu/v6RoR+k0LKhDIKr9vu7QZc82w5H
bzxNKl4EkoOO/oWI55N4gKTozRBni2cC9jZB4Y4neacv4SWsxpfiKrtS1/Uu20ZbbR1vSs0VRwTO
oda3F4b/7PJ7O/pZwIUgUKqmVTCdEnAjgJulVdkmxv9kECRU5rCVqse5Cp6VWJaSVe10kjSOQ4/o
Ynkhrvns7UUb+p8jnH2GlOLJXiC0daqrhwmAdjKaG/yhL+yGT95BKkWAHIluqDJqZ7dbGLZTM87X
eGsf7XHV9o8V9inFhdd2XvCzO3SWxua9IB2aRR3f77nJKqM8Gr3p6PvacfRXbXSfBc3NOF3Zknbh
7fsY+87REvpn9AoR1DvPu6wpGpUIFt5RjWxH6YL7wd7KAMNwjwggRFWA76fuUsnhk3sS4VaE3Qhi
aFXS3H3/hSWg+ioq2/ZYtsqmmKYtTNEV2LOXVtqOZuNCKnWTLFt11U+AZEvNUsl0utXXR/vjYtJC
M1GCpIltkLufPftGIApQQfJwDD06KOporqj9lw6k/Ds4epfaFh8jG0Si6KYjjIhIJ+/j2d4pApAi
/aD6J49UdIEvrJtDDGuSbIsN9hpRbGf0omcIx1vLxyCtdQuEab7+4g+HhM4JQDFjLlbQ27fm4Ott
oIOLxZT7iPeFiBgiYgO/UkJ/aaXFfnihIfzpULZAH4nYh3T4bIUx0x76kGD96GG76iYAehcgpsDg
gGz7u1uYTJuKkqmYNNVRzz07LmBe5BBPgvGEv9hCphM0BH/C4X7SoxkM5VQKSKYLLYYPp2Yecs7z
Wc65Q3Z2ZWulUCuABOOpxhiS6vBmsBXYc+KaCgroqWY71hNKOO2F+G2etHcXw1z112YhQSpbJiXy
9+sHSt5MBruvTtC/1Rm+3O3txJvcIQjURRTJx3AwlG1njPmFo/LJ5mVkyg6oEpNfaefgCDpeUO6S
smbkeJ2HJqR5hG4U0nJfD37S2HH9CM0Lf8nGW3fYbC8gc13YvZ98PXPK82Gzb9A1PF/nGlmDwCyr
U4zoQAcIRIvdBC4aOHG7/o2Cls91VSjXnVJdqkq8Si+fzTy1AY4v1xapnXk2NgR3uY2TtjohSowB
jG1IyTo3Y/ukm3l2UFp13JsYTO7HasTWp8V7o28mZcl3ULQAJun0sGgweRfLqRpxX/bQ1xHYx6/C
HPrDVLXDNq4weEaZrVx/feg/PPCmMHmsZHA51DbYte83DQjtKagSrzqFvd26fYr71CABdvt6FGUu
3p7PEIU70l6aDIxyNkOwvachs6kQRRHQObVRCtfA0iyOI3xagMwttQl1tyypnD4SlgsWvvybPVrQ
nKBPQJCit0wH9fwpm8LMC1JPrk9GV+BrWCV41/VWcmE6Px59CqLzIRDUOChUnn+nDWTB8kR9qmtD
c2VrSn/0XmY7xjj2t3ESt3i9tOHGQgrjmJda8u3ref7sEHAOLd5NTiNNgferWWl92bSpUZ/6SNPW
RgaMPso7sS5oxikIHKyMTqI+p0Eu/nrg+QefrS/X+SxlzNB4epxtI0vyhsCLe+MYAztctLYo1ypw
cgDpNo5fkSw2OM/++ptjWgzIJJsKDyY6eGdzndLVUgIwv5y6n5IEu9qDqCQvleShRzTw67E+PFhn
Y51939BnqdQWnnqyEYSKLW1vT/U+Ny81+T9M4+swc6dR4c1CUvT9+uXYCiltrKknDZPxPz7VRtyP
Du3j/+Rj/jXK2S7BaKhp5IioqUOeCYisE3YYlk8XkusPe5FvQWEWRW3uFgEp5v23kBvFnjzF6gnK
rjFtRrEDQaw22CleN8OF7fchWKNoKdMfoMRHmMrr934sqRkTOTEHvugpRXAEY+YHX1yo33042vMY
2mtDdraHOe9Vgsa264aJOwUanqZeHd/HsFPxxFtMWu3gFIdj5Khus8pffr1cH5/X9yOfw0soDrXK
ZJcy+RFSNW0eboiTEBT5VaUoX8rmup4gFBiS20zPdisvx0jsvv4V5vl7d7zn38DSDZA1Cti584iG
192KfaDQJ1SNEGrx3cB+hBeAOdZNAwvv68E+xv/zaPMtDVSQ+P88H6wITtH0LBWEypRlbxrrAmWW
OlCXfRM9aMOTl6hPQX6r98Wyl6C5tdV2zJMLQc1nW4oAzuBzEdMFzfp+S2WpksdRoConfZKg7DwL
ZPfMGv7JJdeBz/YVOA0iKC4snWTl/UATjIaoqirlJG6jbtVWz2W4z38n3jfkBP7Ljgo0sv8nv/5r
yd7CWD/7KqCyCvkMr/AH4exQVmAZxIo4ZZ31zZzkfT/Eh6ZKn1ANvHBePrkywWj8a6izMzlE4YD+
oyro1ajffENdtc2wH4b+wun4bGvOSQsgZSIZ5vD99KG30aKmNHEzR4D//ch+8ro2XDRa+4CIyaY0
wkvQl48lGXJTojyZ6WN3koW/H7JIM2Q4lLI5yWFqQSlRmgV2xdNOqAFE+DSttlyHfxI5NnGwwKG5
z1q3C7orvdBzuI88VR46PVMelkgbTMEBecpfuZKEa2gt3eOFw/RxGeYka5aoZbmBPp7tYz3uVaT3
koZXEglNzcq+l1jnuXkDIcBHBMTRCEX33axlEsiN7CboJ7hjCcfX79CnaIMeli0UdthVtrr6+pf7
uHb4fJGd2fIsmg1w8f1EVjwPfZEmREudZbtqE11F2CAtO32YXGFIe2zrC/frIf8Pc1/WJCevRPlf
5p0bIPaImXmopYu22723txei7c9mExICgQS/fg6+d+xqdVcR5sZEzKPtMCpJmSkp8+Q5vwCwL0MZ
8lmo5QFtCqAgnkkvx4xzAibwGe+q0jH8mkV9/o+CosjDqKCCvEEmXqErz43RLzTV9RfeF24AnkKr
QloY9ZsHLaLiOrI8iEhyoEnbzZin5VMFUsSvjbDRVGo5IM/aWGNcfHULZ2rAZlxH6OZPCbmD5IcN
aGROpncKGrx3HhqCIe+X0S7axITmJVhxq/Qx8ir0k4+aTGwLDuLumlkN0pngY6m+IHsOfRCo24Rf
vZKou8oZqwptRL36NnYBKrtDXdaP0JoAj6Og0N0GeKT+hgaaFl14os5utEI5YyFim1EFJVkAKnAA
Q82EoF/AuB3ZDUh64KPiBqF7l2k05aARBoqgjjqc3z3TmM2BDGdXFth2XYGBevAdSGvYRvQmTvXC
dOafe2wi5iiGiTDkefjAMIpvA0MLfuKZrvX8RMwVQ4IAuTuccdCwI7guG+keL7IcyZwSfLZ1eZ1B
6m0AUzIY8SDGWFfIrp0fzZwQSq1AOsLLoAcRA55sLFvJAGFr6DDcFDkyO6PddFtwXuULrvXqIEN6
FQkWvK8gfQGFAWPZhiAAbZlVAKSRo7ezA0PfIMN7sK5c8BBtsAPEWuMIHFtF9ZdWgXcWBg7mewlK
q6+e/pEKoD0uajwuoQjMwfkbChBsRAvTmxfp2Cp+jYLqPNIbWE4cny8DB95zALG5DEkONPGT/iZy
ig0HgudvtwpzORrF3KoilWBS4XimlpSBkiD9hNqDujg/yC/Mwqu5zE9EjIQnlJlD7v1J2XlU4p0o
0x0twxsBtmopf6COu62mZl8GXtKA3VUVU44Ta9xAzlrjXxTUipZc4bXZ4O6D6vEsA4nHnCmzMdbg
TgfTVX6rwT3EQOtT8WaH/vodMmVbcKVcCHnXkXjBJV4dPWh+ieZmG6RbkbFHK9KLZCeon7wRpaPi
FjSkfnxR6Hc+WKa9y/rT+aV+7Xo42pB6mFHhc4LX2E8PXX4OFH6KWwruT9CpBCiNz/SG50d5lV/B
CwvPH/KrP+kX5vDldDLw5oBXl+AkdUER51XEAcpHjReD421sMAVucW55SO90z92IF0vBmyVgnTlR
/IJfhQ/c+GxkwExdBbAViJ4xR94MgF5v+ViDZRI0DguXyqVRjBgDWWLgm7ktb3Sc3fg1AP4hOnIW
bOOtQXw0Us5ripwxMWwDXcWUauRwb9wswLFZgScBou2OveCF8289dsJ5xXBY+qgb2LhQmiYY4tIT
8eKXE4bg3lMFWLZzUG8RDelb0QmxEMBeTQtXLAKkBiDUCFSo6ry0ERdUriAXnWniA3Rryp/Cfzpv
hbMtv5jQrwGAVoYhIB6bnoy7ecDtwRc3NMw2cYF7DEpE+cf/bhDj5NQtgwU4GKRgEAEXn9T0IML2
by3AmIlhAawCXyk4oMWNw78qwCiLaVyI82bUwx0Dm/FnrdyXmwGa9aDRoFC94SAgu6yhwQZHBSdc
v0nlXi0Vs5Z2ZjaNo9IOT0FNBZCVuKndR6dqNly9RwJjYdHMkGpOaf4RR4M4jTuyct7+5jvmM10K
kAOGeKEvDPO2Gf9ZOSMERPXQS7QkiZtx+OYCcFgsPRGWFmue59E83AL9q5b2xE2EXL5V34b+oxP9
/O+s2PBFSq26KEGCepONwANHz2790e8XMt5L85hN8GgeBQ+mcBpgYmWNVjMH0Cz6iS6Woxe2wwSc
qqkruybGTIao2HogGBJesbDjrwLlS18x4Xu0wyRAIyFuQqdMRKjQlnCjSLN3m2/nd+VNC0Z7AInm
hg9kEl+uGKi6c4Af4fZ4Wuwj1Gp89TUcwZIc36f+Qknkzd05GsvwlqhA+yXj81Omjbd9eOUMTwHE
0s5PaGkQw1dayy6oInMcA9cgdRM7ssBHtuL5h96AP8tmOIxUVdx2v0YB1UDji21nkQ2G3vbs700a
AEqUN5CIRLHcNeYTgMcl7iDxdVMEDch4+w3eyxumF0Z5IzYjmQQ0ER60Hp5LRlpC9F2ZNm0nbsDC
B6laCRWZGpwOGxCHjxaoexeOgjc2CcPhDQNMHJISr0pwEBNAPV7BvMWXCamrCtRd6IM9bwmvkqq/
HrVHo5j2pn1KkQwSN6Lezy+X6+a2uitB9Qo9jmEjvk8f8juy9PB8c2o+IBS4SaGiYXYjV7IgFgHP
6E0RUyiqKHC8DzuPsoX09JvDHOUfjOM6jJAhRyUCF4/yWQPrRa3rqv/n/AK+EYRe5DiMA5uAnVj6
FsYowadje3et89TJ4jDVdMEc3t6po9kY7uR2pRpkh3CnQGxAUM6Dpo7+0CrymUP52+XQDRj6AwrS
9z5YKmlcvhtC9zCQ7O/D7osZG2cUOJyQVgVnyU0PRSgRkZ0r0b1uk0PUsIWhXj1IzZSLcVY5UcUd
tKiImw7yIy04yTbysbsPk+oppVsXpObgcqm3/CKtF1b7jePreJKx4euVA01ZNQ/slBSKO+lmGO/O
G87rt9nL7Fhs3lh7hpTJnB0D2UH8uZ82zjcIU0DGvAJzVHZR+wtTWrBUU848cxw+xoBC3IBeZ1eN
H0hRAV7KLqS1KnL9sVQTeln4FaJngZEKIvZe8Q7cLxdO9fH8+i04d2wcyjWEgdru1w4xnfj9ezfv
LsH7dn6QN07+F2ZgRMfU6ojHXeyRXauDM0AFJcj2pAdjenXdOtnh/GhvHjBH6zbv4NHNzIFCBij8
sW6Dg9t/Be0wfmjA2B17TyFEggg6hXt/6U2zZBZGWBmgf/vvQYFjR1i5ydVTpD9N3UKzxRwVjEcg
VhI1MzR2zx3WxtzA7csYtAxwh2IcMmZgKwXfdgCQcxg3F8jTXffTp/Or+faIIW5s860N+MuXq8lR
pxMQw8T52cS7FExXDdgbGZuANoruqzjegqhywcVeAcf/Ha/+jGmcBjIrYhWAhO+GedZWuZ81OCYj
d9hOUBnlHMQLBJxde+gOu4tNrK/2Ed2eQCYGoMgLZlVdY7o5BxdaRyAvKJsvLhU7ia5c7oO1OVyC
zr1aWGMkY5JxXEYQ1QAVXmvfpsK+dDtMEOoOniyeQFy2Q3nh4vxW/kqtvLAeY0jD2d0xUIGTYkjv
sCPvuo9k2qJmpsGiAvnSLVD5Sbavt6jIfPTfjcF9hLah98Vu6UL7qsLnzj8DAB600DhzDsg4FYTF
JjpM+BnFx+5Z/Wx37WV33z5kd+F9s6fP/WX/wG8xOEpou8Xy95sbfDS4cV6MGgTPAcHgwQfQ9sfg
DwE9+Uysvh3ed7v6Vh/oE2cb/WOJPuS1Vc/TnrG3ANbgymnCMsFo5kZdnAfXuoV82SbOd6Pctda+
kPtUbiBM8iHYn9/wV3HXGNE498HRBqJajhHFGN8R9uhMxV5nA2Q7P0750ra+OkleDmaWG+2Y5SLv
ZntGF1jU7qNQ7DT4rc9PaWkUY/uoNTHo/mBKvLvIQJJvoXTHne/nB3nTNf/slIn1VEAmu3UwG2he
H4jkeGrFidvqfVuDrEe0mwgNi+eHfNMsgTiHYYD0BbXTl2E2ElOLuljqg3g93dSg3wYbskXf5UtN
Xm+v359xjBBQUEqGCSqS10WGtif3ugFfoVh4MCzNZf4NRwcw2LwnpwNT6LXkj7Tudy6IyyM0WDF/
IaC9vtj+srk/s5l/ydFIU2q7oF7FSFW7se/i7/KB2ZviilzSb/139RnkGdHMg7twPi2toXHWKx9y
RS3q4Nes2+ctFHSnAaTyT+cNYmmQ2UaPpuYKJysbHweRZ8V7cFxflPWPDtKq50c5EZT+rKARIiwb
MJyYwO46th+8G8h1xM/RP3j5BJ8sG8ptFxA5Pj/keesgppo374DgxlPAvxb84MbvafjYoeEAnOP/
3TBGoJhGqI7QDJvkZ82WhBlQwJ+Z3hGQKp8f6NV184UNvqp12WjDKt0RG9UUEAvbIB7NjeEHcJbY
FuSdt+dHW1o9I05I27J5FWH1pPc9BaN5I77h9b9VYPw8P9DrhzJQTBHue7EfoG/oVWd27bGQdZ32
rzX698phW99rcJRtin9isKxvHuhhqZNuDj3G7QTgBvTvox8EhW6z3csbASNvURu+hiD6CF09G757
fk5v+BRGmOuEOIFBuWgYewysOIizMQJoaVNk7Gh3MULhbhtW/tLRuzCUecex6gB08Ggyuq6DcsvE
viTt1i1+/lfzMXEOUQQxbAEMy7VNwH7etbuga8AMvGThS3Mx7sSkBK7JHTCXEOo2HgoPdvHMh6UG
mbcNDkAXlHTnRkMznRXEIPSWwvavnYf6Ov0IAREwazjfvJ0/ogwB5ckNkRtQ5axZwz+jGnGWT6PN
XY1R+QxNgib652CJhu+tezfs7s8Yht3NDVCQiAMXK5BqVxBd8/bsIbwGCfUDvYh23W74WT77B3db
X5BvttzEX/g3nvxX0zRRrh6kTTxHjP716EDCu493eJpS/nR+kLc9+Pc8fSPmckekFUsxT2V9HPPn
SX75u+/7cF00OKPEiiAxM3m+PBMrYaeyyER/25XQKUez4A9L20t9hq92aw4OM+4QXHCAIb6CokQA
DDq0c4bbygLN+y7SqfXV1Sx47FDou/EIE+XOC/r2E5SWkA6tvb7DG1Fn6mPe9wJM2BUElgvlAGA+
UqK+OkHj6y2AGBkEbNDT+sltClFuNVLW46YGzRbb1FYnLfTcC7lwkzVfAPNcgPcF0TQK7jHYZF6u
WNy7jcw8Km9zQqfHgUH+uGxFjXxmmEMssr6cyTwXPGr+5nEc/zUm6ENwasRg7jMPeJf2NRexK28R
0Ycfjiqh3qMrsNorUE/6jTt9qezhSbv+5XnrMMMUxg3n4gUELP0ZdWJcbTGk7wjbVrc8hvwIFKJm
0WAqoNpd5At3mDeWdV5R2CC4GfGeMwx9pEBUqslXt2kEztE8hWoPXMpz7UfpTh/Sng5/eezPczse
0AjBpQ8aXuGG6hbVk3yvqPUY14HakBHNWJCK+svHCEbDpMBwGgAjboPu6KXVOFETlJmt1W2c5jNH
elveQ27yI6dh+k/XDkusJeadZh4ODEfAZ2M8YCgMI8XxQiAHydStH4IXyB17uctmUvGaV+nO4pB2
OW8ory69aKIDkA44VWDaUBwywWaZ73dNbkXuLQ1/Fm5274PBs2q8pLJxc0shSOtH76GS/qEUzZVX
LqXjX/kHMHQoe4FDBAgVMD8bUSxuI98q0Wd3647lV+11UCi0Mwn2cSgFNq7YgCsY7PPNEgfTq0YH
zPrFuPM2HL0oVBooOmoXsy6dT3r0LnLffQ8SfHSkNpuJy00HMC70Di5L5QAEqyHkG7GF2GCeEP7M
moIedODRZgZVEyXT0si2iikMbn2I0+2467ON6salwtibo8BokLD0cHn9tRJHM3Wwu+3cpHZLrVQc
WO1SXPHQwbFgRq/sFoBI1PzQCwrWbd82e3CgHuT2vIeUpdbQoCN1FJXQy0ztm3hKGTQIahY8s7JD
awMteK43lMoIOtQhhHAycGTe2ZByPpSjvMw6qB5MmS3eTaVV/vsI+H/A2H7T/GAPsv3xQ354bv7n
CxL2//3yj/9/cLLPjTK/OQN3z/L5Pzzr18/1j//1Pz6Mz6x+bo/J1+f/8B/yddv5F3gl0DkFXHUA
uDqc9N/k6zHBP8zUbsjCoAaO/qrf5Osk+hdeJSi4gosCdoyWzt/k6/G/ZrAxiDpnCssZdxb8Dfn6
S/u18NYKQfoJpN9LD50mptHh2EMUIKD8KoUYzJUnI7GUiXwZgP583si7srLJIK5WNUlIOn6Zlvpq
dL0qGZVy+BZ5lDzc6ggy3hvB2AI3zcsD8/8O+YoQPCc8HJoubBKfCKG2gOLLzzqvIM5CAy6gwyDQ
on4rCytbwku9vYaIsi/XkEAEFbiPiSe5FafeFv0ZzXuIjKBgcWRMt/++zxz3+hiHyJ8pzVM9Ci5Q
qUQXBSjZEq/rh/6SNFDXPag2yj4BIhqo95Am8r75nNx0dBBX9VhGt401WNDHArbirzr9//wGI5Rb
1LNgob1IAk976Oq1vczel4r2Ty7zlnq1Xt6r/gxinFP5IH3oU4Y8cTN3eGAqcn6WFEDXbZBZ0OI7
v5yntmv++6PV1BA3D/IgbxJRMN8DCKTnUKEZA7FwgTr1feMqM+uqax+qyhBsZJCl1IG686FsstCN
eWqJEBCOfz1IAeQgW4snUBfzniCmNEH2meHg24zh5JDDujUywoKdoa0miFKeOMPA9+ht4BcBFC8X
bOnUChlRoYTQllOEZZNAwKm/G4YWGi51LfylLIJBlPTbjkySUwdHnTdavEmCCtWXm6zwR/uylEEE
PaNg8KOtaPrGhlAiH+5BFFsVlw7kwZt3oewaceXXnVfsVSohdigLNP9vNKR2RijtMcdZOtHnlfzz
dPnzE42gMRZccTBqNUk6RRaE/7jd5fvKy7z6IrdB7vClkNX0w2mGytmjQSF/h1dTzHfQMYWwUydY
OKzbDLPF3PcgWYNmUAh6W2AL2PSeCO8t1sffVlkSTqkX9trTqalKVYok4xm7hxA7tJzH1oO63rrv
GyEjKxq0FvC4SSj0L+gmdVj9FNZ59HHd541gIVXQa7fMRQJm8/LJytvyuxpFfbHu60aoAIazpXZY
icSKx87bNHYHOakyD8N1bmy2otKpDVEji5okQidgCvLATHwiJZnkwuKfCEaRESZwwE5pnuJQGFsJ
7W0VqsmDVKKKuo2VZtbP86s0m8pbrmKEC+TzvZGGPiQ5lNDXUJHufiird6L3HUyXXuuuT4uFs+HE
5SE00mZ9PMowlTZLvFChQQbNsJV8CB2tQ+hkptLZ9Zgv2golEblaCAUnoqH5QAHXiHDcJm2SmAZl
fBFKLeJNHWd5uTCpE+tnPhpQRVRSQ1Q7yUC7ixrcSFxu7ZUFRb5dTaHmBBWrQI4LuJFT05l/xdHx
OkB/naRaiKTvmojt06bz0v3U5+zpvDWc+r7h8BrsaZDEJLixVqDs2pVNx//xqI2wsu77hsdDhK6x
mCiaBLDxAg1uATTBAkoXNtsAkf2O+ya1DIS0wL9mlzyJm3A6uEpG9DsoaQu9R1ouJ18sK/LdizzM
FcQJ67xiH6ifqhFcbdIOF0L+vFRvOJRJus9INqAegi2ymgHt1bVL/lH2BN3hWkbW3bplNEJDYFkh
ytYjruEtV9m2nKATrdIwXIgJs0O+NQUjJjAK8fLQrUUSFWPVbZEQ9eJ9Bvn3dJPxgubQf59zDCm4
icCwUI3VlzAN3O/n53bCoQIjSuSQBB+Fh+uFPSun7xovC8rLkeTSugFBvLIewlxyfn9+sBP2/qo5
3SIZgOUUT6gu8i+LKkB3ut3q6e8yGL8NMjAeF4EgViG0FImko7Vz6xwpYymG5PyvPxFQTQIUCHrl
/Tgfz3ngMWsn436A8gA60d/1ognUFpT34c9B+yVdOJJOLZcRHka/FgFY2uG+yF8Cdi2e2t6pFz5+
auON2ODStEQb13yvVAPvL/I00w9QA6nzw2RN+r3Fy3B3ft1O2LfJ+k4go8cLjne58mnNnpwpsh+I
X+f+hjK7+AzBk+hJWmg5uEDtIq23kQ3x04VZnlpC8jKC11FBuOvges7wnL0MoNWKPvbBrZe0P06E
n8AIDXEjy7Cz8YRpxgxai7jhhmofNcQG9UenvSX8yalpGCEio25DZOo0iTtwqBh3AdtC63tJ8ubE
100+VF63dRPPbqndNH2Y0sZ5sPpJXJ7f/lNfN14HaSALZCvxRm2yVr3zpXqwOmhArfu44fE5eKaE
RSQ+rkE90IKb8qIVmbPy67PvHJ//gpN6yFose+e670NIDoN4nK68MZvtt7lFRFxbsM2iysVzmeVj
vxmcoFu57vN+HP14KHt3lBW6Scp65DccwhJ7EZPFm9ipbXVffj6YLKchU41fP6qfblk5WxBDlAtX
i1MfN9x2ZBWNQU+Hl1Bbc8iuBmCas+VSb/6prxtOW9o6Rd4k5gl4YN4xYCk3ThM8rTNIw1Ol18lU
Q8Y4yUOv32cxn7Yy8OuFI+jELzd5nno90JQ4PU8s7WcX0u2Cy6Fp6bdVv91UzJCQj6SFjXVhVt5t
lCUZmrFrsVv3dcNVw3goWrfB1T1OQ/dusp33GW5VC+1RpxbG8FQWZAMk5rHs2TiBXaTrW6REmQPq
w826X2+cxRCmRFEb+soJ5M32RPVsG+D6vu6UMrushNtEYd4RnshW3HotOA5It3LVDTfNmfSGOFB4
kQUTiOi1hPVfsTpo1UqTNFw18kXZKNHypJKBO+2a1JrpwvtOf1q38Iaz+nr0nZZxnnSyGRGIeXff
j+A+Wfd1w12dUPcDpzBKLoqOflBBnXrAATlgIVk1gAmaGvM+ntzc5gkBK9O4RUUdUE6vRzF3Xag0
y79+G2aTM4eE2mUuKNqlc+WX0RK5zQm/cg2nzVlX5OBpRRYbmg67UPASotjZ33X//76vmy2T0m+q
FsV5Nhtn+ZB6/pXDfLpQjj/10w2PbRod2srqsPKQpD5MpaTfgyYC7+v5jZ2vL2+82tx52KPjlXt2
HlOlsTIkJXDctt3gdfCZeVCtl/HdJEaZVEL6C24w/+q3hjP8uEafcT6kDc6VoinD7agd9EcyHUGd
Xsi0O5yf1Kk1M5x5soZqKFFPTbSloy24k7xLUAWF60KFifuQnZfbdQVjgkNDe7Ph/WUs02rdZc1s
9rbbdHBjhiDaREF70D1v34WRXnlZMxWSiMX93nUQKEavcK4CcCTcAs+k+II1nVj4X9LAR9ZEQlk6
7hjTpOtcvckcG9TIAJAuLc2pzxtuDJ31oHOrjiXOqKBKgj+Kz5YXSCDqhC1A5dnooX+neRry67LO
2jvmdPeWX1bvmpRmV8zJcoC0vGKqoPfnQk9gklbBttDYmrM5XVz+AIo7v5OkTcsPyJIj0dRHILWF
jO2Mgsj7yseh3KZe8RUQxaBIUH3QIKlUE30qIdRebUUH8ZRd5E2oYoDrMSlzwLcvwoEX9gcQaA/s
oDPaDgfQKY1gPgCfnv89TjPXvexCGfwcGt1Fd3oaoUnkBW2oQeXkRh/BLl319sIeGVCQ3+HqF9Xy
0SaxuLIm1dk0EaPLyw0aoAJ6AY167m+mKaTikDFv9Le29LLmivRemx5KKEJlOz6BPz0hanSgQYv6
NVvqnzvxtDaJg5tOuxWpa4a31SQfJSPFNRJVzymUkjZscodyU3aVG228RoDPvG2CpYbgUwZlBNdx
zCGbXWQ8CUDgcEil2hPKlgiL50vbG7HOhKL5TCmqqoInUydFuA0zMu5wYUezMZojLvt2Uo+rwh0x
gmrXgvsmcyuW0IjUT47TQHAkttA7te7zRjTVHWAQk9fUifS9aWex0NvZNF7ifj21BcbVhTqVbw3E
o0nuDZD3mCSaRrZhHzVfVv36X31oR9Yu+VQMXjbSBOyr1cH2IrmVObqs1319PlaPvj6mg1LhSKqk
pG3wJc3s+EY4bbjQS3NibX7pshx9PfWsQqoOWpCNPUBWfBjbgw/6rqVw+rZ9mm2kvZrQaw/R46TK
QtYfxk6Qf4Z8dK2F75846015B6CuNHXJ1CWeruxySxsBHQuvqCKQcfCafly3A/PaHa2R4xcKBKA5
ZsFr/z21m/EhosW08PXgxBoZrgXJKMAA41wmjZ8FLvIa7YSegcolm6ovQ7blTdn+nSDM77hsAtYY
MPx9X1LrYEd9dVV21j9FPP2ddPGfjxvvj8npyy7nOj2wkaK7MeDt5dDmw4IbnNpqw4krv0MtjpE2
sW3d1Zu4jjJ/H6U1xBjqOk2X+l9OwW7s+QA52mzZQH8hLpo26dJiHC6rrB/Jwaak+qIqN2/e+17X
Fe/ioSkxRxJXDHDcovffaWgLses+1+205kEEvLFxcjQBA2OrjHji61zoXRjb/BNOcMtbc4XF9w2z
9r0iBGrUYkmk6adhwHx4oJYAWSfiim1ELQu3NFBvdXmSCeE9OoLvShqvdEiTKDzlhYuXisDHWaST
MXKLvUPkEhv+qZ8+O+qRBfgdtjNs3SypJjjnFnwZ8gutRFivWXeIbxv7GsneJ3jhxoeote19Vdhi
G9beEiHjqV9v7Kqj6rEW0osPaRF4nxV0Mw46spa69U8EK1OfQ9cpaFCtCtc1HlhXma6E3vCSyGqn
OBfDhes01pIa6qmZGJeCWAQDGHLt6CBYEez0MGK/Y3epWX2+0L9xdTIxkI6LIrhsVJZoO/WLH+FQ
ieadwxumDhaoAuUe+T3F3oW25awL9Ga/QldnoDiIh/RQWMLZsg6s1Ju5RcMDog7UKRu0AQzZfsWR
Bd82otigo5zmfmkdVFpO0SaHoAzd1q7d/R3T6X+CPQYw/DtvdWrryrIOYPKLXLRLyara1VrUS/2V
b+4+BjAeYsCrkLYprfQwBGnxWdVsBI7Zjleuj+Hjwie81GNtAVTF8ToboOUMKYWlev+p324c6dOg
C0W8kSWWPfY3/qjii66OlzrKTn3d8IuqFlVQpXiiotEhvWxxF/8g5SJG7dTXjVM8zmjt22lNDg6A
khoPlgKavJ4rvDVQRuyrcY67AmBohO06UZOK/U0TpuobbjwT32rAuFbFDigMG/Yf0VF1MSi5k3Qs
iwQkLt6lnRbpujnMoO7jE4JlVmwB1lAltRfXIFOy5BVVNnnMsqn7ucqBTYBeM4U5WiGHKvFU0byT
YQBB1lZmz+u+bph/ShToi6OgTBRDOuOCUe3VG1zRM7JwWzthRZFxxoHO3xeNxgB2F/YfSc34/TA5
6MJY9/vnYY+O6LKYCJw31Qfm8fGa6FF3ewZM3RKh0KmfbzgwJ+nYB3lXJhMgLHQbjWx6H/nos1j4
/fMyvDp8YJ6GCw96aoKApsVsnuyih5AG3Vlq9Mct50GwsMmnBjE8OWyz0KVTij1weI5auNfX6ZZQ
0CVv3Qwpmd26vTAcGsjRzia2LhO3b6B3p6BaRiAmvOayFKGz8OVOV4FHM67bMmERpLU2flo3D7QU
wedVP96E4ZEh1hVEx8tEt+RZ5EhoZMJbU2nDTzdOMJopGZCwhpN1eXPrzjsximLJw07sbmi4sNKT
N3UtEoRZLsJp67Cx11tWxf1jXDpiVfYKczD8uMy8STSNVSSBnUsKxYIoy7bMAsHMOusxJacsrcK8
9KM8KWXf7UHa+EMNmqx7QZmwuybMo2gE6j9xslEeXJG24LIdVyW6sTaGEzfVoAACcoukHwKAkANQ
CrxneYkk8TrbNP0XKg20tfwczRfW41jH1pXTRtPluo8bXqsBCNaOyoqEcMdKHIbnDsqH7uP5r78N
eIRohOG2mRU6GXot8yScREz3WROBoSKs8IIdRBNH2yLvvW9dldXFo7ZK63msHVuUmzFCjjo5/xtO
xHATQicrSzVDgAv+VPXi2VeyumZZGT6t+7rh3I7bDn6F6n9ClUcuw050O29ES9O6rxvOHQRs0j4y
HElbZvF7V/n+IR6rRcDzqaUxvJpTC924oJJOLK+M3/sZqtFySPmaciL2fh716HDWqfAz0fAsceL0
p9+NkJD30OawbmWMk7lBVcOTOZ7+okcq3U7x9NcqX3K5eQHeOJdNQqa6H2UBVuH0kDIU0jdBXKfX
ubA8tBjwvltqYD+1/IZjt55HgEXpYJmK6uxQxnXXbfuRdgsH/6nvG76NrsOgdLPJOoSZb6G85Gy9
VpW7VRtgQuDQLIO8Eeutw5R3aLSrvXIHHeN1XmVSl4kBobSM8HE0DoK2gjforx89f53tvFIko40a
nNKKD5AlK65cPdmX4IhbhV+IwGbz0uxrVN0m3kTxoZd1cBH6Y3CRQpNr5bLPFnvkVEUd+NSVLEtc
yX9GnPJtFDgrM43+bEhHHyflgFYUq8Oyszi/ghB7tNGcFQtXuBNOZXb5u6J1WJ9OyHc1IRqqPNJm
cscHKg9NOvIlJbETRu8bpzGKbJNC6wFe9GiHT4ZBZRD8UUts7Ke+brhsX6KJNC55fAjLsgSNXpwd
VE3+jgH5dzLFJE1xIi0nmaYIO62IoRY1lNBWBIhyIJucORDgXOW6JiYumwgZoF2VHoKBhVuq84NG
sXvdkWVC4sJe4zgXxXxkQcrKkYruwzRaBfAG5Ydx3BaQJID2O2oLbeCoz22I5uIpB/XHuoUxXDec
0I9RlG56UI3yNugk/tSN0lm56obncpCysHbCx7UFBWevTj96pfVt3Q83HDftOUAoMc2gr55Wl66b
5VcWB0Ji5Z4ah208cjmFjKQHz2bf7VFc0gbV/HU/nbyMORKy7IFbFPEhVmV11bXMYuB7coBNXvd9
w2OFmw2A7Y/WQVTa/5gWXvxMq2rpAX8iHpi0W8zzVKzzID5MgOtfUWTKkrwnK89YEwpXg8Rw1BrH
oBJee1lXnjXryHULJd/Zqt+45Jg4OMKIp5yiSQ8uJPJ2I5AhCMpO5180Va12NK+CdW8MExJHqpwB
ctHOxwqabdOi+qAmEAyu2l8TEVdoLDdJEe9pQ/RBVuF93S++Sk8tkeGzpInAjwHgNozHll8iiHlV
ezKMroRcAXo0rnwBoeR18cGEx5W0cQfVF+mBgooR2hugvQuBf1m5B4YLQyV49NAEgZmELdEb3CDY
d+FES0w+J/zANbzYrz0SjyHgO6x07cvAL4vvSEpk655wJgxuZIhvnqwRf/zgvmxtvk0HvTJFbKLg
wLliVzFk+g4kKsS+6J1iR/1+XGeeJgrOLVhASy+3DoMcId/dxeHOpdJdA8aNwH71MnhylQp3ALIM
+U8ow6TBkG5azrN16W1TJ7gOp7aJBIpHk5OlwyZSjPobMTmQakKjbFiuM00TkpWh4T4PU9iOM0Cy
ws0zdakhebnwCp1vBm9EuVeKskrweELb7qGQxVTjkVgT+V5mVdbtyjqHwg3rqGVvWQ31+oV1O+EM
JhpLxpYvWaGsQ04GeRvHg0qA9VL35wPeqQkZnuzKwp08tHYfrCIqf4JP0H9susC5s3GZs7eDQ5uP
NhTPFhKjvyA6b62f4dkiShFgJ5z93BZBfp/mLk93AAmx9LaxRX3rBDWSURBy8Z2r3EJjzkaqicQX
ICuaPlFdxwVEdCca78eK2cN91heeBNd4Xtg74CjAKXZ+VU6tuXHMt92IFF/mWYca/HNfW1kBIWmH
kn9c93njKR07fBZi0Lil2BnULyWNE/CnrWqXjcDG/NKNoeaJC7knUvz44WfslT+UgKzXql/uGCHC
jcqhBmsEHru2rhNbtdklyejKBJUJGxO1HXUZYLgHC3qkAbXu0oKtzDmboLEOvEdqDIf4QJXzfzg7
kyY7cSUK/yIiGCQktsC91Oy57PKGKLvdEoMYhMSgX//O7ZWL53JFsGxHNMUVGlKZJ7/zU7TxF1qO
/x4blN25vlSGA47eICIpLTSSc7tdr+NwsOi+N55Ce2gFawS8OA+mn1VYf65j/UbM9so0/49p+tsN
fWs0aoFosS9G01c3UeMveQiH22OVir0srJ8Zj0u/wzlb9eQrMNrJeyRg4jfu/6+9+26JwgrVLD0s
bYtOGJ2qYNWp1O5QXyPW0G6FrpvRFNXwpBhi/csM0/dtFseGZS8Fw4bXTt0AAUqAS9bXLujiq1DY
g8ffXiHFpSwR3Q9eERhefalkOX0dq5IdixD2Eqm6nFDMChNElTw298jX9YWL2+h0aB1d2GW/J4wS
JjpIj0te+Lqjn5zR/TsAQN4ieL8yYfYCqRBN40vnYbJr01v4RSSyvTeD3x0sC+2xjMoLbaNm7AIi
jrdCr8P6ELdweP/72PxnlPmHk3OvkYItOZsW0UJ3tRr1k0GL0N4720ffpbdNQ1GL7X3oDyfoINRz
OSfzOW5d1Z1CWcKXbE2AFCjQ5fOzAhdIn2JiGwCNcMKeodPvVKbwLyZ3TtPP1TTBDvbvb/3amO+O
+7pdqR1WxYstosjr9l4CB+Z4WrtjofxebrWunlVNxXDUVcSeUYum6dQvzcGVutsE2mgU9eJmXoil
QtyRiIfSymO5J0hWXk72hl/ufFtQFmxDma8fIHFS1A2HLgrQAuyePgcOcFdkEsxGLPpZyvLkV3Df
O/JZUaR8+XRYd9dBoGhZIJ8wPMSD5J9k5LaPx56+3wbqoGPlYPHuwRamlYgZILHeMREGMuov351x
EVVqxfYLiz/+7FfCnMNBlp+OvftlIfx2olrSL14MGG4BNtVjGY4Xo+OtzY89fBerDzNpfBUgEqh9
X6WjjT8tJTmmjMPt7+WbT7HXe3xDZOehLeDMQNy5X519ywb4zxsBDtSXT49mCZ/tGpEdyOlNodBd
lA5D+Zbu7vLt/n9vBPn65dNXN3sUjo/QQJaz+RqBafccOuvdjtobDzVMcJCaX/4Nr+pdPC0JL9ZW
t9cD7aa7ntJDCAg8fb9eVbl1fUd5Udn4OwnaJ6YONXniybvFusAoYVgMgLyti9mtaE17XQ6Nf+i6
zfdMNo7GgjEGNr0Y1OKd3RoKJFxheneohwdvv1uuS00jwzyFMA8db7nn+3dol3hLbvqKoIDz/XJt
oTGKgwaxta/bU7LwFQuWrmWXdoGLl6KNPGIz7cnGXrO+bbsTCNAwmR07+HMculKB6vxyYgG5gjux
XnixeIl/QtGmSzUO5YNP3y1rz8Y6KD3HC2Rf9PNiNnflu3k7dIGAsffLd1drsFYMDPeCeO11DP5z
PsbLsdInmN4vH77NXqhIg1x+L6MJje3hZ9va+tgRtleAeTKek1AjP0pUMp4sQyPxGg/lG1SsV7a7
vQDMwV450OWEGH8UK4qrKjzJuHo8dAzsFWDof0CbfGhYMS8KRt2bqtoaSgI16WNzZi8CE8u8qZlY
XvSmB4N2kuqjVI35fOz1dyt68NBG6kJg0SnX8goSF1nYLdKHbihglb6cNMjEraJhqJcvsofrUDW3
p2Va34I2vfZdd2vVlXqySYzvSrVuCviVoIkH7ZBvJBdfe/purU4d2L8g8WLcGX+/JtGQdbF/COmC
U2C/VCGWCSHTZMVYTvVXyLujD4sdhkOBON/bIusIaIKhjmPou131AWzx8imJenPors/3uq/Qt/4y
+BKnI0/gFrmadX6KVYW4+dCU3Iu6/CnC5QrOOwVfVitOFe6gcEQnvfh47Pm7IzgqZcCIQEau45Y+
tSTQn4fViQ/Hnr6Ll40wIzFhhWsKTqVPIWv5ezkP7thy3buW9IwkFVxNeFGG/ZjWyzSlYh6O5VnA
sHi5XOPSERqskhU9ONSnRG3enRpK/f7YyOyW61gmEQzCCCsuivp8FF6UO68Jjs35vaxr7rD9Tpfz
aaBRrmKQnULqbwen5G65kmhb23rFzXZRxopUgxx1rfTUewefvztcZ2Eb5w+Xw7UeHrdhfEpU9OPv
o/5KNL7XcjXlqloAh8vC6Kr/Csqwq4uk8dugSLQ8GNXuNV2T69rFq5ErWhrEY2ZQIiU1OJd//wmv
7MR7TRcycxpCyZgVwo8aXLWSzofH6FyXbzmjvPYHdmuWeeVWqR63iXENxnSWCo5rR69ye7AZWaNu
sRvjhSG8bnKwt+MImGpODlHqEZPvVq1tNG+N5gj72Aze/uCzTCZvGhW+Nja7VdtEkIdwgR1nAMU0
s7z5Fi7eW1j41x4evtxwpsjWw7gi2t6WQAN/D8UeEKqHEkZ87yA1NgZUAIOEkXGeSlXnxblw+s0m
4stl8A/X3L2gC+jWuFXlkhRVk0hxNcHBydxMYby+82D7VN7wAL4LoPuPj2Kbnc3qbaq7tITF37dk
QLUpsJExX0DkDL6JBdTyq5Lw4bqGfu7nWsLxEoL2dv359xX0yiawV2mopfZc1WocG0s7f6GzFzTw
ERkTnQZu9b79/Y+88jH30rNR2WhWbuVF16NFMEcpY5OZ0GUZZcf+wOVL/JbOoQNeNlwQq67dPH0J
N9o9EzMfU3vzvfyMa6RGhQixjEb5MNJ1QgeNez725rsNZto2Lx6mjhehpe5M4cT+dQKg59i9j+xi
eB7gtPahZSkkWvgAZey2hqUmGaAyOfb6ly/+28AjCxK2A6AphQMH44mSmH67uPh9Ofb03Q7T1oCL
gyWHa//qqh9zrZrrqeTHBEr84rPy+7uX4KVAAC+R6yobYVJRQxKcwhiA8mOn0944cQuZXpMep5On
0LZfRToE3rl6a5t5bVHtIgMxsqQpLfScfWOyBvXpASSMQ+O+V6AlAB5Y5ne0KMdBnZkeb+DdEB+b
MnsBWiQ7mEOXHi3Qoryg4BCMnyfqxjemzCXN94e9dy8MayfHIikXVoRDR68XWM/8Co2e/Cyi/blD
n0bvlk/SBiUYOepgrjraLTP0xYPp7UZacG9xN4kifE2XdVmOlaz4XiS2NSR2OqopcuENog/ub/TJ
toHyT8e+926dgdwOZQbHoPnIr2RRNJos8oZj1Wu4ob1cZyO8PNfwIrWK/D5O5dL/1MH6FmzqlVWw
F4m1W4jTEw5uBSGguKerbVaSqpGRY0mcvU7MWQ2jjBVdAzXjwzsAA11KB9gtHhr4vU6Mo4xKZiRr
i6mP7sHLd3kgJ3k+9vDdoagcboNLzeKi37agAF+xLQzYYgefvrsrx1vVDpqTuAALe0gFif4pm+Qt
XtcrX3UvDqtMNPaRCUhhVTueVCugdYvmY7fNvTZsWHuyGcBwCrrZhzLyhxRObm8pkv7TwPxhA9rL
wLoREbfUZVzMA2n7KxQ9zY2JYciRhm4YP4LnZExKJRmGtAobr0x5XGmbXyogBKDvoRnTpG76IWVs
dfcwaui81MHQ853inQ8X8BlekMfyWHusV4uMgfJGhwRlDNlaXQMIi/vgsQZJ/p8B6m+hAYX+H9ov
GRfjos849h4bMh188d2lG32pyewoMqsLfBSLRI62UB19K6363+//0yfcnayx340bcYjJ5gj2QSe+
NUo8AeI2iYwDHArvxMoL3ld+Mwp0VFMhb+aqw+12upiNpYYK65/iwK5x7kFPveYzG5dPYWh8c2qW
kS4phyXHctJuW3/4sOTMvTB+v1qEfWnQeeqZdcrXh1SJbF++DjyG9Dz8RYslkXLMVABYYdpFmvz6
+yZziVP/f6z+z/rVm8dODgsSig7wRC+VoeQsI84l/8SsJ5831DQO7cRsX8wmtgaTUWpazE1Xn2Np
9ffEBPpYAYsllx/423QFTJEh2gmRW/Rie02B2Uee7mAjO9tXszs+TJuCXWjBFkzUrDFB/8AtXN2P
hZp7LaGuoPWDMhRBVc9EWq2rTPuQHsy77tWEVY8JlNSEFr22PwMs6hQpqWN9SXwvJmwuOV3hYlrE
ohSpcuJTEvA3brevnCN7MWHLDHyeNTIsM6fTbQewPpakz4/dOvf8OeSKw4BpHYOnJs270Hj03xUu
Mk9/X1mvvfvl33+bkLSaauYowyedSfhjafDeuYBQ7K0Wmde2ub2qEG2oViH/EKPgzNq7qFnmp6YN
dXPqZCmTNICc9jMk4PxBre1GbpHE6MxXRTuAV1f0vn9qXdg91DEfdI7cxfJeaSH93G3N6lIpNu5l
qDlOKNT6dnmA5SR12VzOfZ1HF2Z9bjSwQW9M/1cKxGxPM4O6uIrhekWxzdUMYuRYuH9lHxKSQquz
sWvhRFveS8DCHlEZcneQwfToU6sCdUwTi5v1y8+F7i5RkRKt2qHv0f+mscFeeHCm7Q68VZQOIrGQ
FU2kPZcGrbJBFsjqmP8H6sO7I6+P5gSKXlRWJkNI0QMRc6q5Zsdixb2UMmlmAY8PnxaOA+GngB++
gYklPK0PrZS9lnIDBhBB1yXL4dfi5zJopDhR//CPUSr4Xk3JhNVmXlaKEImwFCc4sjVKjgcHZ3fw
DNCWV1ts4qKUCHrhTSm6JzmUzbES915OuTGL4vNkMPZKjNeRpCZjsekOhRfwgH856wfY7virmbB5
txuKiiiZ3fTjweZJmIW/fDocylqEQpzg5mgg7wBPNIXDi8j/Pm0ut/P/D124v1uxfJrH3nSYNmTy
NclW2YGYHKLzWdw01Mb//v2vvLKN/5/0cTNunBbUc204zp/WWcoIhOhAvlUvfiXhsefKgRJJXdvg
mNCaPet+bUEO9Xt/yxw6B7OtlPQX8/v+R0ORwUTbOMKzIz+MJbuP0/I6Qiy50WKopx91mTxrdQzC
CBne7tNYL2g5HxZaQAVbvgO0uUNz9OQfWnHo2Hg5rRJCFGJWhDPOBvKOExFcWUmbQ8kUcDlfPl1O
ap27LogKbpP5YZG1/pTwsn78+6j/edJCIPHy6XAir7dOVBFEJUO7ZVJW/Zqjb8Q8jQB5r4cSgGwv
cwOMysqkF/gNCCzTcqw+ETfQYxNnL3RriaCuFnNUlHVfnkRdbVfBQI6dNWhdeDlAZVuugQ06UpRx
HZzV7PdoqPSPbdaQTL18+gBCde+1LSnMPKkxXZ2nr+agOVhOZnuhW4xssfEEnj8knr7fqA81OJzm
Dh2UbC9hA01oCqSoSeHpOYYgifyaLh6kf5+Zf97o2J5qhjcHWUbjoFkqV98GTVWlke7jN0p2l7TS
/2/WbK9gm/t1DboZKWl/6pXLdN9McQaO0QY2WMgHcp5Cq7/JOTQ//v5zXknksL2srSzhguYCHkGy
HyALUG0TndINHSD/XlJT97bnqrncV0xrz8FaxkMNDiYShHlU+tGUOuSYgtNEu3BOXdc3/UfLR3Xb
lLXfpogW2XKDbjqUw//+uq/sC3udnKylu7gdRsXSBWZNY8huvviQJPwYRnGIFg6j4l1CcWqZS5S/
YFeAO3k+BhPJvK5b3ziOX5k/e7lcWBOvd9RFhVvC+UpHVn2gaM88tufvtXLtAgmakX5YgHUy5uDM
m5tu1NWhMIjtQWnLEAk99gRPn1uXRm1Y3UfeQaE922vlIgvlUMy6qABLJbqOmiT8wF3yVr/NZWP8
w8raY9LmGvUSDbZ20Q2JQu6ma4avndNtk6I1xvY58ePpkLcVZlD4cvucQE6ZrIqCYnQ9pj6swNUP
PkfbwSm0O9hjYcp6LVlYcAmu2IlICie6wbTTWxjy1+bo7mxvVI99/zKLliSpr2AqUOYS0opjr7+X
zynrj0xMkY96IeeZJDHL8TGOKWnZXjznVbpDPhN28Ytk5rSVPs1bNR6rwLO9pWg7rWKKUYQvKI73
DCUwIDkVOVTGZntH0dZr2eRgWVtEfdM91bDrS1kZ9V/+vnW+8lH3yrmNy4ao3g+KWNfzF2Tt6/tm
VW85Q/05Pmd75dzcceRD+ikoxDBCr76OU/eFCVJ+Bx1j9FIzeaVNvUn4n305znMhQDY9pLFle0PR
KgrpVs9LALnkgmoHCKAZisbm+tiw7dbyQokiS22Cgpi+LsaWntH2djDO2vuFbkZw3q5DUDTaLp9J
VdPzHFJzOvbqu2WsexYmTOHVW8Gqf/w+2BS6uwFpOPT4vbDOUdKtcADBaYCU/6OpJ4v21DB8Pvb0
3SksLZ8HRCB+ATfk9qyQM0DRsDkEkOdsr6iLcLwH2Dv8Yqogxkxh4zvBV9LRgzvonpPWbhxEq8D6
xdIGZc5WuYCykhyTdLC9oo5RLSaol4ICMoDqxyBjirrN0UQT2+vpYGNF+7kvA6D11vFmgWdSMQW1
fyhTw/akNEZr3EK7BR/WG9gXraP2p2uqWb4xK1855/eINOa1YqgUtrlKAVqZ+l7SrunsQdmU6nqq
n5ChjddjC2wvsJNk8gSIUTjJtmi7Bg9jexDj/JZm6jLT/xCx7PV1rqoD+Ed5foH4fF3uorBm72JH
NmD1IzqLrLSsG08+mlDCfPwvVj208vYytmZWzTx0nV9UsMp78CMn7oyV+liEukeoOcZm7gug18FS
E+/6Cc4D7bYtxybXXsNmKyVAC6sAdmdWn0Yqf8B4z70xtV45Qcllyv1eqhhHMJ8d1kVJ5vnntDn1
mZr2La+G155+ufL89vSx49EUKhEWWhE/hWFgnyVx95aMCvZhl23/D/NpbyvqobCuQG8NCwk/Tg01
wNxvNAX3qW5tCpXVMp5WAT+Wa38joNfStZnXi8bEa/PNhbH7ZMFjhrQWwLF/eOsik1ZkQ/KBLshs
ZZvu1Hwqxy4uUzjRVlD5URdXdy7pbZVCU89onpix9LOJodMpQ7bOJlk8cmZhHDdWdcZNE26ZWGt/
Kaa67k1W91O/FTSaI3uViDChJ7tQy1MKgzwLDLHt+vMWKYhVts35+gYtqbO+1e002KypUc15rwWM
uK9ohYzASVoH77MmjGmcVl4dhrfWSdBspZidRMVybOz7CsYiX31Eeeb7YGFMjQfTWWahXbw1U7Xz
m5/RTNyaTWqu5lSBL1h9TKrJr1J/C2JSNLj+LukCscsT1KzgOMVmbKO09Buz3bDNYYLCrg7tKZ/K
LgCJrDGuGq8o8/zyNho8F2YKRRx3T+GnVueb77byueuGi2oCW/wapmsDIwC4JjW6eQYTvvmFD8fL
UxKFOvgRhKUpHyLexjjTaL026egZL0iV7xPcz8tpbG+sQSYwWwFy9q+A34/G6wDI0B6v6GueBcyo
DmFOHDzDjJFsmQeXQ5bVwgs+htQjyXsF66lrGEJqerUBii5gHxit5aMLiT/f6zCsUZRFNrCiN5E3
2TKreuGTHHZD3T/VsNTdSXhDnYAxVgXmYWog/838LZmbk0Es8U4sDby/AuOi7co5x+e0WcrSnEAr
0+5sxBh+CxoZjzdiIUCthdOoHtahlI94wwp6LgFs6NNA1u2xkuaZIih9bjzwj/Jx2LCihi3Un7ve
bh+Vacnjsk2mPoUbgVjFRrXq06GtPaCcA1Di0lbFYW5Z7H0AMzy+ag1uE0hyJKPORhNuH0NoScKr
sjLImEw0XuhVK7suzANNkRUCkaya0kpuFerIWx8PV3Gg5T3MoNvuMwGuOTklozRfoZVUVb5tcW2+
1dFQVudoYd12HnnAw491qebwvA51WZ8b1DExaSd/6T7yUNDgOoKz1Qr3xFZP+YqWRejqqbdWOUHv
tJeqaZ3qU8IjvV312qztdRRTTEnMXVGBQ22CMsk49neU0r1mG9JWMmQpx3qC09RqknrMKjIEBEKQ
dglzDzf/B+nsxD8u3VjfjOhKbv7Z9Byyc8+UX98SCcMRhINyQuFLx//WSCT+CMeYvguGSK0n5vB1
r7hV9l6QLcb3dGs9nvRGhvnD7EhonyjF0GSNhoQX1ojabnfdFnpPljUOQAiQ5eN3cHSuVNoDadWn
ahl6H28PssWDNHDMzOmCdX5OuO2W+1abxM/xMUt+CibJ/in7rrVPW4hMdQ6lG2fnINHDHUsscpFQ
RnjPaIAI4kyKtUVWq6qGJA+HIGlOvifnO7g9ofTrKfD/b1Wvm+Tdxc9X6VQP0cU8U4zontiInj5R
DKHMCfdbL5sEVKa3m3Vbm83xugIzFXjRD6uxxNGjM152kz6I5elCcxzPi8TIfyhdtZCrCJa4021M
hkfZeCdVzduzL0Z8lw5g0CXnAs4BdRrT/kLd7BcW8hOxHoH9YrfG6gYAZtHgk3F0BFngNdY7boMA
1Z8ynN39CD/sH3zl1txWkJXPX2sbdva+VlW9XrdeQJfpcjqwKkhJ32mkgbmEoNR3ZauylZlZZbEp
46+cIml58nyl//HLZsmth8wHvv9FGmNOXVsm+VoZU7BwgG+7AZ8+dv33i4QgrW00ZlI3/0ofCsEU
NgtQ/XP6rQRj7xyt6Pns0I+VV/OMKyQfksxXtsq2ZtYpbmP0A9IUXt4tkDWvSWx/bIZ24J0sXzXs
y8KUYTE/LAEfMxCoulygKpu1ckE4yD16wpSRAkNBJK7ZionbWnrzklkde+/gUgp59MQdhnXp0fWd
Tj6RIAdBQpBCwm6vdLBkAoa4OAK0ODFtoxy+bV9wgsmbVfdh5oOqKFIhknu3dkaksLwIcopq7QzK
nPdpsfI5JEH5DDeh8EPcxnBYn70h7X0cN3IJsaP7ssqImraP42SmJ5g22duhDv1v7SCnp4gNZaar
ymU+Yf1HrRV+YOslV1GwfutW9tHCdTRVTKuMxDLOQYIJU0zK8KaFNgoy/JUBIlzXXwBvYO+Cuf/u
qQop203BwaFelo+rQgNAnHhTLkuwWMahRHHKJFfNjFQobSE5iKLyQ1+3H6K2WTMuiCm83jyOlftO
tR+eVnQBFh34kqnXmOkmrj3M8EFVvzxT0rTpxIc6Js/axO9gRHWbJLE567V759yamNTNfvUTMJzQ
nahtki91QgSyRODIuHk+UTXyq3aC0XI9oF4TjWObucWpX1jZcZC5Rv/sewdGms/VDYITfWqlvvM3
jsMKNhVPBIax30s7XEfh+q5Ves2C1icP8dIWI3EfmohF1zgo/DsWS3eeaahT3/Llo123+Uk3zZbW
nuEZ1pi9LyOMk0T0kXZVU577GDcZX1qWIdiQX0u1bR87lLlvmIfpW4ERnY9l36a+APF7nvVWmCH8
7kSMQVtkSpN2SvtInbceJKAIcMUiGqLtIfCSCK1N5SRSyPFMJsIg/A6kkv0hbfQDzKwog1hlKvyB
fYXWsb6aAg+gFRjTX0m4p6YRI+4q3oahSRkBNRoLDcNjwidZJTAcgeUCJt1UvWNlvbEUABfx1Agc
aCaeTCqHTicnzJETF73OpZLhg/Fl/UzGabx3sRfms/LPhInxgYQIJo1pbygCtSyIm+Hkx7UPWy6F
ECmcydcJRe4r3ck1bUd1jZsxvSuX5aGS3udGhuQKi+cUCMpO22KqVJWBS1fqh1kzyhttys+laOYs
gk171gTrlLbwKESVoq5uFt/Hzm2jb6SzzxEQNtkA2WGbLsE6nlAzMM/o5VR5z71KpHappivWYKf1
Nu4/ADbG3kWBJDgo3PLVQemez7Kf4I0TJamphB4yt9mlzrYwnH5V0F1UuW+nvsqWlskcRhNdaoAC
xN7S0e+CrFwUKypmLZQ5IiIFtZ4ZMx147VWo+ZxtslzTKKA0XREWZKGbv+MuaQg0RgGP0x7N6C2k
LyHXcG1Zb2k9kS5Xje1clsyszkKNLTFYA3Fj4ce0PqBduEohSoxzHyahub3oN4EkC9EsGN1UZSCL
pS91JrvqO5hLTQrmiQDGkAX5ymz0eQS7LKs2WAzhj4TMXQ1RGVpg9Qk5J7oZb6myD/OWfKlc+zAq
dWPhdnQVJ5WpH9FrmtwhHiT9hw58DBxyfDHfYMG8bJm/RspitQwQhs7Lh0E0W50H5YjDgUZDAiQv
r4OTQkqtupvdlJw7o4P7tu6oTOFNFPMsWlbSp8TrEtw0kgjxhcJek1YGmGONobgr4aj1Teg1yEZE
/h9pwus0WnzvrnP8JCt2iwBovPciNcmUzNNykj7/ZsV007cGphYtgrQGsd87MOfJafS2YpiUegfU
w5OJoFtOBpWk0+zYmML0nmez3+Dy0lUkQ1ZpwtSgE6Ik379JBBuDK0eUx9Jx9fsb3E5CBSkt3f6t
AJsp1lJ1Y97oTZxgkzOmXtht0XluogrB6wWJzrlozhUhQ2Yb8jCihJZ6QrYpC8fmrNnIHkMUBWFn
Bc/REVCttC0J/i/cdNN26zB2ajD+tayqKS9xgtrMp4270iHmKaCUEUUHnup+tVGlw6wKRP+xdDUy
JBR3sHSYE5Xk5QqQwLWmrHnvmtWeEruWeduBYzduVf/UE2XvhoVbmEU1Am4Obsi7YJ7Ouq0RBKGL
4BwgafelC4fpCrtGd0qmoTs1OK9Pnlyrj02QBB8CxBQIFTevyzzGkutq7dUXeI1DqAbvXLietkN1
bYnR73FHm+9JEOBc5I53BiaoXZSRZsYQzxUnn2Ztxl+LAbN1bPrwKmyi1k/LbmDXFQLxOwBko6xa
R//jpJamiJoADTIWEz+AFhOY8mEc02mlQRqAxajTqhv6f/wAV9rEzZ/pmtC81vWAnE7X3kC7WaNr
tROPbQm0J7r7eumfLAu8OI3rpv45iaX/hDKkutPLjOiYTdNNyLoeU0xIkyY88K4TF8l8qVfvJipN
fd0FPTshQ8ub93oZbX1qOpQcsGOzFTog4NPKjQiZg01bPi607nmKZWmekk3CEJbwoL+HNKX6spTG
/0YjgbGTuu0eo2gKcJH2tIfgPw5QJQ3br3HX6XxOLtH1pNrYpawz8bUvpvh2nMXwnQoU+nHPQdyE
WyU/lQn4XJMCg94DXe9u2DpqrsrJdmnY1crcrxEIqSnwUl5muJmbTBrP4XSqVYn7Thww1ABK3J+i
NcH9ZZnmm3Xr+AOyAcHzxRInhfHliMksmgW2QlrczGvQ01R3sX7EocOHLI4nSCzByRQs7YAHLtRi
+mJFZ+g1tjj+qZas+Rq04QIzB+++nCDCTzVxcKNfA+yA5bCwvJkS7JhkXLszjuJlyOrKPnjQTeYI
wpNf6Lod+xNm5VQ/NDpC39SlnylbRiQMIFJnOHLD5AHz5AdaOhdYySfvh81i3m71eqKxTfq03gbs
cJK5+jPMBG+dgoGnMP1XGyGJkK6z73fghdVDdApIE34IWDTMT3NLu/UM/2OCdrYmgD1Q77Jlqfz3
a6uwE8fhWNm8WXyKPqXFhN+HRG/fFk/MTbr1feJhYyvhtbhUAjeT0hOfJa02pEEiDzr8eRDemUdx
4tLJ0elBhpO0+cIJboPIh1A/ZQJg4nRGAuhMNg++8JCgDY/l6Kac1SVMYSgkB7db2CKMCSP6T49A
JBvasjtJ7CwPzRw2+D5TBJe1MhDsipNyuynRYPg4o7p0khGZb6mWj1Ag8dtBImHUYE9I0T7WOMDl
kMgB62bMe4C6rwlbGgxRFYor1TeiwDlS389OmTwOty6fiCDn2lcxerV8ItJy8ezJKN09jCgyZQiS
m0cdh8NZ478zpF/qfIEd7+Uw1Mgy+KH6jjTp/B2CQ13EoxJ5NC3qtGHDzKLBiGvk2HC925BHReoF
guBhuzDkqP5Q/4+881qO3NjW9Kuc0D10MhP+xNG+gClH77t5g+gm2fDe4+nnK0kzW+LsPZrR7YQU
im6RLFYByMy1frdIggjsxMof0qhpcw/pfNL4iWieJyYpePo0bbVHdKu1Y0zftmtzduRJ9k0wSksP
S7J6j9M4Km9gR7kxnTHxUA7zhPfFnHmkIep5INlkg15F8hgZnfkD7ah5oFByj3lD48gL3hk5b4kc
+y6gAjRDOabP9K1q1+WjfWfZzo1dNfGLtlVfRiODfynywCytnvCoInpk2lh2JCeqGLxiYUiqlxFf
TNlnpD42DJodQ0jnIhn0zM9sJp/VamYXnMkuBbmrrkh/KT1lZ5M/jIgdlzxdcZGP+ffJlLXfMxvg
QlOD2uWaEe2sDMdHO0TN17jPKKgXprekWmwGm0zGkHDH/q4qe/O24Qx+YswgsV+tPh9aBVCxzdHB
7pL0OuuSEo86wU1LMT1uhhSegdKMPdwoTimD7V+aNg0ris9zNZZ7W9pboazo2Ae4BHb/PKBtMmm2
0ruisTuf0clJuCTy3bJiaz9UPCKpag/ZolxP6ZRgciumkHjVHxvhs98cmoqTZTA9zcjzwmtMUYWw
Cd2N7Ox9lpuL39nl17XVprP2ut2ZUul+UZupp43rHBaZPgXRwMcSmb7uQeblMXfX25WSa9/1CZuu
Xl/YhvG2lvO4r1PnRtgznyBubsfUvLYNGsXZnICNLO1r7Jpib7gZqCoRgddTa5UAI0DcXt7F+0hT
mHCcET8OHtbHudKvpX4uoMxM+qQ3lyEqpS+WllJSOvmrPjmDLwf7e5rVU6AYJn5tiHxmlfS9l/Xb
+KUgSiy0VxxYaa78ea1Nf8aBtF+rKvfjmlTbZHFIEtW34or6hHvK4cAg+k2UITAAVVdt0ksQCcjN
GTQC/kW8i9bF8csO31lDavUZF5VeXXbqJdNEexKzkwbMD6w86ocVzUr2tWtjkKYlN8O+Mm6aKacs
zapHuTQvbm3XVAxt5k+xKtAExtVu6oourPLotRA5omLLCCeSJq9jxahGbZJ3HWNn7iLDGsNkmqjg
kjzzqoIxbXrn7LR4cQMG0juHtC2kl8jsaxY15s625kX3TTfSXixuAlD1lDwSHnwcud2eqyEB5pG3
dtKI2A+auvR7lbY70snvHWjvPotLb0umteIML5zTyMy0W+Hmrl9Ugi3JnHBALUndHnvmx1+0bmuG
iRnTHtUdQWtzD20YSdX7Zt6Ol5mWj41nkf7zhWrnlZo1P/V6tl43+qj5lrauF7idklvZtj3n37Dx
4UCK687TZlO/BmTNr8ZYf+lmp7gZ9NhezlhxtXxp0QP4s6oi3niuX5P5NnsTShgPpcf0umQp/hc7
a7lUA1aeeQas7sts1k9l5HIuT4iVNSCvxL41Y2YM7BfyJnBRD2OWgYJH052ebH29W7K8V+9xunW+
VuOaPVXmPCo/i8D2vEhR63hWKt36upzTObk0tF55dH9lwJ3tWIKcufnreQpJchx0myHDBJVX8mES
bvZ9jarJfjHcc3nhzYXpXNeVXI9rZscTZQoH4OtQFpM6gaNPto8l6byAEX3uNKapbpiXR9uglq1F
Exhyoh09w3HPVj3aXcD5ZaDAMzXzMpGiyx4i2y6qe52gyGW3xHET3TJCuNmPWkaPrPc5reZYTq1+
lW5md4ocRNcsBPNWiFGMngtVlNwtWBErkLq5vGoNoxv3q5JDF/RtV8cnkW5D81CJkXO2yNex2/e6
ITIvX9QSfe0jQ3YhECj8SjG0TwhdFB3Nucrylkwyaa2lEqjvRK9MHI748m4IeSKi04PTmXe2Ddj6
3g/Mfb9YUq3fgnhl7rGXaNs4/ZD5xiHMGrHmnZOm3VPvuvFhjIr6Ptfrrb5w7D67iTmVWBiWmbTH
QevSx7GOaf4NdzUenbK0Hjo119s+ns7VRZzaRPuyGsFEW6udmYtLtLxBR7e4xm1pDfImO0fP7zor
qoHfh6VeyetDZ3+0EyPLrzi72/ygGlKMj6VK5YHni9OrmlAiZWk53RTgBW+1HLJLbIkNjFYhMS4w
od1xGNG65gw+oF9KvNGqVMaEhyLLgrI2o+qgs1sAkqIVP/BrzYeZTkY/juS66nvNsupbZfZEydRj
tGJ0PycXs0NF7TtJsMNjhj3svltKtQRxwx2C4++698EchRbQdivtlrHr9qHMpQ1GVBvmQ2fEVfZj
rmryTygdmaMT6a7bexGXvvAje9YZXLvAQbRZGc9Uak30JR3rKrnKmQFsBG6XtiyTROuqi0rLs5Pb
tvllQQ6kCJmi0oweU8Ai69a2+skvxNDo141mdEOwJpXb+I2WvOuQHrmvyyhrQqayJ/fMdtNxS7f5
eqCRVdIbTQXgM3YuGfoFh5sHV5P/iKWCFUncZg7Atbc5iOZ8+TGunf2ACVKtuwwy7mTKpNB+lBL8
OEzcvsMknWbp3saIfcrpctuzkMl5FhVc4+WaDuvsN/oih7d6TS0Ve06Wzd21Nm61drQ2S+h3ubmZ
SThXpOXtyrJRJ/Zqezo1MRl0nivnrvJXsipNf7F0+5abYeZwLaKlECkcnLiEaDhdUGbmPXNnupyN
LpEgDHIzgNfUUB9Gq50qP6cWQ5jUzlGaXQxGZIl3AaZs7ep1jJ1z7iYhq28mpEd+AXnS6neaBgIU
JIMqituq2KAIF86evVVZw3r+HMnO3CqbmD9DsHdmXa5XvsU082ckpesLOfHllTPNzm4st+kJQQIA
ds/hfbHaZl/72PjS2dOqqGLUjzGp7xUl430DV/bYTGPpHou0mWjvpbDFfWd2/ZW2mk0ZsGaTD+7B
9mXOHNM+mJamkfRYLZWvtNy4GZdsvSsWePakpLv0tDKjlVClrqdHLY/AmsD2k5IKFcAmKGVmP7uy
H28o/vVbaKEo95I0GzOyQCe3fdGbJXX8zt2qyLeAcM/FRjz1H1Iuk7bTZcqYU3dQ7l2SjdvepjNg
8HaCX6ks5vzack0IBLm1OzGbq86uuThA+4mUjS8ys9COg7RlCm3b9ioHYmly7aWyJsW9q4lDZTbv
6ESXsMnleLt20ga130ZLvKVmnb4yXlldDtFka75L+IVx0VRqQd0Pbp35CxASlGLmqGf6uL4L1yIz
HwfN6o8rHfC6t63MfdbrmbaW7KTmuMZbWX5kxHIS+1x1Z7IXVuAgFrHRY61bTiHsmPFj2uqdF0lN
JOFmnWOQmwlm3pvmqH8gXmv75vLfyNtic9Q9HV/3+5onotoPA09tOFGm3jegEPRqedp5q5bj817N
pZWnmD2MLWB1gMQa9uksJOq6EH6Rra3uIRqs00M1mevDPMfu9zLLKd8rNQ8P1KHJg4wKLkQ0LhWG
RIjYtxLVSOrlHAc9fLxw3JAUQLo704ByKeKoPkYznn7PKNb6lo5+u+jMzb6YC52sOsaf5KYKilaP
Nr9uCvmBF8qMd2pukpyJDWvBYD+E5O9JWQ1vqm5Ue6bXq/G4gaZ+tFWURaEsgaR3vaSDBWkuOXvr
PhcctcYi74uqBbiWdtM1AXx6nfuVa7FdlLrG0bTB2Ecg1ak7ebEWuS8Ac3F8EefsH8BRtRYf0NO1
6D7TWdLYt3HxY7Sy9ntebxwBsIHL+9RCWfqmaOY7la6zc8nhCZshhxI2UE+lTh07zEdNK82rbq6T
8dR1MjP8RCsZsdMPK9yRzKzsqYGhUzzRKB/3OFjkFtai6N9NkM83rbT18sIl/zkK1j4BN9bSij0c
gDVO9kInmNh3C0htnzUrjSCuoMMoI7f0qSyM8ttQTY04bWWUO7uocOp3mPrJ9rbRLXw9d9T7uf1w
fST45eQ3dTTfiGGIcr83cYb6EOns9SIanq0S/cWuLZyx3EejxrFsmFFDJvJmAQJrkN1UWzZe0iAW
c5mHHUFwerhUAGAh1Xn5dYFm9thdDFjtvmx2jpnP7LTZUl2zCWsXYtZgdJ1p+Q5u7Na+NMYNYFJE
zQNjR3li2l5oXNJ5ssS+kz1+6tnU7Bgwruidx5ToAfPIJqubnrS0ATW2TLMnex7Fc6dpY/Fmtyg5
MCRsWw9skUdVsC095u+xbJyrrY+nOZBtNFybiTt938AONn9Nq1Xu6m6mQ6yWYoAgnk3yzzeG+fh4
yKR2uYxiof0FR9oN1bhezB0/egN2BWyPbS1zDlVW1NVlzttf2RUzVkRiNw1sRtEg9mgrngz68mVh
5MSsMb1yos6s6LOJKfrIHI0mrO2NpfS0xZXmrnLc6n2MTOAAQcaNERhbOT1CHs/6TiT5NO3O2Tpx
oG32iEJGr5pnoozjbR9hWX2LJ1GNXm65nQqngeLNJ6iyKu4KmfbwEnkK8qdlgBI81nkFJlO0iHu5
FVd9LtPLxiiRuYvcilavl9jMjv3W9AP0SEvdvk2z3oZOUhXPrA8hHidnVTXXyemcYKH9Vr6pVI2g
hDbjxak26R6GWRAilTpUNF6ELa+7X9bNGKhG87n5IZtydXf8iu4LmxuTsZOsgLNqy9ZAlmHHsx2S
Sl+XHikBqY2Cx8yMnYSBHn3wi/qt12e1hD1PwuSB5TIdQ8wwWaERD1YdJJrFZR3sraBot7f1LZax
bl4VLU0b7WczbGdoylrGaxvY/cKtYMH8RVf5EBYxhMderFFzM+PNfnKi5JwFMgzG15z2tN/1qEKm
oC0asw5GuhDxQlLd0N/Jep3ti6SdDWzJgLSGudOGeKX3rlqjfIIer/g/jeWU75qd1OIaFsCZd6uG
D7WmIsU/5YELcDDpll45L2lOGYHihGDUU7FyugQMaTNo9B30Hr4Vc9BclxDhGnxIqg2+iQwwvloz
jY1TL7T2wSgq42utlvEVIeh8cPM6sfl4W42WQKlyOs6yNAp/XUv7TMytjnpLsnLSOeEHKrqNao8r
tNfTXHabN4jNKcNqy5UTcE6e+YiivWUuZvuYVgmUt6ar9rrTUt60VadJAiY8jc+tFpNX2C7d82op
PQ0YZ9JtRycumy9LbBu1H4sl2XxuOFspg9ithRK9VLNPlAmiMjGNMeXebBjGnS1t0dykZuVMh5Ud
3A21Ia2lzwnQXDlV5jiehbXzHSxmjnybkhwAIOva/jwryOgDNS7NcDlWWXqTbbapeXOnaH5nttuA
LaraLjj3eZ5NmsXByywAY7Nt3fsZdXruj40tUj8tcDp49bIBX9U6terJrTIBML1OZXtS/Ug7SOvJ
tutszVJ4YEjEFdYNj3YpNQN/YtEXV8a0Fus+Ji+1+jJkcHlH2EMOFRs90uqBxMoqdJxoEudJG1MR
bEYh5fXEtSCeO1KZ6wmnHaancSRzoPJSl6wqjo3MSm4ZJRKjxYuH4ZGkKXnXOHp+mzvJ/I1LRVls
YhsYj864JjmVQmN9Q0SoI1OwzGHFF903VggX6jJGbNWjj6KzVuHPS5KYPqCB/SrdeIUezauFZZdr
22VvTO3lambQJ9Y4pWGtcvXaqWJ9EHaZVc+yg7Y79G7ES4Ix2t1hFowQ/+GMWYHROOK2hb0YK+si
FpVcbpxUdD9Gs1vfnLyeIhRO5z5dYy+Id2Ot1ILcTuRFMNi6CiJRxlWoETbzw5EGvLfVG43mcdCK
r0gHN95jmVmMLx+jMfYZomgc1ixiPpdl53tHN39Uy8wkmcnSRMM4Zo1DT+/JI/F0Yh70IEfr0dxG
Q+9kV4rlbYWFq+IXZtLU7aMzRiDoFUMZzSAXhn5BBdaKe6QyVLletJrJjzlq6uvYVq4RbF3MOVdt
xYuYDL32k3UptbDqkvXBRjsw8SFiupM4rrMyNBiFGQdK30zbb6x0Y0do9aRmXJ9Zdd5cWUCeknMq
8ST8qAkkbdXRcRi0/KuAtFy8sW9zCXw1j0TEDFm7hF0iIHVmVuNFKoS7hNng6FdW0hYvXaMo6kUP
Ta+EHW0I/lZYoXnTlfBNWpaHKOtX/ZhpfRLB7rRRdEDoslG12VJBQ8dwkm/4K2pwZJfH2Te6zdRP
eX3+FLT5xX25aNZd6+ZgjqbO/RFRFtSZSmHY+8k5NhmiMVKfhpbLALoaMlC9nznDdbsD5Vr0/JBr
Y35FyTXMu4mkboc36co3PTLTx6arI/CLResA9kSv7Th30mpXuEaBYKHBQBTCUzsvyRR30PS23VKK
kfPZQoiaxavWiPG5aM6QErLvsjpUyVYlDENpgCaz3km7nSunrtslo2angQ6XEKNb0QsOvsHqHvEf
oC1Nsr47X3fa/MfCSdqHdWSY/V1k6ixrx2J4lpcZuO68BDlJFVhum35Qtw3MXtNbLv9gJpTrjpXQ
aoMYqjVkjwDVT5w8AxHuNeOVytWAxopSk9g7p5DPEWVXCnwoBx2EtVHFbhvs5bpi4Hrm95Pqv83o
IV+iUZcl+IY+BAaDJg2/nVomRNQqyocgTytqlHWpR8gvWkh2olnqT7Y2ABrHeTNenUdkZ3t6pbhn
3Dd88w5mbqtPSdWNSwDHY0A+Fo0hDpLaMQvMVTunwG9F+yMZE/t+smhGkSI4pKCX1cbLanrHxd9U
kbi+GWXGUWM6QHvh5qvluzGeqXBoa1C4GcN1GfROrD60vFgetj7p0TN1st6CEfXpR2FMZe23lsnU
Q91MANDGbYkYUOtqY48IduuBUmSR3iQIic+X3ireci3vX6PGZiGJyUR8RSTKBSK3qgh7x1p+pH3X
T1ReDYEs/RrVV3lU6MrXxlaTgcswpWmnK7tuw3jSago1ihZrB8C19Lt0couKJn+zm/0slnaBXtU7
F7t+XdnXkdNH6WWSDuxKqirNBdrQaGI46rzMGVo6b/c1MUjp9ehUjYJIMtSyE3nmDpzQ51K7NMfY
8AcCPurnEvXo8hd22X+nKf8UXhCNpuQTuWczRLNQYaNZ/244Vf/x95wCn7xRq7YtyyJgKQa5lec4
pumyXGr9L5xXvyb0/CvB+iefI455BmquqdhbEQXrUYtZpfvBRQrgMdosaYNSN6hLaYHX7zTTzZts
C6ML0pKhpLuEFqsMOd8r+7iYmvX3zGa/iuv/oNKHRUxrG9Utmwiy6DQp1kBmfzWn4994Vz4HklL8
q9wxQUzayii/ZOXcfl+AzDfPGNqGPBzZAjf9rVv3OZ40Tlo7r1x928t5iS9WrWDdGZ16+Huv/ik1
UQp9JuKv2/ZqxYRp6pM4ClGnf8+H8Tn81K1SESsmV+/XrBGhGGS1YwCY/Humns8pp0Xn1sIpeO+1
dEsiHy3DVkzhyZK/sPj/mzX5OeVUO49Y7Ox53UPYfxfF5I1tdff3Lvun5U6fodfMQ932LMWvmeuG
TJKu/+YD82mtN+04Io09E4C5VTCXU8mQj1H/vSSOz/mmC6oKsxHZtmf6X3ZRx223azfj742osT+n
m+ZbU6QUGOu+7bv03Wq64qbT6+T34Qj/+bb8V/xR3/62JfX/+G/+/lY3a5ei2/n013881iX//vf5
Z/7X9/z5J/6x/6ivv5Uf/edv+tPP8Lq//97g2/DtT3+B3wYhvxs/uvX+ox+L4dfX5x2ev/P/9ov/
8fHrqzyuzccvP71RAgznV2Pzqn76/UvH919+Oj+c//nHl//9a+f3/8tPXjIO3/637//41g+//OSq
n6UyLMMVBvEh0jyPo5g/zl9xnJ9t0xHKgiwVBkE8GJ0q7AfJLz8p52ddKcZ3KCGkS/3ED/X1+OuX
rJ8tjC38YzngfoLX+5/v60835p836j+qsbyt02ro+Rz/cuKzo+uf8w/jqIpgWkx1RsjnU20CxaS6
C+Gdam15YJxod1KtsN8RqALOIZx3ciAzRmh6qV7K4SkF7nvWhPmSGACdtGfNwAk0LH2+s5lGipDC
tJO7AS9UgT3cns7iJk3eOWB2TZCIwv26MOzmdcYece9oLpuLZxjSFb7UGc6O0L5xHrYZGA/ZCDDZ
Zdll5qmflvg+bmzZUJRg2/AAwC0cTmJwvBgpoh2gkm9O5qTi59ZR0QryjzqJwjCJDLSprCZpNOu9
1ZlreovuMKXq0dsCjriz3SYkwyGr/N5CPx+MRZ93KBqd6jGHB7jDgbDdGlU9n3S0yRBXRYfkvC08
fbOqqwSdx+tkxevJNAz3Us0qPQAszH7RzBpq055xAzK16u/R2Fc7BntMfsuEon0uk/qKSU7LBT1E
EoJJEAUDDhDbZnLV2iVguhxwwyEy38a92S7qgDzKGwkKCJhA/twZVuy1DlxAjh7xsJom3ubCSq2v
RarVhzyOjcvFXrBptJTqg20+tO3MhIEoHn1jFBvDR9fO7xwXkbRhXlWWvrxFZ4KhUOt6beTI1exi
WKFhNeOxcWx06WZLL4BgYdrrluYGpTO1L0MhzFOLeAHt4jzYxzMC3XkNJegRPGdhp5jkDTGo6knA
yuzsbYTGq/PtbtNdWkILDDQ0NOo9nF5Zf99Q6SMhmsgubXu37hFCJGyJWs6QISwuPD+ivWiz4VBq
cexrTLqgv3KGoJ5y4yIB3X+xwZeCyRAviImni1XmxtWM2+clmsYqEBuZ+ETrkobQNS0KQUQz/pQw
9srgAlBUJ8QxlNZLVqeW586JcbAtYAgeStc20LTaU+LRNs/gUYhcgY9NyiFik5xoRsrFh6FGr433
Ialo/+Z4pWSb6xQs3jnPWjFodhq0NVdIzLULHQlJAZ49dshv167sg7SdhTow8gEldZzB7MDBRPdw
6VWz20wZ8X4jCF6wila/GdcFchlxLHzFUCgbT6CZAUERFjVjDCzlVUyo/jNIkI0ooCin5jDGsbws
OlM8pq6lcUZWzhxaA+yQB9BnyPsOxaM9eXgI1LDT2kwOvkarpfGTbXyy8txCNp2Y9WkG9t1VsXPW
kklDu1MxcgGlyC0U+q/Lbm7FFTTB8BK7WXOVqt7R+JD12PqmZNYHaU7DXidKpzyg/qtCORvZlTbO
CUqTubooJmG4QQ3dAAvDLSJHl4kMOyJDHQCCNRkgIRLtSUi9ugKG6wZ0deLeMGvFptQynSepDFox
vXLno2VO5lGPGvnDXt3ojsmrZReszaAe8WgOGBXRk8ggkatjhxHWMaCmKOpuyP6TWFbQ9pnQzo3K
GcM5Lm/U38zVc4CsvH7Qitskw9Q44pufvCydsbssfW+PCKvM+mZTTJCvLbxhoG9n9VwSY0+Yx/rY
WKVlemM2EwvbZIUtYIGyZWYfjuXr4JyNn607VydcwdtJ6A4qkCFdWKkZEsZbHq71UrV2iwyi3pos
yC3gBQ+Bhhu0nC4w9ZjJD/2UJhc6VO/tAFF2FVktkqGiqnXpReOkLtcpFxLlap6FVeM4897tS/sY
aYww9XpSSK/NSNqXArKo9ItSWscekUNQxmYdonujuVSEutzROMPauyhhjlKbgCCyykkvHEJNL0tH
615aRoOtrEckC14arfd1r56YfZE+WG65fG0cqyUXZo4xX5qaOkzRMv/Wmf3/XJLQS/wfSpJurD7S
P5UwfP9vJQmO1p9108UJwTI8VyQUHr+VJFIaPwuKEsuyXFfJP5Yk5s/C4HzHfuRK26aioQn9vSTh
ZwS5ui45vVD/5zLn/6Uk+dTl0oTrgsdT13UDLbOOseLP/m/Cz0ViyLk8bulieXr8pHX5GlKwEHPl
rs+z4SCNzy7z6dgIJoTYILI4ZJvr1c3+Iqb/z+3n7++EUkvhCQAd+DzQY+yTHH1gWh6bfD6y70Z4
3oz0q+k2fznp9NyR/LO1/+1XcQ2VbijboBzklvzJ9N5nukjKsTwOImL3YkD4oi5JGdMPepfIXRMh
0cSIVFxrMu78La1Xuo4i222KQkOO/V+N7P1z1sKv74dwb5f7So1JjfopdcR2tXqFBEOcWs9uGJvu
F0jQNOwa45hY6MlRKCfBIKynPzykv9enf6xHzx/z02X40689p+r8AVXQrFyXa7sWxxl0DJ0a5L/M
e92XjvMXreG/uLd//E32p0yYUa5JkXeyOCbJ/B3+hnTCiRZ0s9+L9C8/1a+pn//8XDzFHHqOsH69
mNzez4m4Ued2ooeWOGpFhDHDzu1gNqIiwOvgNZ35TLG1L135o4uOeFjDOD81iaFCBoV9UdDm+xI4
14QBdxoZjoggkIsBYu6LIV0RWFd4W6FrPAPPdRO3+IrWOsD5U99LU8nbkTkoHujqd3r3mxYBgldn
8kvEzecO1uzg8pAk01MOtr/rrf4p05zUh4hZQvLXp0Cazuy5afSVDWK6wxvomS6CrgzdSrAo55oy
RoWzHtXP3YCZ3Run6qvqtet1zOrTqiePAgXfzsymF23CrbGmdog7/kGi6MIMEidXCBmv3MXYYzca
vYhulNNlxtOVn0BbdwTIOAdgDQTpC+L3LmYhIuN/sorkfPKVc1jjjXtgLOcF6rL8BmFG2OmDs6NB
6L0xaT2jg8jBaLDr0+GDIvS9lctKYcl8DLy2rK/NH7Xkq7PZmCrHXT0LznrkZ52+hE7aPCEI+CIr
ghMtQ3qx2Nf9m6Vm1NpaGh0oeevjWDcNwoG+OSy9e+jPDhwj/TKtww0S4o+cJHv0k1a9d6jWGAm7
QlIw/p3ejsJmHA9NlToc6vpTLJc9D8p3LUo0r2/xQozFq1Pjd4lbap6h3W/9Rsk9IngsqQK9zsJm
A2b6RQyR2E8964UYb9RJPXZowzEeOmhODJntdR8jy3TAKMMpHzBL9BHavg1tjcE31NazLXku3HUs
Q5GWzvMwop1Xa/aqaoG2gxoNuhdVkNuw5xB5EXDRsWBMcKIujNVpcUwLC73zrKkzsmq5L3k2P5mb
XOjRaBrX0iyCTO/9amLCgksZ0NjLYdPRWFh0OxkZhq1Ywqo9Znb7tmTh6jremKPVkgLLFLWczSDH
IUn0QEuGEzE20kMCfwGLGKOpI4ccWypS8LslQSU89vZN2Tt3Dp0BAh4NinVQrJoy3Ib0foO+WZd0
DsRSHBCfPFukcSF4PrE7Y6iEJmvHcMmg+LuLXj4otzrGy3ucqMtCLT6M5x6pfDOSp6YRPV59F8YW
mFN3dKLuSpGWvhav+PvQ1w/eJLRDLB9iNvR6NkJcwB46WuRxwlvsL4s87wB1qNroRBqcvxZjiIDX
WRQq2eZlYXt1BKQsyy+ub+F78DAJ0zqR8LzX4SW0K8fEsgJ9beTXY1FdNviVrOQ6Hvexcx8TT6F3
Wyi2QAz0qssrhec48Ony8XJsb/JmQhuykLDyajrrNyP51ozv2tr7I94ILUPz/D5oIizkbSyfNnI3
yiVYkFgKdcvYRf64+K5GmANGrvg9q+gikx/LZqN33TXDO5RzgNlmK7WLQU07pzkt5X3FwOjIleE8
eRMOXOhwH2mDYQ3XVWeGumYHS5dhk1aI2rud0q1Qc78k42uxBBgG6EiQE+eOn75wed1+uV+Mc8Ia
iPt83ZDvHhVGCHnrJeh3auInkuK4rQ8a/holLgwUdFGOj7E1TqlwGQzQnDKdCSsxj/BU7moko2Od
YKJ+M8stXHWbx2hPEEmAzXLnlMmNmiafuja0ZjcYujE8X8uSZPt0tnakSvgK6qssmSlmIOVjmbpt
hcJup5fq3mzxu8QPjV0jcXMCqzmzJypY9GT3P9g7t+W2kXRLv8q8ACqQiQQSuCV4pihRlmTZukFI
so3z+Yynn4/ujpmyunY5amLf7Ii57O5oUySAROa/1vpWXQ/bah78NgtXRfAlxz7VL5vFg2cIGAIv
4nHGIStiSWLS8VHNTq58jZtTH5O2jY1V75k3XST2tUleLMC/WKizjLKvDYMAPKIb27yZ82Znm8vK
cBqS8LFvcJIoyOxBEWsbYw9Fwq+NC4Y6Ct0+XZWE0UyBvMiNXPqtGmus+q/UaDkESlhTzgUxD0fd
JfJFoM3lueBfOcsy/ZTE0a1Hm3lxFxb0AITvduluPadZgxWBYUN6jZyBbcZr3IC+Dm5Bqe5kbtrk
rm3retIPGIrwZ9d25u3Y4HLBEttbW022B7t1GAFTbksRvxTNNfiKgxdnoNVuq6zFCB26X8wwdPy8
EzP5hnmLmYgzP3b7nkVjmYXYTvlVVQp/1MT2xjBajuA8HiYVeqfgqi+WWZqDzmE8MVBk4v6w5HBp
BK5uZ2eo0F3HRnMqTYOeYzow6SZZD0b2PVhYgJKGcKQ9nhC1v5VDI/ZYRO8xbd8A9boRwGY2nRnu
/n6rhMv7l83SdVOBN1l5lqOJfnriIz8yFq1N6tYz9l1trEeqg4Ck7PHfFQ9XctUmjZZT2nfJGvUU
WZodiq0IfZvmyXPGeidUnJ/mqR7LVQduAE5KD+ToMGTtVrQ4gGJcOF7yOnMuxgxCBvlbsNTKWbus
PqR8PueDth5rw3lGL402Hs+tqL5VmYtjOGFfgAMseZw6vDc0Gk23AXQBnJLyrJKDNxvxD2xO+uL0
S/7Kr6Prr0t11xjDJu5Kv8TWsMoJLIKOwVVPrvsGK5OIw+fQ8ho/5EwfebcGDvxBmDej0s0qEfWm
WrznpUiheoS8Tpn/YDr9jD7ql0N/cHQXvJXE0mf8aQ9CTN0JsnN9cXM+ppuFc4nqJjnPiNO+Obis
IbQ3wS9o5rdoTsrneC63wF7OXdvdSkun953jGsBq8i+jHRD7H4n9IPYwF8GTVS7etU5hWoWkN81x
wGW0lG/SJeAEYuoS6OpptCK1secGFErCsINEckypKoNSVng530kPTxUxMZLyY9RsbBJHWDu84KSb
ol7ZLuUvq8pLFz8va967Q2ZuIdG+JMjlxBkBTzIlNGzfGEdeJbI9Fr0535edeC4lcaa+MY8NJpKz
0Szcr254q3FxMEXyvmlAUcyzctJBNShSAhcOyU62JXkRlztvnN0jGy91ZTeQuG6MkFEAKzJLCGuT
V8tDWQ7EF63mrs2Gal0XBFVxwCZedcs6eDMt9tO8iGNhKpgTcbqZ8/zF0ngco+4LPCTlt8uMfXzG
h2x1PNaplDVtv3W/FmxazyAUMlg3jHpQJZqXQNqMZ7xJcAUmvAxcycW4z7yxf+9w1jwUlvescnqK
CB+w0VZfQo+8G4HEC408N5MNkKrIhlcSzaBd2io5TeXU+HoI7hbMTCpnG0JQeSVTONQ9gUZSxcM1
Mc5ORCK7Gh21Jq1+nrKGHYY1fHGTrC5esG44M86OsoYXPafeEbVZaCJvEriTa4BCGBQuqk0E4ZI9
lFd77T1oELAInPDe05Zw5krqfPyeSewrfRE9LJUwuBVqCa2HO8a0XxPzmKQ7UUfvtLDF3kYn4WPf
9dVrYUJ7mqo7bIyrDtQGk6803Cfgr1Y1qC6+Va8OdvtSjKwP/txbM0G7rrxtRD8960kcOzBGl1TM
ZHlrsayrBbxNj7PIyE5pvSmLMsRUNR8q7HHHIrjpZ3c/ZRwVDHUWhv1F4QHCvhTb2MQVs1E5jPXa
VS+yS5ozByR2Tf28MZg/bzLV+Vl9Vk1R+NcX2uLBwmNX0C7uWvIY8WAfWqbZQXlsvep8lQhK3pcZ
oQIPKxLPvmf/EMkWzhN2pkG9Wf3OIEPrY8wfxFsJmUJMgI3yYYXBXE7lppjEyq6BTo2YRcUz8coY
mshQVg8lNqQ0iw5efKmXGb+PdWqX+iKb/Mz4a6ye6+HkzLOfsotQ8tUdLya2/cwdth7Ib1K7rylT
xBwvud2/92NBLj/tdkttPNY8sEXf3oQutndJ1jWUb/FSHDFUxytAG+H1zUiY3KmcfVuLVR1ZfjJ1
OQkAb9mXsVlv2lRtTS9fuai8XpyS4OGMlH3px+95e7I6uiXiJvPDulsZrFyD2Z9C0ARp4WxqZ2Qu
CfitoVX1uqdiG71GdlpVxqEmiwqqI6GPLM9PXZztlfqcC70OYrVVBPyuI0Cjvvp9s2TjXIPIy7LL
5kfNEtEnd1iBT4z9VwRUsyh+s9zv/XSTFMkMz0Rlu2qIK8LlyW0znanVfjCmWm/g6GQ+qIALUez1
Ui3ueWp5oaJiM2TNv5NUta4e13HFRP22KcRJNZH/87353z0JPMfvDVS9H91HdfIXQfN/kIR5dWj8
1/NC/zV/K7/Fr3+eGF7/H/+eGJr6DybUjg1fhhXSuRZE/HtiaMo/UA8ZC1rW1XJ4lTf/LWIyS3Rc
h/9NgRqxAP0xgPz3xFCYfyjTM+lFs9m2OFrrfzIx/Nmx+H+nK8S8ySXAWPMsi7QPrUUfhmeS+xOv
6tDt0yYJD4F2imQVta2v88U+1dUwXorRDg8awsK+I0910iAk7iHeuQ9TkHCQ78fsgm1Qslm223ej
zox9rdmIwmsKx1WcwQuovca+H9jTrcOJRDbZ5W3fqOw3Fh/Jb/LnAdj1qyBNmZbnSt7i3kcebz/Q
1x7XUbuvvSH+ZjUtoXpRlgdrhIoBwAjvdjynBCxm+2Txrb8Q43Pw4jv63raWeDfNprhl6ELdXG7t
FZj6fSXb6isKhdjEtPORW47j/c81F49m83VszfHdnex4V+IiPTDTn+7Nvox/YxP6ONX9+cUYNnGZ
uIUsaV83s3+a7PVNWdPWhDW20UlONnzKX02qwzYVtIv9PM3EbaTZ7EiSxhznKEVNBocpWCico+OM
8a5Pwr76jW/mP39sW6F9M7axbHWVpH79mzITYiyZ+BZ5j09oPC9Zh0HVnkdvlNvFIVaMdTD6zb79
Lz7Uth3Xo/WMu198HAV2su87bVRol1zor3FXGdkqXtiR+gLs/yWdi35PYhkUzZ+e578Yrf7V5xIB
dGyGzMIlLfzrl4WUb4fFwufWyIArYoXod0b5lEwNd4dZti/AA38zY8VDhyrwp/uZ4b0tOF14eINp
cHTRF379VKfKFBmabNzrYjqW6MkNhLTQPAKD7L5xOLHedROIryOsDQIotFtT6VE9No2KbnDwctzI
O3InFspgvxv71nkyXLJGZUwgdbUksdfsKtzfnO+otXefyFYlPgny6SF2idXzOn5vnWhCCEUNZiMN
E2Jxmj0KbkDwCgbdM509ZLmG+jA1uNXjJCoeA+UuGwtCxEs263KXOqF+JdoB25CNTZqrsF1ZLQaD
Thctw8V8sG8k0tmj2dURK0bl2ozEtNuujIWYTGtgE47y5fqfrbCEdVW6c7ymBqdnFmZPu5L1DKXM
zl556hRkOA/IXNMM3YEa2dnYZ/Mwvhgybe21a6qG03Gu608wU4tXAcmQ4tgmmBRENWaWq7KY4jtv
YJqGcbW786iSeDQqyyJaXgCp8EYmvAnqxUxSbBXkk9wQ9dFHDOPZyQRpOfs5Wsjkx8AIvpW6Nrc4
yZt9G0Hy2VTyahwImufUbL6o2sEXHTKDK1ZBXOX3tTuDeWO29Jih857KxirJDllAp92WJ9eKGod9
kIzuhz4aWw4us4Zawq/QCiA9QGdJodKh8r2lYf6sMG3viJpY/sLJZaXzlry8Krq7Ni6CbpXDWWEP
XiZd6i92GYDkEPYxjJLgG6cW9Ug/oX3ychJ67TTNsEsaA8OIk94kWoXjpguZjvaRSB/L8Jrl9Fpn
8GXgegT9C+tFdLHkWMnARcdy49mh3iyNcSG41e07srnneAp3BO7tS2Gjeha4mI9SgcWhMvaIU+Ft
Tp0bvMHfkNejrRdmdxbtILsl0elmMFoSxmBmP4G0ybeh3b235aL41tpd93J8wONbh9uKYa3mFdAg
l6fFI5OA8IH+LegGVlsDQnOHc9FXAGarOJK+t3TumsscbXWuiJDDVOsDxnwKIFUazPcqkYoxfT9d
MHK3AFr67pEQtXY3motBJD8viRyEFc/gorzreNqbg0PYOx2j18UlwFVJJl5pEpKAqtXepgfpQS+m
9TYljB8Qw5kRtsZ41yiLUT41ImtdcRjuw2reWU1SOjvPEMmlwJO8lWTf7pyxAQUXFd+CwYgwWEfB
JmWFuAOAatCUQHZ2SJeBWRbaXlOZ13HjPH/X7Uymr09fYg/VWxWXLugOqi1NH1HtuTbru7Y2Pkvo
HOvJG/p1wHH+ES5lfUyKunsAHcQkKyreaw5lezPnhbRvMs2WuZq96PuQhfVd32toTrYVyTPDKgZu
NH5We6vXMTgtfNhu4q6KNj7ORdCs+irdZlVxSYAZHYRrWAQC82V6cOjG3QDl4elpB1qB58XeSplk
X+rBi2ff4dlssYAQjl8R7iq8VZO75G5k2BnrwRqtbN1goAeaxLtpw6pX+vlcRHv4PNOnKCg4kPYu
MTRQXRgl+gzDKgexJHa9GO6Td2x6dMMbYanlGQCU47cqfhumxrwMtps7+6G1SMv3nX3sxuiEEjun
vqhdLC1xaAJKyrzbQSTdfRtnWGXcILwrepQUOh2PU2E/FTKcLmRgbyRhhG2rjPluNOvpqHTx1g1f
lBG4fi/UKZ1hS69cVcY/wtR4bIlY79gbULib2MuG5BiZDl6267Cu7qqRmc5Sl/Yjgepgo3qYj7JY
bl1dcgXcLNrKQeQ7wVvrHexTfudY8Ldcj7juEARpQZ66z+baF6ZdJI/cuHobsPnbu40dcoYXdXeb
uksIPyBsjF2FMfIYW8oKfcUuLF8JepzTNSpVtzI9J/mEY3p6MqugvDExKe2vzD0/E+1KupE+sa45
K5PpK4fRQjTMKhAM0gZZjGRFtOFSls/QvZ37ACfFxrrOkheqPLsVLrfmk2pMTGr0DR6igYe+DzYu
PfbHsZzbGzEoctBLrm6XMph3raRcsVue87l/9LoBJXgujhR28xZa8r5CwqBle40Md7BCVJnEhgiU
tLHpO8XYcTmMBn9MOX7lXWKsnXqGusbcATtdMZ8NGJ0bq5GXioN10Caf4z66zzsDk7Lb5NEtVd7h
LhfS3sMW93v4FJ+S1qz9wOiy7Vzz3gKv0D4XrQbU0xtcpQn7mUbcGFq41oF4z1I4UrEVt59cao8/
sWF9YkZurw3goDvI3va9XLx0KzTMkKFrXNLXNYpMM1SHUlbeTQKFZIcvblhpN2CKHTlE1/ly2rLi
45TKz2FeHEbyRsn81Utg2TKH3VZW/SMeXXvtLEFYrIRiYA1TlRDajz6I71PSbn2NZKV0plZu4AJ3
t4z+Lce+5XcZZiTqKq7EP5ajuX8bq4BYnsdUsm+PyuuA62XumywH7E5DPR4sI3aOkVPbJ5bb8VT1
ot/U/b62fwS541xKpx4ec96m64QeJOibYcAQgJnQUhA8r+XIMKi17knlOV+w/ZRrI3E4n0S2CVC3
S24zsHDg/NzVYPBfpdNAXn4GnTTPobErXFHs4wg8fWTAYnONLyUsJCitoJuG5FQr3uEDp3BKvApU
Vu3ex1lfb0PgEeQFJUwxrxQMGnQ0vhCDkZsKTNx6sfRTnDaPXdmtZdW8ajmwI1mWb9XYPICRDO/d
EDunlva5rst2Q6rLD0rBnM8t63PeNPB1GbD7tcj4B9KFmRVIm/0CGc1bwLOoAWmHRA8G0wqXYA5N
7dXMgm4bmMBjA89FDxudz5ZIv/Lj+qVOnM+ZafVMc+1Tg72O/VcmfV3PCUvr2J1VEL+G7K58Itm2
H8bmp9Sxn2Q+mZtAZO2dYxuQ8c3puXOgLkHZuWvFmPlj4zS72Kl+DCGMw4o2UGy5RyOoTqaZMGAm
jOewycpc3qLy0OJ3a/E3Jm78BYrdfaNoc2d2gUSmR7WCJJdvrdH72jGAEUbk8hvQibQQ0Y2r+W12
ym3k6GmrTfacY/fsDvNZSfdI8lntmO5B7sxCZy8hwaxjIFm669IbL7VACTql95K03kPrtfWXifap
qtRfG6N6TtoCPGLTevdkL3eowDSl2uIz8OwKPJztN0OsnkpzAtAxdMt28aKRRygqrklvhrct5rdS
zsPB63V0ygLH2ZRuOAG+Y8hXMZICjfy4wLheEDO4sbVeZVeFZKy8b31Ew91oNpuSQRYpJPNk4Bsm
+kOhAhnNg+lC7U9wVqzTrEJnZ/ofHhsmZXtnTu9KjuOnYZ7UvQ33Jmi6ZAcY/sFjR78i2aU+VVz8
Q48JeSe75eDk4yUO3nSKWssTsE3LNIBjHmksoAEQY5djgO0W3GJLPN8bTTUw6sWZAlo3Z6ykfUya
AKQNBuBWd5BmseXFes6m9srzt469GxM2rd4Vk9bHMGBDNCZ5ckkxqvlVW16iqUSBZ1PcFvFrzQ+z
DhVPYT17Dz0Hjk0xNPGefoH4BbM2z2/TrKuGRJZfNCLY1fOPyYtO4P86zgyhHe0ygxC137rEegdn
uF0o9/GrigruodoWY/W9KC5iXM6MTOItOnFz7BOIJGXUJRCpJuemdG6mMnV2o8EGTBqDx40peoiN
IPSnKVyZqoKFZhgRaAUct74diXBbetn4quDm8ld1ls+dbdxGDjqlMYuDM82blv3KqhgL74Edxci0
0Vn3AsJH4TVoQmOVll8L2ea7Cg/2Ss4A7lcLWOlDIh2ww8jbqZ6xyFukzutJfGb64E+kreXY5Ru7
NRmHWkc9xdkX0eSn2BudfXxlRbfsYQpog98arz9ovAXFk3CBRgZvdj+vVb2YPm9etTYFjK9wgiKR
4zForAZDw6wOIJHM3NglJDBZ0aqLNTMD9pzq2CwnZ2ifgI/vRofzoDE8Yfk84Tc5DrbDO1JHj0aC
QaTKr45qGu9wuOwCU0X0nC/jKrGiKwyiZtILFcfYgj/AAIOjGx8UlAY/SRrYYEWd3w0/o+XRcNsm
n4KRZQ/TyBBNFAQw9/b2UPjfSxOM0QDyKbAeRq/+TDAFWN2RTrMECZLUXvdJJpASp1eKyHh2JQ4D
OYXLxhUPbTaxW5tPlYAic01pCBSZgD2nHZqfWTuBkYljCoGDVM6+8/IDh1mC3U/YxgGgOiFbX/cS
xE9D2lQ8yerg9A3YLlaevDkY3rATySMPGaU5+TPUv/IQz9ZrqKJbR9HqLLONW704kyn2rvW1SiA0
Dw18H3WB6buX3J3fWkBRz0NeOLdBGBwUIW+/W1IwrUn1QEL/geUPqZisqTroIHShS3p2xlvcnTls
dH23ohAglytXpiwMHjOrBeWlj9LqR5yjvidzcNZey8GnMbe21tNT1ubkxMtybeoE98boYZ918XsY
sgaQKiPO3yQzbyDW6XuDpY1ZOExmf65xAxB5rm7GOYy+uSAj0FHA0EZBF97A9VsHCy0BOa2jtBQ4
2DkiRtJrDXx1k0n2vjDgO7/Mry4dbd6bphrvCmW6d2DFsOsijdqjIfzg2txqLcW4S7QVrLv+qV1a
Zx/kksNKY6QMszP9FXswnRPD7MLyHcXwJcssYy8Cw3vIpy+1Vh6p7mh8hBSGVagXzKAAWN1X1lCx
L466rZk4KX5sKJVpMpmur1NlHbB5mqexMGY/6YM7KxrZJAoh9Sc4kvYhL9sbBCUFJ9No1hAgYD6a
BghvO+oOI1b9c00yaGvp6CWBifCQe2NyoKJluc/dq9Uosm35agezW3Ibgcvj6DXOG7sx5HvMAMJ2
OmZmXUz7E0J0EJFvJSoywoSVVTEecrpwHkyzd47SmFEZnXTmlYFq3uox3M9ElvECtOd8mkMsV6K5
6MWZgQ5hFiI5w4rhmsltGCvvRF1DuhfOdBiDWtwoW2Nm10t1HxtXAByO/BiCgwPLTcfT8NqZwsbc
rjjdOInNAbku0kPN+XubtvUL9jIoSoQnT4E1hzeWHTqb2K7677Pbeu+yGsjmohWz50PDBnojCnVT
w6UmfQjGZ9UYMxJQKJKnScnY8aWY2QrIUrhfYBAUvEFTO70kFgwiji7VsywX83HOryRV2J7ZrSWN
/EKJR/7qFQUGHXK1q8Uy1CUGlQ7qiM2enWs8EmlhGRYc5hzcHTT2FkXIeKiKdDzp1qP7u8E9tw8g
KJjbsraDdA2kjo1HOXNm6nN56IPApfgxftNNp9fcj8NtYslnbVEfnnPOX8FOUN9Nk1wsrrdsuGXc
TjdRbwzFgV2HGK4z0JH3XnaFH5ogeTIGS9Qajdgkun5VWQCnfZOf40XmhvQgRgjiQAvHhLwaH8j8
frGh7QgaKfzIKgDWAA/o/UWkqJxlNT0DTwnPFu3iW6OXj1EECrxEZ30OrO6YMZfc8PN/DoHWbnK0
aB0oD2v+0J9yE7p/VnF6Z79uH/q5DrJDPnT1VtNTuLOzod07crl3phaAowcmYknaz730vFt2tPN9
I7wEDdZIPw2c/7aD5qpcIfe72ov0OQvnU1o0CllxLA7X4zih70XdcZPOm8iJjekKDAwvXpR6t5D3
aLbRs49p037jKpb+oNMXTuDRTxg7xtJJ6PTWaKS1AxaR3JLPx4gnWR/Jy0S1XIeofvUwp+eo69q9
FffFpRky45NB3OWZ90D9MBYyAEQaM6SeWysMd8MoCXw7ZpLjzzCS6BuG3dYl20yCvvK89I6ze+pz
yFHfp9EcH1RjUUejBHQaz0DtRML3VVy7e8Og4cE03ODTOAb6RqQpLB7btjkoB4T8WGXpWWDatyUR
dc6XRUBSmNivFbAQ7TVvm6zeQXaeD4mCrLgoehs5N6RseZIxf4kDdvpDEYqjsUTp53QIu6efE31w
It1TvYzGYYy85rkLowrJuL3ydcr+1p7MPlpTr1OumQnYJ0OZxtac5+FrAH/3pNS8bDkvnTs3r772
SyduyeDnsZ8NduBnS24/U4CE82g0jEswQYE1w6H6SrWNe+ZATVxCNF53I4hMN9DGsYutqrxb3huV
Mo8H+Q8haJnc00gO+VJTd7Hy+rjY1KJi9tMF4lzHYXGKiOgxb6JEg1REdh4iWp3M1lJXw14xvudp
EmwFhiTMqmP1NZ1D9z6gkWifikreLFMBiZ9Op+HWo74wWi1Nzmh2kQFQ5W4puyevS/NdRogCvH5i
jngwMDPgqou874bBEYLNV8bOM8L73qvxfQZaBvp1LmAn9PpTFM7IJoZTXQi1KKLUxtuETkztVmnZ
1PbM1m09i2YbWiXpFrnAqwY1qEFgIucnohqLdZ2Y5QWDV3quwCfwcpfpG31XyPVt7t5XrZCHsXXk
m6jNkIyTsDezkst2sgtxaxe8hGdvqr4aOf/RTHD4QuLqb+fOhfOVV91T18fBTVvad1fo8pOV5d1N
bgLFB+dlUg3S25l7n0UyhpDcFzsbXlu0YpBXHiBAQRAJinwbV8SzgFxUDII56j/1YPOgHtR086zi
XoXn0VK53+BOeMhbXrc7UNALWUGsW+w7smVnxxadai0YjSEZ9XsHRs9b9bqrvlZzcHVddklnrwwN
FM0cCn0f0KgqGPMX1VeCXe4Gnob7ip9eUgvEkWEXRAXOVTsfnC08H/u2IHH6pCYm5OuwhZNh4Lc9
9BEVXIak+SRSYt47DtMR3uts5y0sNisnTMx/haz/v+r9m+CuQmf8r1Xvhyb+XzevRfqr7M3/5V+y
tyv+cLW2hND4UhS6N5rZv2Rv7f1hS2oulFaO6Vl/iu56f8DUcRHZGKqYjkkc5v+o3vYfniTo62kH
mqDS2O3+ier9ISqhiNzyV12zOqRkcIp/EL2rglIB3oPTRjSDfe85ZDw7B4r/qoWXsP3Tr/IX2uGH
sMS/PgsBn8SHQpj+GBaOpwyaGvP5jcYjg2fGKM5oW/k+gLB/SRMp/uXRwDrx17Hkv/puKJWuQEYn
f/KxeVNPPAqFrmCflXCrhlEx4M3TnEMhiMu//2ofgi4/v5rWDqNMfJSekh80YBVrqDjY+TcKfNNF
GG3zhrbYP+pRCsw4WRCcm8QtMcUlTas3//zDCYVrwUdLRPEP13AyYq9lzzxtUrsAxqsp2oKfZBZ4
a+PybNqivZgycQ9JFiTvf//RV+H1T56Jn9+bRJOJJi+kyRf/VZiVoLgMW4OXC4wkP7MRTfdW1ce/
UdjFr/qvvn4Mxwy8HrbDvcM4/deP0dmcAU3qJmzk5DlKdow31OoC6M9r+dBcb6nw2jaycrI5vTgt
Z0LMuTNe5IEh3D/+xkIifCtP4atwxYfET9CpLplyQga1gYuDmbXhj1FZ/oZm8fOf+fDDkmDj4Rd8
c+wvHz4mlGhpcA+njXTHZdny8hQ3S51RtZSglbzgJuZsS7K9iGj9cxBFHcsNHxE5OvGbH/+D4v/z
t1f8Haw6CIQQA3797TF/4CHp+Eu8nmOoy1Tys+pGdTL6KXyPR/q5Crhdn/75r3y1sEiyJNzVH4Nj
LlN8o1qyeQP/iovrhd/F7P3W+/yfN6/gAsLcJSP4nx/iEQaGMm4Pm7HiWJReTbusR/8PNwyqq8Pq
f03isND/+vs1vao4SF9vGIsxXp+HiI+Bk/2jkvufTwiGGE3C0ONJpGrx10+RDsDqQYAvm1Jmmy27
Ob+RufebFfwv7gVmRyxyrsZ4AlPi109pNPtiJQK079algUWEA/7iPi6fZscy1/bUGTtHq+43d+D1
X/3wLFiSF51QFsuM+dHNZKVsbuOm5Rccr1USxI79cGDNIbdp/WYd/2gwut7t3AlKuDx0XKuPFfIZ
41kM0zCkGB7jFAWOY726bqmStbs0pkXBhaqL3SSGlEFFNhTMVfWcfBdt1d7ReEALSwEmdzq4Jb2q
u79/KP7id8Cqj0f/yvlwxMeHYklmKw6l1W0apt5Hjt3FljOOd8RkEP3mQv/F+sOFVLzRPGXiEjI/
XOluMIe2pHJs4zqmD6Zsx/vlMTaGozDDGyoH6NZL9CavolNqBPU/XWMdPhrHH8kERFRMf7/eZkMf
iBkhHNVa23RcyiBHWGBs/vc/539sRxwQerxQ+AxL2e7Vp/hnL9mAMK+7uOo2i0FjSwnCYUXGwaRL
Jhx3lmts/v7jcKl9vI/ZgTObdLV0sL/wpP76gYT1l8UwE5Jas7YwLU9oab7JnmJYtVFH52DkRvJb
ZZQMDDC1ZRiPM43NzsTQSkBrNCNrFbbcjVvJVj88SlhsoPhqp78hU4+tBn23fA9QssS6d+cZADUD
YneVpy1tHknUKbXp7AB7TjBdTy40m+FB13AJYgw6ka53KqE+aN3ZFUQ2K8yt+4joV+JrNzc/a0jo
5QoxK/qCTC6Q1mNexus+d2kA6zKX7Rsnk15smJKRy28aUL04k20ahKjtiq01xPEkuoAcKefTUpSO
y4nYCSwyepRCr4A2RO+yYQHdaCcN3qpkMD63SxQfazNP6OD0+gdsDslD6gZTyKRswjQzGtrLHwoq
ylsyVb20rvxWRNkKM0mCnDiwVFRuXSLRh4JZZ9cCg/V7e8zu3CZOKcYs04oc2lUmdHunfs0C6Bc+
bK3C9AHEJA9lVAeRH9g6eYVuCV6qCeL5exvmCTR6+NTfYcfTqtmz+Jp7g7F3dAggFt4kVxjxilqa
0t6Ae13WV7mbiWnqpsx10p4QzK3sl5DCEsJH5Q1TSHxTK4hQHqUlYW1Y2W0ZNspc94PdIMd4gxx8
1EJ6GLOeF8ha25VAS2MFSA+DQV/XQQZG8QK8cIH4AXox9a9Fk2/YiUR0YFSQ6k3JAHDbWIGJsu8K
SQZl0s9dh8l61diUVW7gHSfuJ5j0VK7pThr3rpFStFrCIaWUY4InS+Unm5GrVQGBKhWdCWMaa9aw
7RpKtlYIgN5r5dAAvGuAPjJUz9yGJhTmqcaRijKl+fPnvvOLTgRnVQxzcCL/SZFLvWTGEfQ0CGYq
YlWy9VQXlCdrgNW7liw/Pe6dQF2A0VjNkVm9Xa0sfs3HOSMkcXSxl8yozGnTnUqt+rsck851QkDi
h1JG1E4G3bP0XerjzE0RTvIuHsAMTlndQobBoPCDvcD8zKIXFbvYphQ2nAvQHFS16pqkRm852ygN
aiq1cjfJCYeV8Xvn6gQ5uZi7V4QXm7LU6yabJoq8+UGBivbWbVYhYTgT/8ZU1aThoiRi5KgjRozI
WrXzMFnXEFLtusm8liWXdtMo6JSXZVrQdskJlIKQvNVTHWlXlYHUZ7eoqJ3ZtnQSuq1hExtRee5L
BAraQhUtOYfSJV9PWrN2RuI3WW3cdnNW9e86hKH51E6eZ6zo+K2eKqd0pi+U/7T30/C/2TuT5cax
LNv+SlnNkYb+AsMiwU5UR7XumsDcXRL6vsfX14IyMkKOEMUXGr1BWVikWXqmgyCI252z99rYumj8
adOc4WsB72/uju5aglkbE8/q0wRxIevw/pqGvNOaxhiDhUr74xxdg/uoVZqZ4igOsW81BMxfvU2g
/6j48P+mp7+ix3lbly8v9cWPfK68nz7vT5bY/x9cMJb0d2vJxB37DQzG0fpH+vxeU//2F/5dXVD1
fyFAYZE0QYNhR1NZdf4Q1fO/qNOxFyryW+lB+1NUb+jUF1QOxjKHVk6sCkvRfzAcNhwOlTVXnk7p
Fv+nf1JemO8jZEUYKlO/pWuWTFvTmh0QZTEqJTVT9hD4NBDEjlC2wAt6qbtIPfIqcZJWUy4Rtbhr
ksjNlUbduN+oDRjUE+v9bPs03Yom86QQaRv6tPL/vvy2aCsLRGt0JeISEkgs3FVTljfEGKsn9i+n
Pmm2GYd5qlIchgmc9AkYAc8OlhGmgiszUOUTu4qPHjAnRFt7cy/AGJnu5Z0inlCIuAKCSDjPWLeb
sa0Y79DJHDvo4lXqo18cdBQloR2yrKi9urabdjhBOPno+76/h9mTHXWC8Uy2Tkt8QQEy1YLo0zSQ
bnrFT0882tmm7e1HVHSTbTDyc0V527+/+7oG8HBY0bxPFol151TfwXr0bmz2TspAkBZe0nfViX33
7NTz9pmC6hzDQYG0Z82+niGNEWsJXy/kV0TgWEiEHSGPWFJXki6lCCOU6wfj9t0Y/6Bapk77z3fH
nrePtWRbyJSTbP7bbLs4eMWQRk2gLBO1zR4tpWnOPb/BX121nUk0ttazZaT4AXHKIJwRhzE5Jrty
QNb7NIxEPG4ND2H9KpHNcgqHTAFgQXiSbqt6lK4xdXtIJonfJm1v8LP2WsDSFifOUx+9GVSthaXp
1pu9+Pe3k4IfxlBLU5aCtE72157fbmz6iPJC05rs++dPjOXz749M16mXTHwhpq85ypTWms0ehfSb
TBpHdtWmOhk12UMfMiv1sfM2fu4CkIJxSxNMFefCKNAh1bkBXjhAWwZ3QCL+Y5n3UHvYvdY5zR3d
hLMialbwxki1ettyDqerUdYIR8Ox7u8Gv6TKx3PP7lswecn9GOgBPlwPFw4Ewzq1yNqAWoXuPS9e
aWcTLm0oVnoNWi0i/l1J29RwRMAGYODggRg/Nyx1K7XwkB0rLLDAIhVNg+uSnU23zQsLuFlaoo9b
Smk0PqVZT+MdLQeKupLGKOSz2pNuSwM3Y5MYfr52tXQ0nCpyaTJrRYdE0s3RD9ijZP1SwMljki4U
5O2IiqwbpbfaTSkag22PUoE+4d+6cZCh181KhVkSOX2jRN9qubCvGy1BSg+PLr+HfiSLi44c1ANZ
e0aygdGGXT+JR0ETCvHN0iAU4EqUVfGdxwT1y+rU5tlSNDGs6bIEJEzRcXFp6XvGS6f79pQ23tJ+
bOMYWoo+iMcgacxv8CmxYGZ5aJ7lBu22Sg1H/IJKpn0zIgS/ZdhNBSO1O7RZKcDNFm70FGlWZjll
OsI7rryhPtQEwfkgiHLjYQAagO4nM4fbsCTaa5mPmXw7SnABV5aLBdgim/FmJMoPHlqr4qruAQWC
NqP3syXdIsZ5GScNMifZGuksWxUoybREe7+QbAGQjIcifpkpPrHNGOFbr0NdCRxKedG57lKrRHPF
fsvRorRrrwwPn0IBAg4wBDMGpBEZs6qpBio0uIzy8/jQuwAJN6aEtwW8eKYDo7Ba1a3Q9OKx2FAM
DO/RlnOWATtR0WQNuwhRWybKe+rUgvyEyNZzrJrY7nZ6k6AuFC0mF8gMPvrlpnWNHud7oqAFpOJY
Beol+H8CiXWS8SYdikEma5kU/cFDy6guqUO2BV5yjHVLxdWYjiFXx78IiAx6bA8hwSZw9UNMArRr
n/IuQEUqSRLirBoHxLAdSNZlqOgiBPpWi/peYyUblrZGfs6ShY3YD4QknGDY6lQ/4sIFPljohj7p
ylLa62OIHrO1VenSS3zX2OKr7tIFikazI/QtR1FKYK7abfQW7jkYjrw2wdu5vAo1ymtZYX0Udro3
OriH91nBdop9cAsjCdZKQWhnhBvgwhVDJ12oJC0Oj4Ck7RbWXWEU6zyt+/7Frfyw33mdzz+TpNNs
CLcXffxTZZDphGfF1WVGcal5qEzXb6/UGsPClVx28M3Zm2VwhwYfbiOeZvmQcwB8NMDxWGTHDhls
/44EWxn3c+ovO1UiCzHv04FzMBFn9SWvgP0oE7Vr7sKiEzbCMiMi1V5x7XHX92UNrYPz+w1ZWn3s
oNDRb1NFpeWpdgE6Owze8gUUfGmCnsjwRgBCVYjFCujwW9PjWLTieMsMwqSZGcqjIWn+tci97qcC
Xrv9Rm5jgDQ9Sl23eMpMsxzROREXlMoXyDwLFc27UhoJGhm3EFvSZE3iI9u2JisYblWh0q+WU7o4
VwnhBYPhoECgJ83GKdBUsnylRG6dwAvMu7gxKOiTlylYBVND5wTo03W5UJsoSTadnvMSNipqXcfF
6GehbOvrO3ATCAKTEKYrSUpWWy8bLkYQgOijxwGiibtQ6MHSSq0b0odbrSG0CHlAcoGZP1K3FQSo
7LYBiZoxjlLzIeK0fwfs3z6XlNK/oFM3NuA+FZeKvKF7mJaanqMiSBvT06JlLxO34Y9tfl9lmnur
+31L0DHlAKcbFbCycY8Ji8w4l1xvnNsDUMqbys+re78ZsvPWHpBZd1b74EoDSfGe5zp4U4FfVfWq
k/qL2C/6yzCMf2SgwDiuuiYRrl0+OlU9ZdFQEFlVhDnhxe7EAsf8lLYnCWxGZRLfwedoSTppFHk/
kFqAThx5XU7kQBd+90Jyvaf0BhmXU21ss6QJ1hL+xm9Rw+lxFN6hbGsj2Aa5cZ7YtktSJ7YLvPBr
o/WRqveyuZdKpDV9NrZrJqDojHgRCnrDeOsOwrFSgYAzJTUMB5JsrkJSe1ZkXa9aUW0GWwSY91uD
dwO5OMHFLbkBNA7XtYyBTBSPBTErTEV5b/2owDStBY7ELX3yZheVbvzdhjqx7TK93aDI4B565Jm4
qJhVhDIOq1zvf6V29ki5PN6WmQ+qh64nYppoSYUJJa0w+vCCYK58EQit2kdVTok7VNwnvdOVTZJ1
EG4aS7g/FcCgyKvcLaHcv6wuNxDWJcpTEY1kuQ8Bq3kFZKFJSgREWdjJCywhj7ApzceJw3+nMest
2WNaBxw+2gr5IM5A0byGPgEzEi2DqgJlJYisbov4kKXGDoxTuJHU8FEo4pqAsn4TJ6zS0fSsIpJj
AL9hOxvLoeG8LpfA7+K03bk++kfqGmcV6YdqDKQqRXNPBE9RrLuwEttQd42zIUIEB+lLg+DcYspg
b4BOR9flb26gEa3qQvbYKClpQCGIoGxRDCNoGFwIiNlaFSZFVDzpaeHfYr+CTGBhZzQcrIVYmYSX
X8fmYK7ronV37GTvNEMol11gsOKoBfAYUzmDQrElnzJfEoLx0+/Uy9B2z8hBktCuKNXOAlJ6lnni
KtAzgo8AIvhq7pH5aUtTAAvTSodgJXTY/p7DlvBf2SlaPwV1VyfBO7Ak+LZHZqaP+3A0K0I0GnVY
QmoBcyYEVcIUiOqQdVQWWU7P/aF14XDpeIlKf5cH43hrdNByQ/EiN/ydOh0gX1ckKGfyK2EzazZp
9VUuyfWyTa1NqyI+zKXkFzlUaIhGq8Dco1/5ndd+641K2umjf8DewE6zCAHNAmGEMUb99zDKIH+V
coo/QQKnVaJcE7xAURdSlagKyo29QeNlXHLYURdEWpGPU7i7wOhUJ0MkvyKy7ZDppQepIQHY1Vq3
WorK18q7pSQ3m8SHqWEjYnJR0tYi/6FTXly4UnVLev2utmHjef63WnPvhgYjX1uU+xyCm5P73o8k
ZH2jHqEs6sK9TGJpZQZ5QQpq4aMx5njksutpauVXBSRwARgIcWmhyBs/Yruskb7n5GEmcz7VSZSs
VP7Pradj5glD4rQGWMnfsKTVDiKtVzkOAsdPB6dqMGcE5c8cI8wC/SY59ibGjjyniC3ohspkovuk
Uo8SaizNGphvhwxIEHPegskeiRM1/XurDwJzReJguUlLre0d2ey6ZQf7pmW7UpIk3Hg2BC4DxdTo
UEsvv3kGmsGFr/vDT7VB3gq1aWDaK9wQmnmEbD9BwX8ITNe7HYI+ffQ75BQLQdQmTy3xEiSyGsE0
C1R28osAsDWSltUEeMx454olkEi8R1QLa2xGRsOjT+MOh26Sm+lO8SvEWQj4SRO3C4EtXw6Mwt7l
o6gvQwqn+lpx9ewaH20O8sq1tW0iV/6ZygrMSY8eI1VdNIc7QqDsrdSLqb85Im3CepjiRNZtX/uJ
Mz6OybmLKyTtmla+8hhjfBG4qJ3KH+znEjPTVPVGGraICkGu9ujpnT95UMST3aBbJbWNAv4upzN5
WVHr4TFKsnsX4h3wHMJO1RusysTXa5g3LxFmVZFTCuROSpcqLATUolReaqMKlroywUT4lsRa5qVa
WA6N8RpDkeWy8wU0mI0LV8f66bR2TkciVW/zJPesJXGe3JjcFQTzqakfgmohXJnHrrc2hD/coa85
GeARLDbd6528kvJ648ESKODeScFO0drsydO0YTVxmB5qtIrqOmyk6rGzBXaMfkh5SkItKVt1diRG
ugqeeR7EWg0zUG1L/piUH950li78a0qTPJhiCB4CL+FFJchX0JvvWcasOrJIiTa9KasMF/QTjcOQ
ZzUQIgdYgYYQKTvptT8Utr7yGtdnbfDoBS0F4rYnAsQtc9GmSr5V1HhodjWO4RdXFcFT0qUt+h25
g/SoF7u4yQeNdzsttJWIbeOxLomnBtlckLVSKUChkVkKOIQdJbOFGtpmvQzGRvnZ+oH9qLt4vvEC
eWAt6kjyRoegK/O+yiW06SUvJiRMLe5udFFkz1ELO5QDLsrZZdMXwzkx1lTZ9LFsOa40ulGsSGfG
lCghyXwprUF/kokCu9PMJK8WGT1zItZbI6cFb9klpt9G6pi4eurVDMW0ewZepEGrReeIgpFGy40e
i/rguUYSnFV8yE3csTmg2eJK7QbdaMRy2ZnxsvYrDKGBZo0/3cTIDoPk0T0pDC9+cDO1+AXvaryK
NB3sD6Msh80NmvwOYl3NwRdMXecU9URzMHAhoK1F8heylUEJjIRx9DTHdg39yUxda+B7q8EvqZKF
yYrrUrXnC1U5ZaE6eE2DXjs0Ws4ZiLo+zQa2COM3i2S0imUGCwj0b9LtN5Wax/d9BSh7oaRJ+iw1
jU46FfCNmzbuOZ/KdM2Q+zPTeis6e/Jz4eaE6FGSp9QPS8DUV12ApWaFy5kd6Th2Q42xfRjOA7oo
nZMbvfQ9bi2sL8oo5dmyRJdE9Lw1xS300YQrT6IYxEBd0/lYGC5ug5XfNcCs6O9pa06+LBd+B4AD
i0ls3GjJSKtAYod/D+RA57KVReI9seu+AsZbS+qtb8opWWVqme/Q4gzeeqg9BXdMbSq7xBgwzkVA
RXo4GSgkN1ELsuzCoMGF1tpUwwcpA2YGQ1L3D3RMJAWoWFdmKwPlC3bBwioj8qcTXAB2OZ2MYDyP
L5ZWNf7GztyUPX7bSjeWL/fWQq5EjOfZLQXWl7zs7k2pNDPCD/mabLDT4qCMAVSqgKjzaktLXCQb
2dPiA4ZTG04+AnB3VUZ+G/BiqVSQQTOh2BZdxXQOxbTguNaux8SmO9nlpvVI/FjWLkXGCrX2YsTA
hPS6k4jwT6XhB1XCuWABXQ4yIZvTKTq3txrw7xU2M9PN3MUy7MRpL9+MRh7uEopCCUMn62g9NoNY
1ERlslvBAVE5nJ+zy7yXvLVi5tKdWkXFReWN0KE/v7G/FWq5L/AzyPxoVqCKm1UvA9uooijysOVr
w/cWkiH78yxgPvCCFfsx+foff5yOCI1SuIpuQVFmZfDIK0qz6c3AIQw7csjsUPBQRcHWtLRXdJba
iZLwrJU/PXWK0AoVSFUXdHj135+6rhJCEchG4NQkKFc/iswtrQcSFrMVHWD0WQInT/SjIC8INXRt
nih0flBVpTDD7pgqC9pRY/ZsUznJqDLSXxiYw3EgAxEYagKBpRSPxT98rsKA1oSeYMKp26Rq/P5F
WzOMRgwg8rIvkcoXCQ53LWw0R6nNbluksbf6/PM++GrTl1JlU6M1ZYrZ7yiaChjYVN9XRcmK7oJd
YdwzE0tSf+I3/NtHkYxDbVFTePtRqM0lLprWidKfsgRVzzKnrAh/nRocD7RRMfZv3+r/Wpf/jRbp
3Q/8t9blNku9/9pP/3H7Pze/dTCnv/cHFgzEF7IO/kFXZghdpUf4RwdT0f6FLkfRgedPWstJ9/mf
bCP1X4YBEIgdDT1PTZ2Up390MFX1XwpAMAREtMPE9Pf+SQfz97dEUlEiUR/i/fj9xZdR0YD6aeW9
Z1TLaCS8Nl6q0onRdezi0/TyrovVDlWSYt3HbPcWuVo95IG3o3y5evesP1gceKTvOkh/3ft80Arc
D1FUgWjFvFhIC5eI7c+v/Pv899eVZ60wS85DtfEbeV9gLoVjvWhhkIRjthn6C+pu7ONePv+gY19h
enLvnlCqKWAqofbg179QynOhn9KYHXv00we+u3DWqCOFdF3eNwA9e1XnR6VdZI3/SI/51wOi5/7+
8mw22WkV0wPqHTO/52j9+fOYBsOHv+n05+/uWwoJPJHzXNkr+rgGOnJGFYgCPRmupMYZUXvVRP3C
6Jm+em+LOuZalMXSIk0L0ch5bxtXhNWsEOPsraK+AFCFdxMkGhbjniCnz+9xer3+alz+9d0nFfe7
W6SRYrUigwzcG+G3gYSCPPSdMXq19eRMMdoT0/exN2Mm21PiVkEXxBNW0ieoQHRiToyaI2/GpIl4
f/teKsG7rxjxQn4YIuKk+nVindB1Hxk3b9LAd4/GgwjLAs1NJ422yjmSjcjHlF9iagCoWzc78RXE
kbdEmY18r85UyqCjvDe0Fw4qexTjuHwJjYo7lw09PjDJOtMyAeo0PstkY+0pzX1CaBIso6Vnobgc
ZMdjvS1dF6pEvpbEeFVQyUYt5/iGt048aRXo6UVISJVlRZiLu3LbI9+i+Ad/QFqrMKdGUmZRPUDB
j4HdPvTDY97UnOhAnOQXdC1wWkdLasSXAyaFRsoWVjGuMxKFoqa/7PqIOzEWmnGWZeo6LqKV4tV4
RsoNE4+D23VXydmyirpLqXlqMaub5XOmysTDEgWMEt4Vz4SOO8jZlqMAd6rfhCNyKa08fP6aH3tP
ZnNg2oWGb9GT2w/pbVE+6eG5kkkn5ld1mic+GEPzfWwYtiXqSsaQSchTQgysXlPGSTjgjVW47Ycd
zYiVh8GXYhqmanpPEO8HC3A31beeXCgNL24s3Wmlt7Xq5iyySX5iLXMkdOdD05540aYx8dFtzmbR
tPKKJi95n1sM5Z36LSLDoByeFLhUVM2mFmuEevrE857mj48+bDanMiz7UZFqea9Z7uMQKuvKujZB
ALrosUdb2g3xixIKhpZxVZs1CdGy4nim2GtB7bgeKNvaQ3QoP3oxtkUft6vHC1+yycvNAuMydLQ4
32JSXRI/vmyDCTA+8RnObK1YCP27wbtFojUEdnVp5K8KFynbDjs4Pn5wMBFp4WmSQQYelzVgB0++
7ZQHHCEuzGfTvbOilwzqUwL45/PncWQCVGYrAdbPpmsIetirjViEMoge98SVZyjUP2fwNx/Ou2kq
U5BSJhLNoBb0DHvj5SQwxrrgl3xPZdVL0lIpWfdTZMtPOFDFGC0HRXcwupLbYC/M8bEnGWBQqNLK
CjCxQ2p6cLzMVTrFGnzt+88WAGAcWiHIcNoH9bD1dFYz6dfnVz6ygM2hmjanVJcAO5YWH/qDtpIA
ImrPSbFVEuXE/uDI5CHPdn55B7LR7lhkaokV+6HtfmjSy+d3f+S9kGdzf5QnbVQNvBe2vShaQhxP
LLjHnspsvsth0wF75Lom04iLyEGpiFkhqKQm6bC8/fzmjz2X6c/fvXlmnFatUvEhnXudmZdh8csM
/60fPWoHPPZcZnNVZnbmmHmDvPdLJ9W2hHJ+fsv6kXlJ1n6/58IuqBK1vTy1PQi6oKvg1itziJ1U
trFHWDsRfC+pAqrlfRDuKP7A6NbvurqGa+jRX6schWAD4n8WXRlt2zZY25VxFuiJY6gYql1t3Y7F
RkqgR0TKAvLlLmiuq6A/tOJSNfxFlfygrLqShl1tLPM63wUelKJ17j3qXnhiT3fs4c0mG6ml0DC4
gk1RKa21Yl1Cajzx+D6e1eXZbtHMB9KDg2Q6pNyEw7mGVfvzCx97X2fzQ+6TEkEnYdwnQOG6LlrL
rU936NAjphCxfOrX//D2UZzNfnxKwJLqRkyVPr3YXamfGAgf3z0hvb9fF8VYyIhjAxAFCJe88zF8
HIdXotuBlp3Ki/v4R8VK/PtnUHCnbR+64z72fjXKHrLK8vNHf+zC86kiLPNOhbULrWpF97jIT/yk
H88O5tx31oGwhGKigmSqcuKLOgeQ5ZXknZiTj9319Ofv5h6sOmWlBTyOpKag1661zD7xPI7d92yG
8CLZzeTIHveZe1uBqNeB9xtEpXz+tI+9KrOxiQDS05F7stlHKCeiu16+9nVUVKzZavf8+Wcc+waz
UQrLKWkE1M+9UW5r/V7A44Dqe+ILHHvws5EagNbAC8JIJf6oYIyeOuMfua41G5tobRKAHly3+RGH
S/3U9ujYZWdDM68tKShsY9x38tYfVu7ofP6Mj113NhzxoXlwo7ldBKUIHm8r88TKd+THs2bDUVKx
ijTThT3vqpUPCmcw7fJr9zx95Lsxg4cH62/Hs0iJJW4dP7v52nWnZ/TuuqpdhTjJuWWbc824Be/6
tevOR2Iy2h4yX+7X34ibrFl97bKzIQjsoSqLgstGwQVKxXbcfO26s2EXFWwSy4rrJt6h156KP4Js
/+FeyLRmI66OcDqzljHzix89mKCw/NrznYvVZaRrepwxh1q9g1PTj772IMRszGHWQhHcotfRzVt1
vK1PHWCPzJ1iNuZ8unypqHkQYX4wo/rQEBHTdx7oWGvXp6dk8EdGtpgNQK/23SDM+BQf7dcgnWW9
97Wpc94nyduqaMcql/cjce8DGs+vrYViNv4SnwCpINJ4oWOQlMvwVCLssScxG3+NlIcNiXbjfuDQ
0Cxr70u7SPOtEPZuvqBXg1I2Yr7oEtDua/drhwYcUr/PQ0AnFTyadr9POsdIt4N0Ypx8XDjBl/X7
dS2UuvhReQ6j/aMrX3V8kkNToYuqwErf6V6xDurrL80h8w5spEAPbUsxck6mlNTcKenPzy98ZFmZ
+9CTostFjfJgL5PTqsryhjTBNDfWn1/9yJsy5b28XwHISrZj2WOv16tQuydo3tPXLjwbjCEdzjwV
PPq2XJli6zZfvOHZUlinZpEicGRzKlBrYyv96g3PxuKgqabCRoa5L7/W4HI2/+5K/tNFwJyNxVJr
iGvy+f0Ic4hx8hNNd+LtPvZmzJbDUvcqKL48YlsvF4KDbaNep6hFPv8BZ0b6/5SnzDmcQRZq51nT
BkwJn6rBv8YgsvSb9YDkDPoSGQv3mVIsiqhaeoj5Bmj7nnITK5tBX2sS2X+DvA0C79TdTEP272VJ
vP2/v6gB3AtJK7mbCtmpm8CzJNa0V84ajCE2I6MOgyUANVy1X5vz523/lmCPvEniYe/G/nWRZ1fl
iUn/yM9mzBbZvi3xCMV8E9FsQszdmXuFKOfEXR+7+Gw81xWtq2Z622psYAj01pZ8C2rzxK8wi4j5
852Yuzpj/K1lhcpxrxJeJrX9oiH4IsV84WdPLtltEsmMniqd4cjcw29aJEbo5FrgdDo5fzlaPVWd
0kAvs1Ry4tBcREI+qwlS/fyVPTKZzdFMo6lUZtIxhH2ZPIhwR0LRicd67MqzyQELRBGzWWHWgXKa
7VJxYjY79nNpv7/VOqEBVUPMwT5QzsgeJFZ3WMj+cOJ5zBKq/vq5ZjNEEZZDak5zWleh3Q3jdYT+
ujeWUY6USh03fai92uGj3JJ92f5ENqmrGwPjAuJuMI7PMeChVl8P+SPc81WFlBTk1CZXTSfEnWLH
2i6vHgzp5vNfb1oZPhjhxmwTUKKXsqsugZ1MKGQUHKrJkaUQfgh44fNPOPYrzuYQ2j3N5Eke9hla
+jB+HeqvzfFz9llsGLkfyOmwl+ntcTD54tFan00Vo5JFAAup2nX0SSQCPgcY+F96FhPy7v3CH8B5
V/qQpz1kezwUaXviVzzyjPXZuq8pBJSXjcIEhDrTszoQEF8spM3peUWcIMkr4JmYND1Jcnn82pOY
jW0CNqTKxHW1HytHvYZZ+7XLzoa2RM8XrI4+gHh2jMsvX3Y2pO0wqnF9uP2eQLug/Ykf/dfn93tk
Knqru7/b20+m3Bq0PyXWchtK33srWLla/LWDw5z+04Q5XpiuByKNUDhZlF/bZGqz0lM7sDUmPmvY
E4VEAbf42t1qs2HXQxjn5+Oy2rlxE/Zfm3202YjrZCkgtYIXIvWvIaM/xRKpQCd+uyO7o7kVuzS1
P0adS/CQ0n63WZohAKOUXJvjTsKv61XeQQ7LhVQS3Z2BPKrtlW+9VG66rLN8Fbm3kpSvs2xvw28d
lOVAg0O9i8pHk4S0ocbeHQ4YRlKM2wSvgYlLw19dKUExH7aWuzWam7o7M60t6bXYNcizakz4gfnk
VYblri1wnBHthkxaXiRyubChLEv+fSl/+/wJHJl2tOmtfvf21oZIcIR3wx57F04j/FufX3em/P1z
CdVms4OwA9wlntzvPXQ1prj1fA8Qj7xOum+udJCD5zh+kZLbons02ieP7c/nn3vs+8xmD7/HjZoW
nLQhY4GZ1IcT2Y7HrjubPsjkkEE3SFQcfrRkOH5xNdFma7ew+wiHwHTZVyM7g0/0+VM4siXQZgs2
K54yxNOv6oaPGHMxFt2Y5i8XH9Hn1z/yNOayQxT1HpJlbjtzHzRzEegnSsHTkP5gKzNRYt6/jaYO
dAAbXU9rm6hi2eVf1PHhjZF+b5NTm/FjNz+bT+y41tiBUwSEkOy1Czd3Pn8oRxaCOV0VO3bVlvr0
WyYbEGuLkCQt3TvVXDp217OBGg0W/veIu84QcGS7Lt99ftfaNDI+eubTB76bAdw4R1NWN2zu3HPF
0w7qcOZ1Onlyd7J/7yPGGnVADK1BNkh4HUCQkJRLxZbWAQkUIQF9hl9uDX0gHxtyhRetirxx5Ewc
FIhPksQpJSep8aXJt2VwJ8OISpVq2dEAGr3SiaP+xBsJaPHI95iNfL3FrKZqnOqTynQw0q2aXHcs
es5d8Ry6yjKjvgSUi/ZwsvRla5UAjhiJKIj6XRvjYGvErme3X5WXbd4hSUsdS2/WEjFVEQt7aa5U
GReL7KFS0x0IQU6upudmSrK6vsxwvNgRUd0KEQnPGjaGMPomculWV9q1oSZXWfRTrh9Eo64q/Cs+
DHJTMtdaigkaqtmg/8qDcyT5KFownpLF4z/G4drSiwulHZ2+Rx9m7FKZMTEeoExgxckWmY3JCS+t
Zd1rALfL/kdMClkrf48n0oFc04qXOVOWS2nQFz35k5Y1gWfuR+NakGLgRmKD+x6wvevA4BnlezIv
lomnryLZuDStB0s7jzAPD4Pt2AOh691mSrvzQ/naImevN6VVqSqLLHmF3Awu7Emro+tKawB3VF+b
c+XZlnjUYZIXxtRl0ZZ0yNrs1Lsyza4fvPJzTT1NZSsWHXvtPL/LrHPrOTsvwXwEeMvWubL1op2b
nRheR97KSU/+fnQFhuejKOQk6cZnECOBlGzM4mRn8sh8Odd2tIrUZLbFF5ExHZlkmLHNGF5j7TyP
72ICjpudqx3q2CPG7Ffl3WZ5dxbjno3WidEtClx7rVkujaJY2PoFh6atFRe3ctNsfbAfnfCXVo47
zLopveyBPPUYdyF25HWiKksVRbVkg9aMNmjQOuR1QFfSAnFa5+jqmU/KnjiQq1eLjZSf0h0emQPl
2SJcw0JwB0nmhYDn50p0wQ+fT4LHLjxbht24DEq8MMwd9jIYrsv27vPrHvn132TS7+bW0TeVoJgK
K1Z1HpZnfYjB9YRW90iJ/q3S9P7SalDAemCpbMl28aLnwnujFZJAFK5bZuzBLM466xTj+siG4o0C
9e7TXIJPhs4d+n3kXhvVXRld6CYOvPbElzly+bmo2VKCfGwz1iA3IM1XClb5QMpEsDS78MS+8MhI
mUubQT/KUTPtWOR0D95kYVs7tzrj1TWjE9/hyDs0FzWrKXG5cc0CzVFNa9Zxt/r8HTp23dksqIAK
1SIIh/vIWPf+OqlPzILHrju9s+9+0k5TGwxxVDzNaNcTw2icOAQe+y2nz3t33TTPSyWFv7CnoOqI
MkU+nRDLet1QRzvxYx5599/OHO8+gqS2VremdmtXPMSQHKTLMuoWmgzBhRKYTBxQnp7aWBx7TLM5
JzOjBo4NJaq+TpdqY20Qmn1t1pnrWEnxyVLdr4Y91lwv2Ienuo3H3vXZ7p9ME7Izp65gQFaV0g07
LI3LolF4OvEZWAnn8xdTmx7BR8vo9PO8+xnMLKjbWGV2E9p5KuFT0c5tUSxxTRLoshzibJPbPwHc
S2jprWCr6T321isDGndHhBlkjkU9rN1SwTJcOJ1EKn1gk6063uXFfarXmxH2l5W+gLiRgBNIQbku
SFQ3rfXn93+syjtXufZmn2pWychK62/xUC2KviVSjDN2AjPJ/xkmUHFMAthpMhT5IXevYvMgrJ9l
Xi4LlrqQODeZCDg1KvYjdTXJtp02XNe4cyv/oEQPyeBAdTvxtI8sJXPdbN9L0PNqGo565HS10260
8GtFWHn2ulgAwaVmWqQ84iDg14Zlc2Kcfjx2jLn60K3xxfnF9IJYv9LsWuq+f/7LAQr98NUz5vrD
sYalMdoccEuaJSoZhV55E3VPiXJVptTJBu/JoyMQ508Hg3R4qHX6WZw/KN4TeZY4EkJivjFTjvKG
QLOlN7x2A+9m+C3uiiWuAWRq3xVCauN4VRWb0IM7R7xzJwhOr41VK3RSa5RF72Es6YcXVzqPy70f
nsvJjZJfQJDK0wt5vIiNfT281OU2B4EhfTej22C8lqoK4HV9VxHYtiBJ7MJSvBtRgmnB8P4Y6RHn
u7PS/D50V8TWg0x8qstzwGBe+5jGRbAkcW415tUqGV9FfaPX5aL2L0azg/7BAUVH8W4sC004hAks
fK0iYktGCncnhrsgv1a7u6K7GZvGabxrOb0d03N4LLJE8NrWA0VTXA3FbajvTe1sDCzHJ0WayNSQ
REa7u4pU0sfK+0jf59pzBXIYDk4wuJsgnGjLz3HdrWRdXFlF9ThgevJNMCPtspIO3LrePH/+yx/7
3Wdn99bTuiKT2ahNUMP6MpC+NAb+FvqiJ4QsZT3X7VTMKBfjqan4rXLx9znSmGtCC8wgvuf3XFh2
17RFF1JjO7578BLpfzk7r91G0qzLvstcTwDhzcXcMBw9KW9uAkqlFN77ePp/sQYDVBGpFEYNVHVn
VTYVGfzMMfvsBWrwIZNw03tOnl4CT1v2gvEiaO8B3L3F3Fjmkx5/aFN+WzXZjSastSFdR8adlDSe
RnZahgzY/UwYpVmX9/2voxyrbegSEiqMoMpXmrETw2+26qVy86c//1VWXi+xkiRMxuyWTKPX7kS1
P0wPyrQdRAd2yA8PmqtLGiOotG8wDN3leNbgT/0do+er5XaVF5h6UahGdVEKpPvEcLLB+fsy1v5c
d2ZE+L/vO810EOAXgQ2EiFUDSc0y3qLBk7lSCowre+kWbIlivNfztorp2rS9M5bbvJi9plkbE/Oy
uGobCs1JvJ+k5VczHylpZOaE3ZHIVJOjFkehPSo4sEluh1mWGGRuLH/KVrIu8g/BrDZ9URwrLGEy
HJdAgQbm4oXxgPfqQ9ucssDt+oMRnjTlqGlYems/+6auRa+WDog3D8jp6/oWWAw4jR9+8FXpMBkm
KVVDVrAku/o7HnB//6a+WAHXxBL8mRUBFO8lw24wxHkOqFz97JOv4vrZzCqhFwKaJe9CKB0no/lG
9PrnSAE+13/XVgHxRhzbGcUHDNOCTDnS7wfY8n9/7H/ymT/saPPqqIiKSBEjTSUVFHAKi4ydOjJM
lWEv3HYdgL0P82IvU+A/cyECYNVCuCLmq7hOjl0lczULr8DtPi4w7b8/0Vdf0dURsyBdB8bJiwQq
/lt5ihT1988++OpUCccAR2UY1SjXYXE68neh3FcPfHWqhKYcV0rD5/aEs5ETffzsca/OlBij0jlJ
0cfI+lMjbn8oStauRbM41+i1UPK4uQ5Eweu/7X18cQheq2YHMemrCHf+XQeMwDAWzHQezFxZVcU+
NYZVOHwWM4lF5yS1YOOtQyETPygmR6fbwnyPsAgLxpl5X/lUJkyhZM/VPNyNjFF20OO5ZYKciT7J
nzCBE7ty3V5YCs+LfFzKc1j7WbbuJazIyda709g+K6G4+dEXca3aTeRMVOqKF6a+KtW2/g5Q98Wy
uZbptvOU4C7L6xLSUzj4YvvN/vlzuohdy3/Pi2hQEqmTFPr46mnUZqgZJfWRKKGtY0aElz/bTdea
3XBU5p5hPI4ljPEGo/Na4/5n7/vqAChx5RUr47KfpnXfOt9i87564Vf7H4vtcCkBm+0kcd8/j9/N
O3z1vq+2/6Rg3YpJM+r25l5ntrco6ZE+9KFbtnc/eyFXJ4FSyhW+6T21wS4/9C0l2P6bcO6Lu+Va
rasBUbU0mWfXlZca9qqs7BvT+uZq+eJ9Xyt2Fa1QYfLw4Yvm9rPXit987lcPfZU0yJUadnVMDKol
L7r1iZPtqjEi90fvWr+6xuOg1KZRZpHUTGMHtvrdQ3/1Mq52JRbVSWKUqB46T53WReX/7HEvP+5f
gf4EulfUex7XCN5wp1bDH/VqiIr++7mL0DRWDSpoR2KoiG5f//B5r/agCThYhd7DoSc5ODRr/39E
uv8nTwDU8N/nnQ0GOxUjoeLsB+fh4Wcv92rfxb3WiIvOhw77xv3O8OOLhXCtpx0hPC6Z+n+flLLP
35/0n2jtD1HctZg2aAtyAGmadqNWQYzATm/J9V+j1Nul2m6zHMfj4MJY9ZJMsVNMaGK8TQNY76Z5
rjBDglpQ+iUZRnIjIFYrikNdPObVc6aG67EInVhbMMMe3xHLuTUmERdXO+w5ba1rFztT5G2L5YEW
P5jxOWHipNloA5x4SiinUh78vtJso3nKhnqDlxeymRcUInYhLsoG/jnyVz2TbJHRGGyrsYsOq02Q
5hs8ibcRNrXaNFeHtjuOcrE1O78LbqeJgsouCtdtJvty28Non2SkrlroULh0qiA+L2O5iwV3xjBM
5kZZtdjnq/mywZ9uY1mFD5rLN5lbLkbr3op1bYXLrL4ulcz++zfyxdd8rZ0qwyU2grGkVZQ6uChW
6s8Ov2v1VC2yyieDbCDu9q38rGOpizX1Nx/+1UNfHX6gI+KqUNidlfa7l+/m/P7vL+OLE/talYSh
uZh02cJ0xewNpuSq/XPDovr7h3/10Jd//q8jsM2bcdbkkGuGOcbEidVvGh9fPfTVEdjkc1MNEm86
gnAzJ1B8vUsU9feHli6v9A8b9p8i/L+euomzpsNAiXtmwtVckZyusDhpH5sIK8tisJseg34pdHKo
6b35KejPFbrXtA2gCQw36rc+J1+9vauDMzFB1GEOTEJsPgvlY/7DmOVashSLsWSFqB12cvXYmiel
/9m3fW0NKPXtlCcjx6fihQ/zr79/G1+8hGs5fwkDWImsmKaQFx7mb9bPF9+wdnXjY+Nv1f0QzTtj
AZNDTXvByTwTdLR/35z6xp/XEEzu/6x8DXojdClGM5RA9wpskERtcjKi/bi9z+bnn72bq20QIytV
p4QXnm3qw896FFAp//vkUAt0Nb1oQC/cmpq/wrufPe3VcsYMVwPKLdCtVDs3V26htXyzY784Dv4p
/f1rw9b92EwiE8i7rtlgQE0LCVl+8t2Iwhcr8Fo5j75PnqSe5y5aRDl3IlNof38hXzz2tXReNpY5
CidOx8R4rXENNzPskcHGfPNWvnruy9L811vJg7odCxBCu3o5tfMRe9+/P7b156V9LZ8X5hJr4IBe
amAGdoVKjaaQnTJFkwPmEUQR9//Ybb6b//5C3Qqo7b9/jBBIqj7gKL5TIn+pLKcrXycqbZo4+RBU
fDUfbKwk3aqpKcrSlenP8I7//if96g1e/vm/3qCilyNmvpw96S0tm29Ohn8Ez3+4XtSrXdskiMys
isOnMMMdPvVdWsKN0E4FFfUAxms9N+tC1dyK2AnEiCuKApXqTaWiOikKfzaBMUovfII9Fn6Ky6x4
WsptGjKvPDwmZg9yBikRCsJAGn6Nw1va3uFfLC6bvh68yTDtxvotGN9ZS0pfvaSr8yLJlblQtGbZ
KRK1nq2KYryscnfEAg0c7Q4Vjppu5vTE9ELeXpCwN7F8+/fv54tD9noeIIk0Rp4Tss08OmAjjG/+
ppWfMms3mj/sq15PBcyaqXesAyQhj8tt6v39ub94ZdczAU2TtFmmmNMuS/kuDXeYv9vzMv/58/a8
FgwDIynyrCyIbjVAZr0tl7/0cR+Kz2b7PqIuzJV1OJzSyrIL4+2CZSmTLRoSPEEbu4cCAJUsCvdm
NeFV9jQaT6a+HaVnVuxKzAXflEqnFZhlxG7NEs9SuzeUjcL/pT9jhT/3mt0rjb+UvS8g8CtBzhnq
usUMrYu2Fn9l+u2kBtvKqnZS825YwyoGsKIr0iqY8FpRP0qt3cjGPZiYY9mholSPlNhdE1bLJFa+
HOMCUcbOUM63yyQ7abXtgvMoQeA2dRiDgSMKgd0I8GBIrXQ4Z/iR90pxKK3aCccWKkVoMyrvNMlt
TmEiXypoqIU9hONtVImeJjwW1UdlSDS0+ZXlY/dvZ2bmysFdEW6BAe+CMfYm5bwse4TNdlE7OvvU
EA5luR1UyY5GBYTV5yzs5QgihbRWk9Br1Jy3OcLbKt06+BDHtxEDcpDXq1lKPitekT70dtjjzy0e
rXwtjonb1OU6leAxz820qkS8PWdxMy2AcGBRBcLHmE/nmVO3Lj5rcZt27VoxX8eL8jYuKeF6Gi2v
RH7Kq501fsTipo0f5TKxxbyi0Bg5s3C8UN3aRHtsg9sUDX/T5LdazvAvG9iilR2OHn4IzpjqjtZ/
jmXlFF3FzKLsi9rZSnqM9I91tqwEjqXVOHtSaHlZCPXdaC6saLgf2MRbHc/9niYHtZJ82VTsiukH
wEuOGS+OatxRNaNitGon0w8wp+/jzLbo08nyrsHKfUg/jDo+qiDUNKY5R+UIAXdltpqNFnOlWG/Z
5KM/dsZG93EsXxl97nKRogZpRae2XNVN1DtNPrfWfTjdD8l+yM7D7E38srv8b0242EnadY2z5EOV
Hvl7wd+He8uHHVJ7dE4by7XTyEmom+dgYAwDW/5mJZNnD8NxQIcS0b/Tj3mzq+Xnbq5R1XAQww6W
X9r0XWlfTbgvwcscvEj9Z8a/MyQ/xfouNuA2Z8IhS9wkOwTLayCvEw2dcA7L/jxlpyo7ytmGcBpS
V2NLVsDsMmpMJxgPeX5oYncUby24iTqTLNB8A7QUEIJccT5Rx/FCoV7XZui0+fOQAOAwmZQiumhe
82RT9M0hyGaMCidPlAuvqxFXMPQSCdbaLKZ1rp4QBNudcNSGwwgHogMsBdFByt9M7b6YS8doM2du
+nuQ245MTQKXvANxkttJpzzkgdstgB47T5+WcqNh5j+Eu76UoV/Vq1jbNsWwUlmkAvjriVNHkIKV
dWnM1p7MQWQw65cYq1ZNkWRfyDvJBdNhURpBYLJMtim3kLx9BYv9mD0VZf3Bis+aejLEc26iy3YQ
pNMTk/oI74Q3o7mR5GkfqvLtlKFCUdSVkD4m1FUXlE4FvV3ydLO4S7t4beH8j32Ei0FqIdAfRoWb
9bd59buZ0rNuatskK1eBkviKchuY+SpLm1UpYBJCg2RqFZTm40rONfLR3rHGe8uaV1Wrukb9ojcp
k63oz6vQ6cLpIaOY0pcN/Kg7fHlXGjCVxnrogfdc9h6MPseKJjjrx5Q3YOVvoANAhBk2uO81PX4I
bRgWM8ysaHsdpX/ZPKhQFJQ2Xk/ZRmPu3Bgc5g0QWgFXUR4tHa7KYx83RxnryZB5RwtZh6xUHtJ6
t2pfobT4atE+N+L0S0LRBz/pMLVcAsWSXbwz7VLPV0HTry/k51DpNg0Z05AygyBWLyUS+GyqgQBx
hWSaU5kX76bUU9v7GXic1UMym3unWWIHDp2XzJs263YQKi+geABL7N5iulsGxlITt+h3Wfs8qqe+
ftRlBvhvhOKJEqpQbTUCHn7HZAHbFl6L6GZkBcG5IX27WMbmgAldaMEniRUj93dheaGihZ4++FHj
muUpGSlUPSbxncpmiQogi8E2kK0dzTG7gOuhp69TWW05rC1mzmDaUaHDDX6S3Eq8HSTZT7j5BuVB
MW6XFrFl5gAaWc31E27/q95K+UmbMTyUF9f/WqWsFrmGPN3HymvRbCWBcm1UOTlQPY3xMlRaONAK
I8CX35q8UVqCvmpTajdV+C4tLTtij4nOOqnXXfZL6rYJj1SGW8RSG33oiAh3gwaiKbkfZx8yoTMH
jyiIpFJyLBA8VeWJBtqr+H1iyM4ab7TWCds7q35uTC+fTsKw7eV403W3FHu4QrN5fF9UaTU0iQvK
1s8WVtGLXry15FKR1FCkM7YDR2xSYaiQbEBxaMKhKMDTGSXBV7MOy3mVl142H8s+WdUFp1fktNJZ
Sku/wA22bhcvMJKVBEIz1s4MA26y8LhQwc7a9Sh86HgYItoRS3a/ROGzAVZzyYw0HPpglK+KYrar
Cz+J82YpWztou/ueS769yVNvDk+q4kzpPmLM0gCMpPhcxmjH7BTeWpw5ovQmiutJ3mnqw9KfJPVR
ys5K1tMeu6kFBFwMMPfqKpBP4Gk9iR4UPhgJ1+EYPXUhlNA1rSRMHW7j4UHg7mtMnNRBmHr50lC8
5Wcw+mEV4SkM0VInwq7p3sJBYGOCpByajdwHToKwrBTdwSIgG9ZG2R/MrF01XW6rJnHBUp9kOHUs
6GOW04cgasnT1MFe2A67Dcfz0ah2PacTmCs7DkM7slpfGDXICCOhFraqxeBemH59dWeB80iHQwL6
2CoEHPIAbcYec2TniOJV1FKepe0bR5/ifEjlXV5+YBUpSOcs2nb9XZD3K61+6ZbADdtzDC16nA5V
/LjEWOIujWMqbkfZWo1f2vwpkb10xG6u93rma8yUEyzkeu8Tz8CrpQRvNyafTbJmUMkGWcsiMpyW
HGbhBJieLOs+M9ZLd6y10qljzc/6HYiXo1SNxzREp4Ux0CTE+xpPsQ69vRBzv+iTQWb0weSyP5Xt
bVUDSQoCJ14yPxqq926q11PvGvyhA6uxy6De5yOIGfGG4JCjADJgeNKzNxl+YwxQbO4EB3KzJ8n3
qH/AkIPFMveD9gvWZA6eENrQuQ3kFQQfGIrpruMV6GQYseDrkKVM1S/EyivS94X7LSd6WYjpFZMa
BItYIcKulQjaoebI8y+BC07HDbhvjnP4VhJMizhUGNF64S0XdWtH2nLqNdEtVPWyAayoX4etdegY
dFK036ByvdQw3VBgKiwoNt0MOLmxgH1l7MxynUmvU1E5Osw/ERuIg9Qpq0CTXYCfngTrbGjXDezn
KWOYULh4YWzT/pDq/V2if+rqOdBv0/xMANq1rd+Ai1nSnRUiL5Fqu0zWmMTY0MBYA9DVUGsm+SGT
NEdNolWuawe1TJ22JjYsZZB986pdcr/MuNjqzG9rxsE0ia1R2jLHc6fy1nqZsSrVH7Tfo4XX30zj
YTCqJ8U4KtNDNT8TM6wHAFbAIPjxyi6UUpu5FA63Ef3W+1z5Yqi5wOOdRT9OA5gkOIFTz2IkLK/q
4RznGRykm2JsHVOr2BidLRBQQctDpD2SEEy+ZDxFueItfbGHubyaI/DLoH8a3CqBOJ9VjStn7Fdt
ne5kpSAXMNww2cW1E1CLsDLLhqVn1zkmYbpKRbgEoUx0A/mrjQ0YIpu6IVoEhtjmvJSmdbTUu2C2
BjSic3+qq8Kr0vYQG4WdAyVFRm4LuF+YfKiBPiMBiIX5HU0+c61U6X7A8FvhNS/CsrcK9GOq9pJx
oDYqUEeCokX+hGJs65BHrTLftONGAxVWM0E0WUT4GNFAbHKVfLpNl9Ev2JwmSKKawtNAJD+l0dmU
pgO8pstqg8Vb/NaN8iTHu6Z8a5XA1U2Zy2t09LldGy0q/ejYlsw4mbsqFVaYULs46ZHbMudW+lgb
r4LPIYidoHvsdWsNSdbDvnynWFv+HJn0FGmRH82eNbmKMrkBtkOD4s+5+ZEAVeqtwk2NyYlCBwx5
q+/7sfPK2euMk6Hw4Ez1FSNC9b4/1pXh6uOtLM9+Rw2oFM0VTnzeFMs3TZXv6w5BZIOE1SRxrBxZ
j2iOPYDe2ob6YxiVdo04nsgxCQPXDEs3XgzGVcfNYNafBt7gq7HjaANFc6iqO9xbVrp805fxr1yN
zjMnDVOQRe3HC2A3cZ/n+CJP+0IaCO6wA5c4teN2KjY5xjKdUh4tc6cxJ4bBzmrUgaBVgLwEcx1U
t21zGEOd0/E5tn5hzFcBUM7wGYm40siA4g4JP6c4nsBKDyfTpM6zNKEt1ZMniaWTNsphxGPAkBSH
veVXy8OFDxZy8WrjHTaKLpA6WoPlPYjhexH/7j4DpY1mhxyllfxM5Qcuwiqd5r0F0n4YDcBYe4QC
dj8Gbh31Kz25l8LMgY5izzP5BInkmCxgdUNnCgq3Xx6NlpAgV+1c19dWInGhW4JfIILMOSrTDu/9
ZjpbcNdxaOqcWgselya1YZIfYbU7sgicMD1b9adZqyuVAc5WmYB3BlwXpFWTanckC+C0j+p8vyin
Ygx2Sye7csV+1HZWcLOQlEdR5wcWWXBYO3Kn2nBm/CIywE8M+6pUP1Vc6XHpr8tzp3hGcQylLZ7Q
K0t6kePHIboZLGhj3Z5zCzV7Ex/qhLJG3aOE9nSs9XVxvheixA4C2U7L7Eybi/ihWtHm9fXZulGS
aB3M1qZLw4Oaj54Wyr9TIlR9iPaj8TgPNd0qIgYrpwQD5a9RPAsufMFobAGUW9UFX7GirYgUqx1m
EnIKDPi2YQ4trxQFB548XFXkEjR5PT0QdoF+VMg0WoNm8njfGwt8GtJ+Y1H8UDkMOgO4Fy/7clpl
oIBlC7qdWdkppx3orFMsRIeRlvEoOiqjYAKRTh4yoyQ7AszRfNZfJ/PTyqJd3aYrKf7VFfEDXZkT
VRHMG6RtEXHDZb1xNNXmvu0CH7kd2cLZLMtTFd0k0+0lMbVzguG4U+xkPGQFDWZDPujjbJtqR3i2
kBftQr05VgHXwPKGLaJtQGuTC8FdzNeEmuLILqJuhB43i2iRDwvoZq8oXsvsAm6mkhPdds0b1G6q
wSqRWebU4Sf0C+paod2y11qM6mflbUIYKdP11a33wIjuzIEVPPtab66hCq6sWtlHqeJUOkCbyyhN
40a55ueW2/BkxvhZGvpKgI2rVUcqjrbEV4+VuB+a66gwVno22JYQezqlN3VQSfDZE2ABOpMZ7ely
8GyUsF3jVqR1T3CZOWQ/wb9TkGm8JAiPuTCsQ4LWTCGfkFIUyDC74+xzquDGNtxr6s2lLCJxj41q
d5fIa7M+0nRjCgZrs+Ijrt+sNtjFYudLNfeONJ/rKIf3+CksvpZrnhxsAPf5U2TZ0dL4IqsWyqqt
TtpaI3ogN5aUxY3mhTNPVDa1YZLXlk6Sh+s8G86F9VpI/bGkGqVpClR4YvVQPC48Wsd4awuKITae
82UrGk8DEp1Q+CjnM2WN2bzTnBQa4e9GNvcWVaHUOM6t5aXEVMUIQ2x5lbW3PNiOVNqb9diBP1S9
lllkIT2kRHJD+5wUm5Iihtq7mngI4g4ie018/qvASDmJ9FXFZmpi1VuWz4mAZSG7nDDjVtp9Ko1u
TYE4wVRJY9yJ+hqy7fGUj8JTg7ElZPJjwjldZ8AT8mwT1Uy0WMtKSpCjVTcFaNgUQHhJXrpAsifT
Rvu9Dwdzb0QXyOrEJQ1ycHrNu34nBqcqBmxXnMrQdIS6dzrrTW1VXLPiQ0LrQuR5Q1Hn7Q+bTk1P
glYTGX/m5mB3AbDrmuivbJ10GJwhjOH6BJQrH4IlWFumb9Lj0qH6xEa2y5vHqghsayG2KrVdbzJS
I1LJ7S55pHaoo3lrtTZzAXZjoE3Xc1vIkJa0OSB6TrhU3VcTh7jVrPSodctyotQkMfww2jlRwVSr
VOwQogJcqQcWYC0x98KkMpFTU360ffFohBdr+uQUzoYrapwauuVodeDk1chv7Z0IpG0kj/vRZKHk
6T6cj5Oc3Sb1dIZlzKQ9h1gieKoU+wPo7oY8Cr7nOuWoaoxXQweiiP5FZbnIImGIEPNpnBv6U8dc
liRIN7VqPWq4ulCdeGBK18br/VAv1kNajBu1lQ6dOhzmYPJbpLQilW1Z2OQZtvsUIC+/PVEFovHC
NaZklQ3ChutQnhugkCbhWDgcuvnXdGt2yq7ruhd5RIoik4X2weiFckBJt9SYBxbuop4SW6OKK4ni
iBbJZ7ExiX6hrY86ngzGEK/HuXkXrcrP5cWpRUb2cnWbS4LblZrgj/nrEqg7aJyrWQNdkrpynIZM
QDH8L4bOXL5AAXXkej7KgeQUw77EpGN6UYxplQb3WvgcNta2r9Id3nYv0cLJbY1+s8y2lrBB9Cdz
AHcjfdYDiPSU2rABFxmIThe4UVq5uTye2iabVoYe3ZKUoA5whoJE3XqOOnMLx/ZtGpHu6uVhrrWN
BOWYwUMwxYnR0ZKiD0UiNHIQpQk6+JH1BTUXlrNR7wVp3CsN73i+C+e9KZymhK9s3UZ5ZIvhQ2K4
pU6Yb3VgCky8KiAVO6rWAHNZRLtubjQ83HohCQmiNHsJjrd1vHxWql81FSgVgepbS55hNZ03kvdH
1oPY3BpJeSPUIGZTeVu0M/Xr2mux9QkV1FDTnUW42tbWtqlkcjNWmDlYGAZVKz1+Hdu7nMJFYMlb
sTOobAKA7xqNmGkpHUE9JukmNFXMiVQWQFOuZflGXY4RWnxzHJ0SSIOrZHWGnPoWRu8+GYo38zLZ
mPZeZMk0wXrv8mtgMZ5Cr6rmvzuaBJdfX2ZFA0itC8HgKJmrijG1Li4ueQ9uSXxw3kuEiGDvK/Wi
x96I2LUo9b4jYGihhhtyDwoV4KmkfYKGxV0IK5o2N229Y6ZFPzPO6KS0ddLdmFOEaQilJ6W5a0vD
n8ZmNdJ1DibRC3vqT9YpjBVHRPTSizXE+v4OlMtbZTF/0BR2n78GtFynT625N4L3BS6wKRhep1V+
rVIOxutjqH4b1X1tbHNr4M5t3WY8TFHhtX3sKv1JNwXP4LdXywfZsTto1bZve7+1VAezV2YorBUB
wK7r4Ugd6ibxw/m1mDeRtsvlfJUXe0t/rMXWrUZpFS6iI1A1SEQXtLxDkc6OdYPR/LeWtV9R4pXo
sckWcXhJwXhmlkJC9SVFfiw0z/EgP1ajlrEdR5/S121uboVqnRqhO3abWVveRMLOZuowmmIAMtwE
4zqo63UvYOxZiF4UU6Xqey+QNE9kI8y87D76PaXFW9zm7LDMEfSRq/a3OU92OZmPsYLNpGWkd2Yi
2VKKmF5Af7Yk8gFDGC9MJWLr7TDuuDY2LHC/a8RNI3EOpMOnzilVttV6ke5D0CU6z1/z9ue4p8QY
GM5sqm9dN6CUi2+sUF8pA3e0VuCmVVJAWpZiXQxm7hii6kzLDaAgybYo903T7BZKvMe15QZmzH5s
072pL+soljeBIK7FwiSrU/dRXEDEperVtX5ATjDkqlenw1odII/QtpCyQ6g8pPNTmbxbyXsyvoVc
ARLeJum+U97KkVJ7dwq146jfDORsBV7BIZVICiaCkLnp8p60T9b8lPafE+NWxXxUhzU1fGSCoulR
QVUizdVTxhQOl/Z1I4WMYJ5pKEpNwSecQ/nGpCpjiRuh207jTdocwuqoZgcpOsTSQZzfJ/ni533H
MnSGKvV6QbjBFLTgaFrExM4CBpPTcX6OGOxsjeOgnbLLDXhfR+ntDLW7r3M3qwebl/G7LN8bzasU
5I0tN+7kToHlTpCAvdHEwSW604l3NYrwRYTHZ+jUSgUxWF1hELg1VBIwZmWVrZIdL+nlbJ1T4dT0
VI+KgxAot4vS7DWutFClFbjGlpzWm99qjA0T/S9nbdwE+Scmpcgt9r34LgnhWlHYUOMhSdxWeJzi
h2ayZWlLqaDANSodLz417U7W/EqxnLyct6T/mXn5vne9oRyF+Nh2J03FuoRuL820kOrlbky3RW8q
L8ki+0wX7bLyVZ6svdLfqu2EF3Mh4kZjvfVlf9IgDTrW8KaJj0DtPTItL7RiiIfgrjq36H5x5t8s
obVWBeVwscfJ+hszesp7hO39gxA/5vSLujuzcpLK3KrR1iQ0X6vGb2G8016KZCM0rdvOqt+KRyk/
McpPW8NufXNAbhq6YYBhT6vcz7lkZ5zHY1Czbo9KNtzE6dFoIxeDdD+Tgxc9uok4EUQNgx9iRBoG
JH5mvCoMv9mQzuS6avfmXS9kG0Eh/xH5QRVkpnuUkq7YU5UU7qrwdx7m71YNzHew9qIS7nR52csV
ree2VezaQNuLAWtGHG7FpqtxfMe1p9N8hIQSUwW4S0lJ1SLxxg6ETmf2bhOhW4oURx4e4ALiE9zS
c96J3bvcjB66qZVM6SOjkKHlotNJwt1U/Wb8qm6pZVT8myJ56MfyzuzvJFFwf6RTuPYIU6OwbfoR
oWDWOkJB//4b77Ev9A//uAS8v93GRdj+n/8l/e9kykvuPz7XbL3aOlTGz5Tx17ZgYhyLpTbzuQmN
zH4t/lAweaHO/lsHVIAwkysTBdjcYCbNV/SNkuqrAb9ranSY18rU5QKXkqJvkvh1EAZX0iXuWDqy
supPaW2Hmezl1ocZTHdZ1K4q6q+h1TghI+/FLz1Nv3mWr76TK1USU/5allz+jLVGa8pJf/hVX6mD
hnTUzbTkKxHz40wriwb4z9bmlZrQXHRriPOciSHJ6RM3/k7w84U09Np+J1YaMw1k5pu5bAot9xXz
SNq+CrLlG/HPFwbV2rUDTyyGnTDEwoiLKeW62u6Xzg8rYmya44O0MRJxNQkwCBVlQ8a4izXNVeWn
YM4IQ0+FRW9l4BymMiIF5VFshlOXf2P7/eWjXU32ZkO6iFGI4jin6g0ulln1Nd4DYVXt0/43PehN
3a+L7gG1j6ofKizUdVwshNrAxiFdZeQQZEJQAfdBfi9rPxzfvbb74esoKSZY2NTmDjVnSKk/WkLS
ZQn86xiqzbxvWxGla0drdpY/+p/5smvXzM6xbEqjWfhg1Re6FQyfnz3vZev+63mNMZVUwfofzs5r
OXIly7K/0lbvqIZwqLHueggtqfULjMxkQjgAh1ZfPyt473TfG5VMjuVLWpLBQCAAuPvxc/ZexwHZ
aM51i23o4veOezb03UrIso8rTnc0FyHqQ5s0yO8d+mz40xHPzKcWJ2Le7PV0FQ+/N9Of83wi2gnk
YTeOe+Pb9Ki+//pkrU/0hMaZqciITc21R5fpWKDOQubR2ScaLemTYYopXKeXcWYRAgbXvnaqWQMG
qagv9umhEM+UIDTtIJJdTDRRJLTFMsWWSsRK0im3nL7nHVjZfrg4Vedj3V93xpMevHbljW/qa0e7
i8IOQdTOmBzwwwymzLj59dc6Dd6f6E3Pm1i6ZhIZJhn/fdrfjrBK+qqjF0PdP1tF+RoXfMUoGH7v
ET3n/IzSzpy05FFyk8upWrnew6+/wyer0zmSx8pFmxsiZrYPDyo57RV+fdxPZvtz7qEj2gLWJtem
0xQTMV0YtYDEkkcH8K8AsR9e5J9d/7PooUt0Sy9txkBiRvMpv87VQRd3qntpUp8sY0ABedtZh1od
3PQlry9Z1lX+WGoaQjc5I4tJ6jqdq/Jb1r342m3gPsbmM+3VnZGELR016IRen6qWGpidkNSOSleq
fLeok9IJ2zELlvP7WD7Y8QIt88yjZJP4awP4kltG88Y9mu3a7a908oj6W5xc28Y3f3om+zzvoktj
uJqcUy+2q6zyL7RqPyQXsUJ2oEqKjC8F+R2nrK7C3EIXiYInvAFn6FUTPXbV7SD0RZE9dMGuRJ/t
78L2C9f3Z5rwc9SjgymsSVqYRCc2B5tBhE+UamBrjgOJfgfxoz+3Q4OOG2pRsBMWJN/9MPot/Jyt
n82X9eArrcfotR/KYxhs+q+k1J895GeTpalCEWnoB/btD++u+GJN/2xS088CpTHWlNeVyPXz7tGm
vShSUNJjc6hbIsT5W5OOa6vVEBoLY3Rmuj7RYZqKROguinobyS27/b5Z2+lI0pCLTVXDtc1jqKYn
Pa4vfZGjNnCuvTxaQBZcGySXh9jZhtMmC615lMWHkXyytA4ZvVli6ytn92fX6myqbkTa55M0iAl2
EAj636PQiHOMVldTza4iDhtfUI2LvyKmnIb6v08B4pyhdWo2ILOMJyawKct9xzixcarfWwvFefPO
uO7bqoQ9t48nGAzLLPkiUP3spM/CI0PLcFwXHDcKs7nfkelATNL/Xu9EcU5r0mnXkekt0HLjG9XR
39ptiHO2Uq2ZeZ0OeEXcp+DOefv1GvHzR034Z8NdOmGtdch0TmySOlnUv7fjEv7ZcHf6WgX96QpM
T9PFV6SPny9owj8b7Vnr+b4IMmI5v1xXPnp0NEiujkzCaxa/dz3Ohp5ImFD61Br26qVd5O+/ddBz
WFECjVmPPR626ql0l2Rxfu+wZxuarIpdX1fEiagYKXP5X7AZPrnK56gi0w4rrTdNtnBWu3ERAGdh
MXdra22lXwF4P/uIs9EnTdiaHkpcuPIUJd475zqhUb0vvyAX/TzUFd5ZUNLqSWRpRsP8OfaHIexm
ftrvPdKZo3mFmee3wnRxDjBKUtE7g4Sca2bIzDd+E65+776ejUmzFF071gae+ofwTvu9B9s7H5BC
UbDVKRHYRrAlqY+n/ddn+8lM6p0NSicIQW+ediux3EhETsRXKsqXvz74J9PTeQdP06elcIbb8ZSt
7bvtaP3e1ThnERVjYpMZ5xLX9Wo86cVnvz7fT568cxQRCIPShB820hIOUXADuF6imbsux2QZiOmL
D/lk9JxzgUxHemGT8CGkRU+6DuoLAtWXVf/eQnMOCLJs+oWENUwHp6zjmSOMhUJu+OsL9MkNdc+G
Zmh7hmw9bqgdQIOD/PBF1PzZcU+//0v6wIMnno0j52zai/6blqx/fbof3/knwY17NhZF09u+9Pth
r+MJG2ECJmjShvCQQGfVhu9T2KF4xFdU49UYy4U26Fi4tg6aS92cOZSzUoWa69IxPQTA2DzKaJ0U
FkXPbN1P9yIfT5X+feSZc8SSJzqoVUT3fiaW3uis1URW1lobTrcgYTYXIDSC/O3kjtCkjlThZWKT
RTeHgwOwb5jSvdAbpJq3NdLu2KF+Dk02c18p0S8NdlkhqT6HkkuU5uspHbZmUy0b+H5evtAm55CG
49ZPeLl9tymmNveTEa4inElddlXD8w/EjWeiTMhM/Kj3AOxQF7z9+jLb7mm2+Nl1PpuesAobBrFp
D7m7wWv7EAz3NnojDQGl8m7VyPUJXvpEW5u+tR39ZtXIajfWDjWMnduM1OX7TeYe88CY5ehTBeTy
wadUXsw67/spKyHVrnIxE5lqfUKQDNZSIgMI9R1SwXUoMOzw6jhdlvJ7Yr5ifcDhcJdTOMzFZqL2
PLSrQaBjmULwhou+zBYxOu+4/6bwfYEwmou6nqWIhd1hwAe0EUayklQ3JkRJKYV6+ztdo51+b7XP
XeqvM69f2xFJEhTa45sy3xI6lQz9NkGXYVw26Urz0d1Qsy2NeVVsB/MHafp577T3ss4vC63Zj5Ki
UkelEpNybal5haQsQGMiLRiw/cNYo5TurkYk82HGlUguXGpyGNTQSEFBi8Hua+1NHZVowMQmjcR8
GLUb1aD5fDWMcday2SwitZKTfBjo/53GD2oalqraW85K6dTq4Tm2RrVwebHPHiZaIfd2f63hIC8F
bzbjDoWspi8sBOPtaM4YBoVzAQdrNhQbp2hmVX1NA415HrdLS3xLy4M92ovEyedWbzzmdYlNEU06
Z9XF1psDxp1WU5vYh7red+1Kn+hsjScli+qboSxO6i/Lrm/Grll4OClaU1ug21gP8RW6aTfLlymA
clcz5n3cbTtU+KGbzmkrORW0nYimrYbBSlzQYG+RIkf3bUmjDG9ucAo2H12iZOlCpFinAuPSFMFC
BNXWCOpV1zuQTv2dgdXTDwY8VdkycptNS62tiaNlilhBVsO6dH40XbCKY3+Tw9Y0I+tbHiKdxqAV
UqD1Mn3pxOYiT2/HyjohYuaOBtq3Si9S83vsXo1YGUiSzkmHIE316Z+XzT233TaRPR9PvsMpQEz0
lPrFtTfBZKKCYs80/AiadvST5lhQ+C2HZSaeRtrvTvHBBX/XbtgIXZEvu/Sm/mD4N0b0PoS4NQ0k
CQXKdlvNB3Gn9/3Ol2syStRFg7WN3oKPng3hiiqd6ztzHw06siC/poXDsTd05GI5Isxy2afTXeth
CCqRjepilnPHRP5YDY86TyLSqIEiQdAF8yxQSKWyWR1q82qEQULbl8l3Z1b/CPe4jqO5HLCYZChT
p2zVWzsdmYPTRMjZqFoWqH1TTACvSlrYCrdlYs0i16JPIpi/DGdjdYjHYQUFCvTgMpG3MvMQDrx3
ljejQ41R77Qcczp5oqHjhnfO3IIXZOk3Nq5rjDvgw03wWbX9UqtsFVHN8JK7bLypdQTmoT/nZqCx
2ps4hv0cvb3Pc0wyspGPWlZBJrLwYpibtPeuQ9u/7dw98q0M2XMR73qI5sWwcirn2DJBu/WTluIJ
lHhF43qhF8CaE0IriFuUTVDPppFcps3TYDM+W2Q6dBzprHeIjXNTx4A1ikVhv5aoW5vhoRnytR67
1F6vpQc209sgDjIaOW8jekeezI+d3Knp0mAJM+LHukUVn7z6jtgUhYPcsNr4rk52rpsprJyp3c00
nUGH4efSya6V5DEe7JmHrl/3N6N/DFzatdUuxGg175p7z0C9icZ+oWT0rifpLoxuM+rrjKXTgtjb
CKDcR9HnTJH5cmrCx4BqV4MsOPOzoxO+eCFSeB64Bv1cT3+Y2YhoqGCI6t5DgtIjp4WOktOVU+r3
GZr4McNePOTMy4n/kmnMiNEgq3U6OAunGeaVTe7ZrtRz1TnbTj8gSo2gxcB4wDoMgdTJV1a8b7o3
ozrG6dHUn71+WCWKVXmgKFmfkLn93hQs+9/HptzWhbWWyQ1aw+UY5Ed2AHPBfaMbTCVv7QImMzbA
xkdf21A8CrKN4frHyjx21VtJRT7s5w3weqeBYxgWy9Hb2tUwK937xnsht7RI4m5ROg929sNybrvk
mb5hC4GVJCToaPM3Fx/DROcds3avq+SqqGmXEt4m1UMWrxhR6z7gaHYaH0M5XvX0BIu1nexdtHTM
wGhwYavOqbhgxEPVJJMaT7C3q3N93meIB7I6WbbJTaCafZfj00CL4yDzLtFuOkQmbKYc338Oxhtd
5uhwEbCE0V043XIaCx3Rke51b1YXHCr9WhP3fbxuyAljpRrifptqOzcgJ+wfJSWkAhH7CZeSje63
VrHidO8Kb148pqusHQ6Ni9XNZ/yWT4FvbIeIKmuNslPjYU11Hb9MMLMp0p1a2mrxQCjcE6jd2O1X
BL1PmBbinPEW0TwxwBDT7/3xoqmNRczcXFc4w8sfok/WOaFVg9AlrnKaQGFnxz9A999l6GjzPsL7
Fv+YzOxGBixuwW2VZYvMDonzzIVieCaKvKO3bdoO0RWG97iZV5G2qVqFKtzHq3nrpyhDc7VyGkRV
CIN/HXKJD1rPz0Kus42baqJWFlFHprdDr5jiegdeU15HZruptXIRMxnjNN701rospoNnPFfedzSw
MzN1Fq7qZtGE9xIjVoHKY0hsHNmXdBiZTdgi+gkDqbYsRbtHVhgP10mRLguQ8468anNMq4m5r09a
woIAlVJfI3DFu8U8ze+kcd0APpiafuEpa6kH44K96vcME6ovp1UcQqWiaDBe0zB9pTByxtsen1jc
XNmomKyRHkT6fQea0cVMkgTHNPqGlNYuul3v3CSsU0mfL0P2kl7rHhOJIo1sfkBkhYGNOoOStEns
sU7XO0hBxiwrYyzlqwrLfU91ukIUxHQwVS9TuYf5QySEXdlVj7oG+ppU4glD22oHuwxvGiauESfA
UK/88ujbF1W1aOJrU00bPdmO3PcaN1cQoirW1MYywzniNOKCXVCsg3Rr9vXccaLFxHRmu+g5MVt4
AnG2USyFd5kzKetlOzMbxSyO5BMjkfUq2ps+u4nwn5GFVadUdXxdIJSDmOFX/iqWBKDeWnPwqVn6
IU4vJu2FJQNFZr+wiJyK7mZMqJOGKz04TiyeVXnrTd4iNNfaMOtv3PpYDtMsONVa9H04XZv5nWtc
2bJa0ux4JiiSx+2xdZ9qfJnpdmBacwiX0QnMPnTx8AQk932KXzxgExLbf30b9A+6fh2Fb121j5PH
AG91zLOQ8fxZ9kURvvkVXioOnNypKj51vCbWYML1sO5T0qK/QhB6VxEunMFFt0wjtGWLEbHK9Lsh
vVbU1V06DyC0XXqZufVNY+U5wQ1NuZfS39MIw5PVqiiQ35vmoVHRNmf3EyARV6mDcorb44+UC8oH
Vb9kwW0d3xuZv8MkBBDQuguG9knTi33KkFbut8kZrjt6f9J5gTZvi5zGZzX5p1bdiYYZQsfIEKld
gPrTirkAuKVjLbxF4DWvsYl2OovAeK2ygFZlw6wLLka6dxYo3crXwLjpTDWrMGL4LvwCcW8DqM1i
3LK6PIjivkvX7fCUyHGh2h24slOjUMJWVFiCidGwjjlD0Squ6To8Y5DhgcfHTOsGBvurkdy0hBc6
d9+/x99F35Gmf62CvUVV2LwiXUK4vzQREjfT0RaHuBvWnucvIIA0+n5k/cjES4LTYfAfhPdu0NLP
idUy7NSNK8L7HLN2DGYEBkoDBn7RBkjjI1Ygyf4zhO295pdGCtRhjNaZ8S1oxqU3EAagCp9XYiOi
9diXONn3BkXM1GHvWz/KRGGIlujmWkztYBi6+t7T6r2uaBpTRg17ZifYTITXqq2fIgDZjt/iwYrW
wgdkQJXIwYPYNeg8s2YZ4jqoRXnntP4Wpv5Fj6vfHVG1povMAZ9mYLwz/HlPi53ktBXvCYVw/7fO
lY35PwouTi4a4CmBt2oGn9oc03iIWxmwQDZFKwxNJXuA/hTM0VbP14ZVhNw3D4eFh2nCrXexfjDV
w0ACzUpHjCLTXAZE5Hg5DMe7KSb6hJzupz+u825Td9vTImSm5Y9YpJsksOZYzudehSFC3I6kEDKy
TRqWrCkNFxg+QFZs4xYZtLMZhl2deJeuyDDWxkfLApKbIiosm2UUrhOgK16d3QSGWDc4YcKqvQiE
tYObth4jpFM9zd6qYTMJb+u2+r5OeR6ZkTxAzL39rGH7CXImqPomROBfVS9dFazcDH3zHT17ijE4
jLl7m8p+Y3goDwHhfLGcfZI/OMvb41ziYuCZ3o8YC/FFR9X7rw/8oVz6yTJ5jirujc7phVkOe69t
7pnMLgIwPYNDHGoBhqBH1Ej872WIPr13cA3EIM4cc9l+0oxLOXhbvZ4eIu9H4ocXfvDj1yf1Sc71
nHBcTX6Jft4BG5aKmSQIOkmU+0J9kR390PL87Duf0pt/yaYJ6XVdmVLSK3Rr0Uz6fR/ucpNWRf2P
WLsNW4PC/NboURo3u541sR2Ti9S9KL9sv/vRT+1nZ3BWIQBQrhyeQb4heZQJh705ZvhByiVKsl3Q
+7gu6DKpLgf6KMQ4nWvWqsxklckPTbFH6jpAVfBM/fdy/c5Z2jLCCBZLCuP7SFsb/f0Uf5FfZHX9
+YPrnCUuXSfHv8F6tcd8PyvpsUs2Dl/iBmnELZtnzCH5ngCIVh7pPKfqn8ffyhRQvbHQp/pWsaJM
kViUmNRYC5YCq/SAbyHN2f5ed8WzFYqV7bQrMYldVHTLSHsWKMSV5V366qkvuvkYxssseygnd95L
3HDFtq4PwfiQN+UCupGPI9ZoLqskmWdARSoSzWVwZXk7j9mUOW1eOAecf2X5KPWW9Bpsm4ZzwFDG
7F4rDEFymrvFM6iQNMDNtms6iNz6AhVIm7kEj9jkteYxYqIccBwNKjtlEuaBVs9OlIGyLYgqXmVE
sCgR6gLQSBucoZF3bJxhqwkU/SdSx9JLD76+xMQqJuyK5UWktvUYzG1ShCZ5iMHKNgkgLsm2QDWY
6Y2tKOQMoBseVTXeJ41aVG20dX0P0tazaxG2x1tZ7gpSbLRaisPXafiRq3BfYPQpI/TTuBghtJjW
2u4PPrhqRV8DSmSHaYovqjhmNSZuZ1XtjYSxki3CAQd4j50xXAer0DagTbncaqyvw3MizGOufliq
3KTeuEjbk7t/V0R3cTU9y57gx8E36BhLtpzzImbFwaZX53edPJryiFAUuFOQrPzxzcqM5agnN27z
7kffhBktih54XOaS+EjYa8lZZerzId9oxU3jFovJKn70db5ptIk927Mr9gjJsbs2h8yylvBM2MiL
OVSlWedkVxNm8h6/UdUNq14FJJDSA4a3jw7jYZQ+ewgLolTRM/dJkiBuT/ZKQIrulJBGcveZcRFN
x4bosRrDe1t7HJNq7+fvboSr1s4Wg1UuR3wFbe9fiMjaNaH1FltkIBBu+Pq71ll4j2mrVdtgawsa
rT8m+Lagi7XFyoevkWfiKnH1L+ognxRznLM1pZRJxyMT9EQdHVnD2yGMFpqHhCTCHTd9pXD4ZC4/
53JDa81NIEL9vpH3GW2G7frgY2v99ULxSVnkHM/tTzmbFCKpvdI3SUjDvGH8av/483nLPlsi3NCI
BZndfj/Ux7a7ZQX44sCfVLfOmbiOb6k+d8mUt+AhumCCDAZEjmbHuf7V8vZJscE+m81tN09rOdnc
WJwchWzoIeiQLtslIEvi5D7S12PuMc/Ec194XxTrP7vNZ/N8Phm6O56+VhW9Wu4pMsTTBwLg1/f5
s4t2VqbyZBRlU8t9Dm2dTuT7wWwwoAKh67//+gM+bAY/WZBt8+8hQRI0KGltixXQGU8z9Tau4gtZ
iDcjJElPa96YmbUxvrndwPY2vciCJ69iS3LqhIfhDsrSoi0Ah4XjRhbsaHX15jvZtsFvSfFuVXXG
MknSfU40/cUZf3KXnbNrojtjqAfFQKkRh6ETUVZw1KFPb2X03BdP4dBAWQufJ5BcAuiHL2H6uBpI
s2am9ai6CqydNWYkT+mUlF5z7VsCBP7X53a66T+5mM7ZxayDxIAu55FLRHfIIjKSH/z1ke3Tt/vJ
oe2zrE7JPthoBU9CkydXmT2uyyxc+k2/NZ1xrbClaUYxq1W6AFwP5QcaR64efAxCBkntMN94ST9P
nBcjQUmprB3VplkQoUlN5sp9CxNmbnlbnkAlpDUNgzCDnqA6DuEeFlRYg9PSQboFclN7zdKKnmXw
Ku1iiT9uU4zyQY3DRiI3TuMri2J+TpvV1n8JAjGv/XUeg36YhjcxiBu6RpMlsL64Kp8Nj7OZfJR+
FJYg+fdGqkiCpPMBYDDN3qjk/qlf/89vw/8J39XVH5e4/td/8fM3VYxVHEbN2Y//OsbfKlWrH81/
nd72P3/29zf96+K1w/iuzv/mb2/hyH9+8uK1ef3bD/jK4ma8bt+r8QY/etp8HJ5zPP3l/++L//H+
cZS7sXj/7398U23enI4GRDP/x58vbb/jWjpJ0P/zr8f/88WL14z3bfPvKn+v49d/e8/7a93wdmH8
Uzd8yzI9DyKqedpa9e+nV3z7n6YuTN2zXKGbljh1K8hV1UT//Q/7n46nW77v+cI1hGWfJulataeX
NEP/p6/bQqcluembrgml+f+d3N9u0P/esP/I2+xKxXmDB8s6Kzo7jmnahsWBPNfyPM88X8syy9Bz
u0yco0issYbGqPlVCyxxrBCLKidkvVfUoxg3haC1XRu3VgOYpjeRi2bCqZejqTRnZwZdR+G9QZJF
ItgLackjxo4Gl7WDPVvzQKDOQEPpNMiLRPAWTXUdLaRZh29JQP/1WV/XNiZNNWQnrFpWle7Ws3rU
9tOyAaShvbS+0os3l6JVtaTjnWnO+jg6oQZGj7huIEUd3aZTG+DA90yLspXjUYSdn77/tImNtk3v
Tt9Dn2kOSFUT1r+We7ehFyQPwal701vRu7majl0jjWwfDipl6wqHWrtNfAnTIYNFe936SREkS4FQ
lr+xLT+kf5ZuVlCL8r7TM0hSie4oOJRG7oAFKxAoHEGJtNqtbbXsD+JhwOCrl/rpLTJ2xmxfpX6u
05UlSbBnBlokzOfeTXp1zWnyG6dM6SYqRUl9WMiKiLcyeftT33iFB73JDcVt0ET+c1trYLqlU3Rx
hS/atYHeuW0iI7aOsm/fLcyhivgzN6BdWQX9vbauY1m0qmQd0pe6lujhkrSvHK4tvJLlW1Q2kF6s
UcjiGPSpIdddPAXGY1vZ4WMpUglzTq9Fs2lA49Y4Qwe7XgW6rTNszTwje8sPuM5MJ9k7bjj227gH
RvWQZWPaX2rTlCTvdAbRxXEy6hwxcmWpYS1rLt1zqcW9dtsHwinfclsYUKaTNIfaq7iT+96dwnrW
t0WSreht0gdUiILyIQpVlG3TzgIIo2ShyVUkpSnZJKvYzp8so4WgZel2YV/Yejm272lccK9zkB3y
u6VXNYiYVojklescTdd15DQfN7bWSaqkheeKhxblPlkgt8zS+rkSYevAnMhHHjRJzE+AKR2dunqW
FJN5SbHAjza5GfiIAUbf9ddh3ETsyyLKuOnMYJRn+9SD1kpj5Ki2FsqM0ugqrFMuXpcrlNfoQADR
NIPrX44kU/O9DP2gYwfnOodYB6v4qHcnSpvp56m/aVPHwnSsyYYB5SVas3VKG3F+NGp8285L+LyO
u93cFJ6N5TCvCT0WGs3/HkG8g3bOReevjMLyoqOuemWuaZMZFZvI7jvj0EvUEmujmbjN+Oj4N46L
bHpATtaI76OOJ3uohC2Pf5x0Xk88vq1jgXt1o4H/QxKd9AevNSE29SmFOeHgNLsODJ27oLOr0GBN
0dB03lGw5MJ1+tS+Gx9PZGi2fb6fAjcon1Ulk+F6zNM4WIK6lNomd/vR2dE0qNdeahnF31UKCAeO
UCiSmzxMAyuatXZMInjm5JRR96HWcQg+yrS3Y9kVYO11jepiVFigEQtLDjPLiOVAztYcyewGo5VC
yJahTv28VxRjkeO44VY5cTI9/PFN5UAm9roV0irfCjDJPP+O0eg7NTb6MguTWn/pYCObB0Oz+34N
S5NLxTaC7x6Qxsr2CVhsFDG5CKy1HwoumDeKRn8aGrK7VejDt7N1p97ngTDl3o1T4EmuypmJvCKM
2m0cthb7YatRZDlT0fh3KqzyE6m0QxpVhlZ3jeQGXE2dOVieG9vmwTOMyeXq1GMI+oI9vUeMMKBj
WU8tE/JKCyaDERgXPEWtJouAgd/JdUA1Us2SVpvYrPft96kwVXQTlyqZdm2n46OtOrOsNz7b/BkQ
utJa9zCLSD2nDMij4U9aeTOKMI5e28mKjDWN+cKAzzSN1zAuUnJckazy4TpN+FbbfFA8y9qQMY+K
3h8ZPBhEXWtHdJ2oHVaYKOfY/Ql4k5Mokilm6tFgIjbGUoseqNANzop9Qj5cdG6QAIDqNBdK/2wS
bRheJVXXdgfbozlgD8rMpGiXwq3rEBlmdX7KFTtGBg1RavaBgrLlrOM25f50mjMQXg+mjbZEcwcL
2cCIcHDWS4tZIHYb/g1TLWZ+H63RLNd1HcKG4ZF0fPI1dU2uOhYaxgwUcH/8eTn2AmLlx/gaKxq9
7o0+SNNbeq81zv6PcdcwAY4bNzBiaHM4Y/zrvChdcgOW3Uz3SWmSIyjSomkvxqGS+nWb5iBbpRWU
1kHVMcdjBkEfIWdB0KARXhR+zCgNPWx92gLleudd+60fts/ETG52OaE1kEe990g6GlSGPHJXloiD
TSQ6z8WO5Jbcnz8GfyeLjqVPfRyxnAoezD/+XzdFp92OrOosqdJCdjrFCl5XrBxZHAx0bdHxj+kq
/Vj4Ut+TEzzN0zAJu4AleHDYk4wryMOnAT1I+uiQea7dsoF1BNYPNvNfQrk/o6W/Rkdn9m2XgEjo
gnDBosm67erntgMBjFUBBU02lLuG5KbX6mA60NELvFEKoqNDfe74AUWG2mpegtqPgeRYI4Dv0eqd
9G6ozDF5Las2Q3fD9O2SHBTuiYQCA/5BC4OBCTJr0/ILOfKHS/J/N0CeQ6TpmI7pC1/HKWD5ZwmK
DBSSo/n6tPagD7DCYd2Ty7g00mjruXYZvxDB8JSRRffU3LIt4d40QgH21yNBidENG0nA+z9R8U8u
5Ucu9++nRPrQtFmrhefq+ocz+S9p9QqcdBHViUs1K2FujPtcq5Y66cjwKtAKR96rNEtQdHQ9rdGW
XQETZIfqBNVnjPymxRdkbcqh7cDhKk9LA2BYHpKyrjDoY2B3pddRKGpQ72BHmuCGlGEbD/e6TXSw
GnKasfSkxCWfGQ6ahaxx6rkPSOFobuBXQ5+ARWpTfuWOoAcBV9pBtRRjxMP3xweFEU26jk0b8xEV
t5oQIxv4G3coWacddIbOrsk8l6YKTcloG8yxQRslIx3Ak6fs7oa84Wg7KBsUmHD74w2upKfboqtb
tAF2UAfWgYkK5YkyEw8CZRIFARymuiyOUxqDqNYnj2unBQYnQWqrMS+HoON0Iy2LhvuRnphM7DgS
g3CPiCIJDgUt5YOVY438m/pR4HzxpJ0ZynnSPIH6XwiX2F13He+sVhGEohJNXGnrYky7/E4Vw2Td
CqkT50FT5IppY8mymDEdyaVALSCXTmnFPrrN0kVT2ZQ9fzSlhGbXdadV0b6AvU9HgLpi6ssqM8DC
JkNBRbMbPH2pJVJWd5F0WTCrwJiyLxq4ir/XIjyEO6ahW5auewjszX97TpPCyFVTaeFBm7y0uoAu
mYcHJHXQpfS+gFcZZLbXvdiiY3nqkmhgMYJPkWjfy7zU8lmq4TgFdVRJ+1rr+lNsVzmsFT5NTeQx
TYsiBuASJZAqzQFh2ybXdWqNKHhuW0cp+zmgu99MN23I2k42BQgXO2G6yzgVQltnXRGBEZoMnynP
1Vy5TahFJ6taqPFJZzYLV1ilNJPGCe1VZ9Ruv21sTUfkTO8AeSygDrMVGeEuUkI5PUu/HuXGKXnz
11HO1fNo3IURzrbZop5bqgrSWZPTTD7yeZ/7KmIUoQc2npXcGoMTE8u0/g3bGo9OlEkZ3JUNu+Z5
PmSuOoAdyjejaxgMki9O6++Jx4+b6qOz8BzLcZjGz30acrTttrBcavoayrEf1GBcNc+VYis7pllM
KidN2uaNWC8Nr3OmI0InpOp3VjtwjWiJ3jLtuIF0myN3BjwS3T+JY7zSbpjTf32yH7m5v19Dm4jX
tgzb93XDOHdMdfHQyWqU5aFHYJE81OQ2XRbs7v9ydmbNbSNdk/5FiACqgCrglhRFkdosqW1LfYNo
d9sACvu+/Pp5QPTM15YnrJi5eDv82lpAoFB1TmaezAI/22jUqbrj1OGytjI7lT512hJM1VuWGYlH
7aXk752eL/FlTvmUFhkNSnkp4qLZpbhzImd9EbOUUsaCZcTn0i10c5RznGYP9JEQ6sM4hSE2TQkO
aDS6NSrvDPedfe5iy3ZEyimsfdk6557CP8U1uuyHk8fVVXetlGV8bedj3APClsP8fbTrdNzpQMjv
hasxj1qEv3zhbWrCO6kw9LqKrYzrCoMOtI5pHYvEkAJfXKzVFrC7ZQpWsm/BHW4f2e7q+V2Mq87a
0nHKCZG32TWK4RTpalDEzGO76MYGw0u4c6PYsu9ROQ5oDoTNXPGdNwqEtkvis/dSBXFvEuNxJ37/
HMXF7eZ/HiSOyejNJGex5/E6OPb7+fxiicLMsMPfxm2YyGPM/pF+ziKS3Z65Cc1yLl1vNbLH/J5I
hcvDiGNyr70dLn7ul8RuGnmFL12aHAgTHYAuCAFAWoxYKWv2daq4cgK0cj3sFs2mdahMQJpEM+KL
tcxhr64iNuf+WyVcxNGW6XJIkB4hI5k/WXKm9Fxe3JIWyAz6H+xzmSX0sodEBvlhDsoaU830eUqW
V29Y/Qxp03gFTIcWw9sXnffglOXXbFkny5SFF7lzLdL4ukRSTRm+n3RKmP1Kifl195DV1lNfASyk
yDtaJte7bvb2eRQ82ZPx72WPL3oe4HRXKXfAD3BOz7wd1+PSk6bTJ2BbN8Z22unAxP1zGGpMTPDq
QkuEe6VXTBySYixQKqfDE4zdacmHU1GoP1U1fkGzPGHjhRUaqYvPDraRlufrHTJusG6loCQVWnjb
xUE7dlT73XM0keZj5CXqahRL9CkLi6H7mw3DMw8x3Gu73/AOJ/L97iWv6oemICBiVt5NMWX3k9af
NHMTkbTuYVgfI5uRg0Ra9bGq5m99k96qiRGDJMALewr+agvVPNXMth69xk2upBndndfjahdJZEwx
JcD66ype/+6zXY9EDQr7apDpp3hoXqwlwdi//EfOsMVRrdtdl8k/mhhdtgN6p8YYLVV0ZjDrkxWi
T1dZfxYOCSrTYP6OJQMCNUk+mUH6GzRwxW39QFeLnTZJl3OqP0XT/Key1AsmGe1tpQfSaqPF34Nk
yS9p3373mUxblOsf5mhNKMi8L37Q/rDbDD1t3P8TRc1nIXsYSmlVeDyPP0S4PCmNwj3EokwuOSb1
wQHONHypEtAka37VHSKvqkIRCnd+Hr1FXJm6HrqDFeCXe2wH2t79WDvWjm7gwQn9o21QlHv2P1KJ
4Q4AA99+Y3Do7cZ7DG+uc9fcx5RcO0PtfqU7XKdzj9CpVuu/jOt8X7LqqU7li5eGr1RJAahIGhLm
kDj6QPgtwWq5t7ct0hiRCPTsGKNbJ99QY4iERd6URLy1cmmPNXw/sICrQIQIe+vCu7K2JvzQMa7S
j1kTYlJIEFJyh5K5JUPDoWm8SkLHweCNPu9g5an5B0UAouAm8rpkBB9aXdBR2nR/apOb+zxaCDDw
w06FHxw5zs+ECfsuLQ7YAY4Hrrv2Oe/6Bdzn2P5z0Z859Tg2JkzKFE6DEYVJXDvUukNievFYJjYl
d+DkaXWqPcd7BqyQb4PAnusq7aRscbv1KDN+v5G+68J84neoKRybClO5rrJ/GWmlhc+BSodT2SGm
v7FRTj1PCuvk27ooBMJVqkfSe1I7PzlxPn23CCLDU4m0iG6Pip7cGmb/gaV77SHfzKvO3OSyH3v8
hHVWEpglLTLtfn/Rv9aRQO00YID7QjvSfy+cbsQoe52Gznm0aKRPC8Le8lhrC/PhOivTr5OfjnjV
2dUUdqh482bYSSGW+6Ya+x6T4aXxOTFThLj3ehn6uxxYk6gQWeA1ylxQhIo885dD5floDJjCT/4M
Qsmzo73gIB0ux38D+l1/a13fpm32/HkkR2BonVen9zk68IzkhwcgPxTgdpe4zDUM5g+sw2XJdj9X
WMyTU0sIQRVPbUdWSd//aWXxHP6Ttp1eeF2QQzwivyqt/e/v3ruMOxpvm+M0oJGGl3D0LzUQO65T
9R0BU2kyEKJm1trujB8PfqOE6czxTW1HEv+SWZHQg8esxedcFuZxyU1JhLgZ0fyH14xHeLBraor1
s+UW/SuqmA5NzWBJfBpcg2G0Fa1t3bBMGDHTADrIRIJKjQ/YYDCT8MGn+tmoZ/1U2uYheuS/raDC
eyWVzVBJp33i15iZo2ZajIf0OG9CY185lAr12xhbK6w6J1P8PJjMaMxOKif8y2SLiRDFppnlkO6k
nEDd5HPikGurJjqhTo88xPgCHGvG1b/PQUZGIwbFOITczUkDxuNfGhCy8Irgmb7EqW+chYrqPrR6
J/paYZDRPoLdDczmuRZwzu8/u/NzX8Vndxy6KV8GPusHEAAe7L+yum7xS8cZ0H4ubkH3kabsQnhV
zsxkuh4d8w7XdZrUUPuey6xIClY7ttRs/m4uNa5Nv7+cX56EAtqRNgvLBdihzv75akh8CGoE+AKI
tbfLL1JK5mWszCXQaoMM4qwz8SnNjTUggVIY7/7+AlzxvlMSADR4FHA//EBADP58BdMiRp6KSM6j
G2U0iY5npbf5WjNfExkb+U9e4oonkevMQ5GU9kTAK1tNr3buaXPvKI2/0LRSBR32LBZzdqIWwPOg
qXbNaAzhqk/bT/adWpHFN9ZAu30f8GQjj+glGCdhdwTfNpMasi/L4LAlLGkJUDS7iUDLOVfzVUQU
1VslFqKKZAbAdp0GDiNUWeE1+uTag7y3+yxy7kVg1aQTBJGsrZc6sRgVyvNEFMzrWDS/bcCxdZJZ
iem31U/eB6X2u8VFfydw75A64Hnavm2/16leWr4SAudsBzEQj1UnaxNZpg4IybZFmD5y1kOqwudE
1tGKEG0gvZ24bC2/f7i/4G+B1OuZJSB1Aw6By3n7H7DLtualltagz2njsz8hKIBPy+VIzxirEqTI
k5PlvU6xgR+MBxWVnyPLJM43nQW5+VFckKX/p2viBVQB0BuyT8WL6NGP/Lzg0Lu1KdQCc+ezjtTr
zJAtoBcGM1gS+nZMLssU1tXbIkoEQZhh5939dusSE9vWecEyoBw/eA3f3SguSkNhsy0yMKt9N3i/
I5ocBlU7TXLcSC8kxaxPk/uAk7EpAUx8r2BHdKq8i/4Oi3nMd/XSLfUPCPcWY1ZYU1byB3fqXTXE
RcHYc2hzOgYQ5O89BjprTozjpMmxQTvR/Y1jbNH8U8fjyoGALkbHqAGNBzcNhf0plIM2NxgcyOIu
LzIbI1uS98ZT4PZceJOSGfeBJO/dar/cNA+kjXATTkYh3q8uZ3CIOZii9GjnAUl8nS6WFtqzLMhU
0JHH5JQfKNH+4c3Sw+koSjufLDTFvNKt9ibdpx/cMPFub6dt1xKcGSGBJ22t3/trQL4tjsdxBGC7
UpepZXOm5vaYN/euwOgeW4ClTs7zFCCfrJoeP0YVZo5/qjrmBvD0HsH6FkEJ/AD740OmO413W9Uh
8VAKcT/u2GQhEVRL12eVPyCDmLkRKSOz2QcfRf787MEzA+mBuggHs+zAR2jx81tSMaPL/CVVZu1E
enjGMpngEbv0I3lIZFly4ZGdUyVE9A3EDEZWIY5xm7JSsTeWw7NfQhadDRU0ISJl0mhofgg/4NrW
4XCJmhjA2fVqWSMoCoCxtYdW666PPYekmy5qq5244NCNGvh6t5s7bNjpM3CWH2UWHra9oSkyyzrp
tI3Sh/8N9diMMfZCdeIlIgDW+wDaAzZ6d2IpIAwaBPQiYkWmEJ78dIIvrbZcGacMdnVVvHwRFSZ1
R8o06yv+ELwbtZ/BVdejG7s3okpM9AAGwN/YMwkGTL+tpWw/JnlIf4zk+VNRA/1c0bd398UQVAlz
xWXNGJk7xatFF/gFUY2Tv2QnLDlYVl4oR++mDyfKm1ZE7bdh6V1C87zQf9q4wXKp2DjcC2eejM5a
115Ansmdvfk5XDoCDPhj1B48cnffEJDDTrmjz+WlfQhUSyIkfy6tAFobpJK9aIPXiq7igcFp8jdu
WOXTN9Ha4+DusMIoIiCXJO2ZpRkEtdhGCCQgnbBdlKGcqgY+5c3Jx7bm4J74GdXYEkLJWOxg199q
29dwMZeXoCvGZPlCZJXPAWqHrf+QORpxxQRFTrRvOVDbswvC+W6/hqqdXYZShQPaGGj+cZdj4a6O
calRKNgTgYpvHX6Q5eMc5WgNAzwdWvICV1xQqYhvLqo+jpGxXBjnIA7WUJBLeQrzNfXfESTxcval
V7dv2OfybWNFk/VkLgxoFscc7DYFL7kjc4zVwO32m5eqMrgQxC6+JCQfXrQhG029LdfeCvhY9DCm
Ped+WBHWO1suQ2JUvJ1wjkOnQeRGXXNHt/qDKCMuzZFDjNYkTebuOrsw7kFWFwja/GKMn+j8NeI5
P0DVzdQ0KYvkJLjdNDxmUVdXT4MowBqLTgUuIQOz7ogmAatkMQsCuUg4BpUFH4tSyrMfuVNlM3mu
sdJXsUbqcVIhmdYHvXhsb7Xn8zjtFF/M9mrSZaa/Vl4YoplCFUgSo2UN4JkV0OsVT79Xd9KSCqW8
pCJsCREcMjHsiFmBXi/TmueQ1iGYLNoa6iW/L6sWq8YVwx3cgr8J43RhwjIfVpUHyqW3xJKy+xZD
5726fWv6c9Y5qFWQ1fBAajHzs8ia4XK32ks5yUqaLgVl6THInYIFPrYxGJM/Cbk810o3jAtkST4e
CiXonwPG/Iobm+FnTmSra5GdlDMJ2wewEN7qVs28MLrKq7doGqsbdL12/GlbLUxXE3BLM1H9bQOv
N49dDQ11NGIOh5eCOrJ9cy1/ZU7yC2QtQj7L7TJB9vD6X0iiwbId65/CkIKZiiZNvmDMZXP4V/ZI
mJMVMt42hsqQ3DmO2j450uqLsx6gHwj/yxvvgFyHwesiW3gB/90hByF5esojox3pZtzlN5WItPhj
ClPeierCNE9Fk/I2tHXMfcK4DMBHh836gmxrGBUVHz4aV2InJtmJ6qOvTeJ+yR2vRfUQOp+oDmBw
NP3W/MdI5uT0FGURANve8+WsrggPyz6rZR6iJ2ccBwbsZMqC/aap7uc9q8Rzf2wNOty8h4loMdP5
qoyRz9YPutNGpTWXzRapXuZxX1cOxW+gyLeb5yYUK/skjpyJvaFGWVG6LY1jAAW9MucEpAOQLYxa
h0OdzPc69dismrmS4YNYpkk/jRM6FuTOLgTsFHJaxoz+BeX0Jw01+aaIaJEyfs0ve5ZuPCbfnAHU
laDiUbHjKLJJlwfJz5Wci6IC679s4WS2spkkfe/49ygsyr/nWony3gZ+9fhyv78KQ2cizad01tU6
iqYn8dYNCFrZp86Aj4bidfCIroHD9XaVk7buGtTQzsjVs46dNWoyvL29uOntO502lg/W2dfTEW2O
ao9KJXNxCxOUlzfB3GFQhKV/vOYFJXiwNbUYwPu0K5urbc/Jeqbtv1ueZBEhCqN8D7UK7XsvqRvm
/lw9l0ePo+BPVKQz2UxZHyz4leS5g4kHQp7ppvd1h48DeywOEM2S1zcNZBhG4B0Bcsd0cIw4umYi
eLT07dLFyQT0/GoCJJU3XeDDb9IGFhYJe1WRD3cu6ExylC7vAqOnISccaCor1RHG9Cfh1kiX56Re
06yJuKoQp1jTbB9tin1iCFyeSo5CoZHF16HlbGRapmzecmkQYzreYAGzjyyeVX4yDIgROzPt+zny
WPFmqBh7pzwrdpAW8EzCYLNzGGobeo/RqHU3UEnBMck6vhyT/AcswCmJfyxy8c0P5vU1Wvf46QlC
QpZfk8Ty+uNiyZzXaNS9R4xHNviWfsra3g2Lh6nokAraebyUn1D91Po52J5FuKxnWeqAaWHLwCjp
fO2jsEHxQ8ec+j80ri0L0UZdVs8vEI3shrGDI8c+JkmeqnJ22gUTkZqVIK+ny7EqNk7sUqZsJYR3
2e43AdpICgxXz0ZuP4TL3A1PUcrmdZ3XXuo+Dxyb7rH2m+YD7POSxPA/HBI9G3SchIh2Voad/72D
CeQYk8iRh+5ZmoHjr3XHLv8269mPz0nVTg28sglhvJRpkif4JParrWSRFz3ppl2tLnWRPdVkWVQu
PkfGnrromZeojW7Lbo7lHxG++yXylJKkzz5Uc39NP9FWby6Ba/pzmZtleB10KssraCzYcXRTOjuM
eoywGx6mqfygpX9fbPK5EUSuShEwEhCad4g0kBXYIEXoOZhNMDDRJdZqTuTB+JmWArTvg57vXQtD
zydpRalrpUtF777v+ZLUtUSYIm1jOlCJB23rGOp87LPysR5nkR9cG9jgr00JVfMl6ihKdwU1aHn+
f1pQ6SNCWLXhUq+d3s+1dlMiE2YTNMfEJx0WfqWJSXQfC3kP19jgWYEks61gYrJQ6z2bKHdEbXVJ
6HBVfSSp1DbZ1OK7oAwf3K/1/v93XYLn2YGkSwJUAHZx1+f3H4QjIgrT9Uw4nXrUBt5fo+WF1Zsl
hlWMI52YwkGVRLL1pSoPc7zglt52SXugBh690xDnZbdrebTHGClYfrR7gd1LUTJiU0rmesnKKYgD
/f01rwjjz5cMyCB4wgp9h0Te8fMla5WLrCjTCL3gjBItIEkV0aUK6p4J7thm17OL/KrOOmDBfCEx
N4HMbj/A/ZD4/3IZLLSV6vYFUoZf7lyq3VrJybFPnpnRRzsqCoKreCZ86VTOtJ/PDc2uem0LEv+c
NfsXuGhTjW36plZmrXg0C6U96r9L61klA+/FplPaOBorCRcQMOowJIRo5FdNU1kUdXLvFX4cwJyu
4injzKBlU9Czegq7V/U10wg6QAvOMXfeqqamqehem8DwG4oUM9cT7wTD/2zncm3YuuqTDCwlXkBc
tXU0sUjLv9mSx0/chF58Cme7IY7ucp1RNfFbI79DAOWgOwyvW5lP0QsyUYonKSv76+Qqcsx7kKiS
ULDE7T/Pk2e1h+0jRC3azM+OHRbmh5263QpgKTcnNheV0gjPaKdEGadR631q3MnK8LJzEuJ/+7iN
762WUZ32gjJHSAXQi6kYG6JpUG74CYGjc6ySpnXnfYGjc3ltp8OS3rdQs9bey9wCWCKEhi+PnfLW
XuzCPAiYJfFY9YBoB8PAHvtx6sUONTqha59YVqJBNb9yZ41K+NSEyC9IVcempJbYUHtnsgLvdZOX
WUE92PHOZd3cBYMyE1NL1sBgtJPImQ+beAnf5wU9j2RuR1RgVhFZ3mHEuk295iNoHiwSEMCj0REh
zR3Ys/caFDVQwpJ0XKQfpujIrCHga/we+9JDZ3vJfI0wlYjD0ImmkPDlmde4sWAjH7fv3QRscijZ
hGF/WX9AjDw+YotYKNujlMpx3ZtNjzbpieVC+RI2r0EZCPs6dzrw6wNTZ115SrPQqW7Ky13LLcXF
OX6CLmec+sg6pv4Si4PTKpDQLqpsw9rk01/1LqOi1zXxrSVWD2i0M2LCYWOf7TjLkoMm1Si5j6Os
WLOeBVb4C16S+kia+pDetolf9GdA0r59cXJN0K8/qWJiGm5JPfDsDE4+rxnbLWwcJV7CrJ1IjWRW
5YQZX/A0mcjDVHJ70Pg18jpZ+B7oG4k5xJoNTip0e9c0mp5QGt3ILzJt1jx3Hlgf38dBK9Hh4FUT
IAuv5tr8UHUSeq+FM4nxlC6DKu5jWzECBOe3agKXwvDerxpT/RjFSUg3V1AmXTm6IlRRFF4m1hUw
NcTW6b4+IvMHQN4lBSYZlh8XdJLThIcZSSjR8NKUDbdXaQR2VITtiGipjFNmK7wM/h7bsPVdzFhq
ISpppmYVo2weksWFa8JBzgtqlGP/6ifjeGQWvmVSoPtK08GrIF3fdB+NwF4IoZ+3aw0sLByOUmBY
+T6bKQq8yk9GV56WzATf/N7FY8c3uiMFr9OokCBldlIN/Letvdo+FZQhr0YWTXawZYFJIs3Z6ByZ
gEnWQQOEK2XE8vpcCN+drqZ6YuponRvIz7PkvXkurC5Mn63WIZppobTKjrVFw/soV4HuFWr0hZi7
wQn+duui00fZdG38hlMBer4dowsFfMPYrenFdY6PiCqUO1/ZfeCEBN1mSFQoviaF6YqXk3QWx4ki
uiys/fQ5g8MmDYrlXJwqsKX5LpvEpM4YhkzVHjpR4EQSYRVIBzOQ7OeX6iFrTPWRYOkyEP3THQ8c
ymeB3JeptABg+ecD0hcLDjqQ2qft5vIG1gJbhvBv0Ex8fSDfq291mjHBnlra/4xSIHoOJcNIO0P3
5+yj0JDlVsmKmGvWpkPURsm5Xq5/gRtk6X4iL0r3+N4EAQaqOV5aPGG8PxskIOZOTrFE3DvnMjm3
LrwXwXxJ1zv7fBzG8j6Kh3h8NpY7PKtS4z+iwRcaylHVvUTDgDY093pmJDSw9z3zD/3TENbBX13a
2slJDLN3PTV2QTtbUErCQvGEr9K4BHEw9hh2B97a/A9F6PWwp/TEPbaZ+xwn1dir78eQ7ePsM/+w
h9qksnIXlTS4MU5hf4Vcwy3PzEcN3/ws6E+6qZo/f1+6/FJtAa4LHw2EgpT7tQvIoxUMVYN3Kidr
ekvsJR1p5h00S1UoDeEMHAIhrqNT136g23beA+KB61IsoWRbWVtSgd9VTUC6TMsxwoRUh+QR8gKm
dgg+ZTKqnoifAEAbma3XJEmVf8WCO0Q0thEDBUY1et/GoUK3s08DhtKOjKoxTff7GyN+vTym7NbV
yiEi4XLXf/9PHTp2TjamSGDPMk/kIfc7u7j1R4HzkbbatrmeyxCwrhNkp+/Yg8eHhnErvcsUhn6H
uQm94C5yo0DckeNXTScYwzA+tYV2mM5N+lCqg9uEI/6GRUVjucsu4CrI0rLcLUKO7nXUhZn+Y07D
Pjz8/rP9zFFzpz1aZ6E0BBjaF/l+MlOq3E6MpiTOLgRCrGq26gkCE0xz6cnchTbkb7KlmLxDyexT
/4HhyyUU478bQsDkKX2IhyhIeIgK1iv8z82tGVbtIJRrvOSb/B+ASTO9JIKBxCukA/Xrdmr6fq3q
46YlLcYOM2VkLNFwP11mYEbbcilAw6w2JxtaAlHdRS+6odTO1kLFjNt9KfySMlSi0U9vp6qyXYz/
eECnLgkacQKErrPPFt97bGZbzA/Mm+6j3NivS+WNKK4ri9lPYlxX96kEU7FpT7wzB2lTgxy+CKty
q3YnHMiwZL/Nb7ZVXwRY409sMULOkbx2pgTP8q6KsNArB+kVZ7fJMY8Ko9o/eumcqZ6SeoxHuIgV
CW4N1iq30bzioUj1OQq7Dm7nWwLiEexDg5jj3l9m+T0PMTw9SNljZZhkC/GScD+oIDbuwQ5TeIjw
MgQ2XoD+8iIZLy8yX1lF9CkNk3jFmwmIocQGZx3HkrZZm1BkkwxreUuxMMGAZqi/RQeAFXIfDPFy
s1IcX/XgNpgGLRGlsJztFIGXMcP8jS2sqRj3wtcGP5oiex2w4iiveYGBoxvfiq19pCu7vlVRF2DX
5o/GRsTfkfv1vF1n2FYgK4tUmTlOlgUiUA1zi1HxZGrA6Jbhc6+4cvqJIFHVzKL94BX5v/DH6NVo
QCHroKV+4Y/BbOg+7SI7pn1X1HuxUMGUGJLbj4VJWp6iP/rtmWBzVsI2WUVZLfAGCIbwmdX34fzA
O9HvSs7CGkJoU7egMFHvNyQd9jGsT1wf50br9BBgAZPtwJdXI3y7J2+wXup29deI7nC7caHjt6cJ
5JQd3dIu8WQNvTy7JlB2jneo/yyQ86ZlceXpKAGBTWIdJr9z9Al4DNBxNrZ9LCoHf7XIn6R9U7mT
IhY57bB0QBRXNseWXe26ibLmo2yCdw8AvhShFkcDckXQGs7Fd/tvX9FUDJMJrxvkWMlzVTNYyQg5
xhifq8H26uvBiHD8vDUQW3OQZm3S/WHaqqkfm07N0weH5TvxGNfkcFG+56OHYeQBfurnbWuw/KGf
O2WYljC0M5XlMteT5601HqB2myfImgJSF6D7u0IBLwSWCK6dXpeMJYpXlryMfgRt2uX324xEdGle
Z92m+rpPgIP2pUyJ5+7rrA12m4LMcSEvDiNSO4rnwQoM80a/Pw7eGZLxsbjZWtn8AMaoUFK9g8S6
pmmlxazIcUMulLaqt/ZCF9V+RWPWDVXVnkudJuJfhZ/hzIQ7vIzSUMT6j8YPqvk8x4jWj/NkRE0f
v44Jf3Cl75EWrlSg31tJdE6P4P2iaGJWIQxNeczLJc8PXWwxhF36DOy9WUG/5sob1XY4KC6lPtKZ
DRny18Fun0IYcXwwBte5bXPG2rg8FM3HNlOCvigTJXQGg9GPDEozmm76CUhUpN6HcCCHHGvkv0ef
H/hyfZV5jRHGcgb/vIZalAbDVCQhwwgribY4jinuapygzV0/pRBYQebnjKluT3+bcm68imngCRE9
/yDHZh3+lEyZ3E+zsPsvdeGx9Q6RSFgbyvgA5oX2c6wSqCan+QFLsHWy1cpky965ERDLZQLU022l
TtkYOe7Dhuu2F13JhtBYuWKkMrjwtwwEMrgLTqD9xCUnPIuG71UMZ/CMi4Ds38rB7YdzPuS1OdgL
O+VuGDJ2e9sH47wt2xH8Pgqjkeel8pyV4TEgwdCnXKyZD+sNQXtS1shmlFX5erX9sszuJwfNdP13
48Z2f28XbQ8LGsqMEvqyMBX8Gs5VKES69s8UlKh8dFWZQOwqm2o+bBrX/zNFKN1gYAZ2dtyOxY2q
3mjrqhjV6qtQ9DB1/eq+dLsdU/9y7heVUKx9uKcoYMzi4OO0AHPjl1b1hxeozrrKWQSwFp1xrBPj
+TG2kVkI2c7ipClX2Oqbw6Y2msMsMlcprJJZmSZuD+ZbkGsbRb+JHdwN9oWi+T9o63bVdKg89zLF
uAM/uws548WFKx5Epa3usLFU28OSHmBZst/mw2giWuzn0Chne8hBMd0A+vWaCMDLtHaqDIwwc9BZ
Pu+YCrbohkvmotu3NEEBfzTjGEwASxeJ+mQUxrQJdaN/7VzGvP4dqsYKhmqYuhh9gx6GADt9Zgis
5LusQmwbimV2KPF9KcbwKtM46U072xsXJtaKxjCNy787KQuqH1s09ytTvcmccq25k6kOufOBNBEB
ML098Ip2ro6DRxmPQfGSX5wOVBPU1tnGR6M8VOx46oh5RQrZnXj9Sgiv9DDTToWqeAngntb/N4Ok
wm1edB1zYzi0ndTnO6uL4GJtrPmibZsrGIdx9002tv4pinJQOBryBvRpT5BFR1ZRyamb7kA5Akj6
1krbGFZrVdqKy2g6ldRauViw/uk9h0iZv/llZ8QT8TZ8uHgbTrfYOvmqrKx5AH1fCZ51V03cIRHN
sX2eEGt799vwrZtpHy7T7med3kNxs0WUMXV/uZuZ0vWHKyhAd9k3spbm7NY9oRexVYXRPlfCqq9z
dBQYFPUCunqKOgLWO0vXGZOEa5W2iXpVkOvVogIhaPSPyHt3eeaF6bIju+ysdy4lRnBoE2tun0bF
oOaOKGI5E4reZZSTFiho+a2M8sYQ/9gMGc72ol9pbpksXO2cVgv3FwTEbV4CxrqeUxkl+X3sMu64
vZ6bwiRte+dLaluJ/hbGNaLWMa8c8QxepMG1IteaepLsi8nazdCI8rZOeT/3s7QWCcKh54FQy9VH
npubLDf9hf3surn0r6pC9Am61VVSh7W7KG/rOJ37px6Dhx1kCU7czKyr5ZCvMOm1hlMT19u70FKB
HuusSFEUSkW4fa8pJXcQlS62151BOHMZnlOXGnHjz9HycfUMC/f1Pmiofh7+5dUvFLA2hP4l+xS9
ZvTS+v3Q32CT7ibVzlSeyPcFePjyCZ8a5usDigzcCMDNq1dmaY3zxzYHuv08woQ5BLAKCP23Rs4D
w68WBgFPWek7y3FzlNk4vWJweR55NlALr0ulm04xcnfoJ5/O+2QMw12Y5mYCA9hF2PMbrA3mGUHX
L+Fn+qeog6CPovuaDvlKMa6KBYwT4Je8mZBUSiJmarPeZEcZu8oCf1xH/tcPunxBJxeUNwXkinO2
k5AhdzoH0ZH/uB4dZdak0RW+GWbN+piHr2wRfnD69529iDm2P29MdYzBi7j2OzHln3k2dXgNujAl
h6gaA+u8bbRZly4/JuDxCtNLgH1iWhKrv22btu+v/p1mTJ1M3Ja5L/zdcNHJZDYzk7uRYRoIhE0x
5tuMlJTQ3v6qJjCjjcohGwSzyT7iPna6coTzxgZnXFVapVhNUiLGJzB8H8Lh1qtabNN2jE3gezDo
khuqjea7jbtwKKLzXw9IsBFkB/ZiKFecglb2bC76R+WPfNvMzc9vpc2I9ItfYDRzX196O/xJ+BHb
S9yVo+Vj66M7dTNXC+dmkLEznoeKFHmwZUE7SCBMhrrkqxU5HNHb7J/Ar4gP0ds5qpyQmQbYndLz
+0+btQd6Nze7VzlsfXfwbJ8lnfuJ4k6Q+cmdIDwgtY+mskiQ2W3bm++NAa967bedOm497nZzkFKt
CjNtc3Gbqm+cU6r4IWQicWcuw5sfFJG/8GTkGULYUcojyXS991V8V1pIgEyZAc9SfBxyK2SDcPM0
jxnqdBr2dxmyLTxi3zL1PyhDVnJgwtN03HlVToXCvM9Agsvs4+m6dR6RnCBOfn+d+v11QkLbtECa
8RsgG2jrnytFuylTxo5lc958Uyb0PWghUfz0OOCnFWJQx2ueykjGCeoW3QNoz1o2R0ylnBu/N0g/
tqIAzQMyvZSBm+YKQi2PrnUaLOZq9aqJD6ReofkA04/HY2fZ2XwdLaITNyVtAaSP3cniSCsUXkuj
7PSI38zMMFAZ2f65ZOQj4I1epV+DwQTiqlQ2EZV41vVlfW23RQrp1SvOjmwyzQFHpar9bP4XZ+e1
5DiSZdtfGat39EA6gLGpfqAWEWToFC+wlNBaOr7+LhB5uzKZUxFtbdZdVimKQYKA+/Fz9l47LTxu
6TIxyf1JnKzb1oXTZg+RT+V8SJmje+So1nj4SZd3uaskND3GDohlYd4pNi3DVgw8LfMI26wRXm3M
GX00l7WSQRYaycsqUjTetKgC7ePtDWnL7j6jPzLNUUwIwLA1UKv4Y72Cv1KWW10FY/nSjRm78swf
KefJt80yv23DnPu1vNQXDpUfE/GLjI4DG78fmm5BWFEatvINlexlKvHXueFy/Me7i3OJE6iw0Wf/
ejdEOjOZHpbSNou7FODvpT5Mdc47G44sA0t1pgBsn2tbjq88lLP8r2MGgwiobHPIZkXNzZK6kd6u
GXayaeV6P+7qoRTEHtuSi+OmuUtKUypIlFAYPtBjizmCb/2ysRlzBihRx30Rc/T9mvuZ0b3hcPjd
pE635WL2x1GvWu71+agtKyNNh9Q49Axp+5V0e0dZzuXlBaex9JGwOrvWsNtgiWahQbng6cWn4tLT
mtWxcxFnNHqhTXg1s3wxmUc7G1XNlMW82Q+X9m3aW5KU6YLTFCOBSinB3YW+gZGr4G6xXakORzdo
NfkuGseKUGLoZ9yQRRyJ7lF3lPDJQ4ZnLGa1KhAy7sTI7hiSdVpZhFtYaH56E6tNjJIj9HTYUDN/
AsA8twvOeLZpewAIdU8PwDAeBKLGr0ENMGipVJmanBXOso96K90PpWi1ZlV3Xn+QUP9OmpsBN9ZQ
DZPcQaX6BX3T6K/TcmSJCi5ANIGwWPJloVrbArWqbqx4SiRwJOLXXd5brvzIMXF8//rCRY/s6oyL
dAMzOUusalvIEa41HI1RFjWWemy2tEfrD8jW2M/m092sAI4vbSfE9mP2hWl+4W+0FpXGOcprtrYZ
JWCbOND3Fgb070rc+Rbubdcb12BJcnkXRh44dUyOpLQOhZ7U75IoHSyATsKINiZYcRdytcjsdVQQ
HrVQUqvuFmi/cHjP4pVciax+HfV8jgUeOdM78+ga1F2tqxJVQQfcX7rYJPUl+oU633VDTmZIcFHN
zAXUD9SN0lTFZ2r7VB58ixBrld0DuAxWzA7I9th0SG/HyDypCTUDnbVoMhfMy9F8sAu7Uguxlsux
f5pl2m0WGBg9oCad7TyXmMnixo0R8jH1X8zi6t63nYB8rzD9yu3VugvrAvzCsDEgG7eUMVh6gWmU
C4WOBlLGqmrFel40YsrMT9xNKPpMeobQ/xxRpatOj7Tysz0OFCsh4mUOXBffp1/3/PsMNptXlLry
yu+R0WMgE90g9ranUKiRKxfc25XZZtt5mIFuFT0Db8wfc1j6AcBtzkBsFTY0Lw/Wnlr3pIMPfbZU
EdZqm6giUVxPVPRgfumRBO7q9QbxmNgrY6VHWyewAmjkGichWOoT/eX1G9eY+nd/rbEMRpgIC5Rx
NJYAZGKh+3WNNXy10w3Fqw8zeM3FVUsFBiIRJVQU1NmyhLTgrbBp1PKgFNIslqYwC3G0ujZQ1mGH
dGDZpDxZi9gyWWmNIdWM47yaBLHNPpu3odasRdQ14M8vC4LWdtPcL2zKbVu2kqteFfYqS0ct34w5
Z5ut1epOsum8mIJvFq7LicrhX+r0+bF6/ULovz3AAi7VtP5OsiZM61cXIsoMU5q5lRz9YGAjSQId
H8qMCBN+5sYT5FILETsXNBa3mVfgQsNpobXfZmtgProYB01hZV/6MhXa9scZ+nLYiBuNwx/1wkTL
nKUqqh7TPjDRAjhrt6hU7zjvsykZgrRWjJof//pHnLbLX77qSQIAkAe/iYrk7FoGGKgdbRTE8hB9
tUBZ5YA97oOO1v42VBtUUj4Ft7az09ZAqIF5/K3q7vfxJ0sjK6OFwdBiFnd9ibERIr6UJpnYpYno
ww485DMWg1CPidPUV66jtEVtzo0FWVeWxI7VgeWei1EJ4ntwUChpcPCi2mkvpKrXL89VMAePAp1J
tmGhoRKEVnQ9bfC8Ch+JoSmH7lLwzDffXAmo+Iryx0Yp/D26jqhfodi36CpYanSaCRZ4jhD5eqOZ
HtIMnNGNYcGmWEsZjlSmahaRXo60XD3Iiy10/q5f/wBX0Q/TB5jsiJqjYdjDInBtABzk4PQKEpmj
4VtJsqp1xWdudMGHpomq9ZuqSGzjVFwOapZmorxdmGZPgI6TJ/XXWQzvJ3FHt8JKvEMa55V1N59m
fIHe76wgqoKtdDkjIicgk9FLG1AZoeI01RYNGTs8VjJ6g0puWMeapgfhlekYRmcwtMrU8p9qyRFC
JoSverDfkJ5ez/a5tQWgJL5J+g6YJK6mFXoaom1x8LtF+HdRT2cFeYCajqK4Js5ionu1nZKa934x
aPX29ct/3ah3XQ2PKuoaG5Dw78OqFhJKOVa2AnsyN/vvgLyS5py4vorWzODGrpd1PPBQhX5oZqsg
4Z81cJoxtN4YNWMlu74OTMuYFdBH1Q0Epb9RHupmkAAGFH8PishJ5LJMtbzT8DmpSUy24IS5eSAG
Dncdk4EeBdMsVusjm0vkXmzjfjTRK2aBZK8bINHm6VOVtSjwFD+qou/FWCGsSq20+hxT0hUnRiLO
o2loZbn3h9L4EAPoIEQ3m5a6eDS6eM9mQ28Y9RmHx9jjjPU4RF3VnGZ/cX5ZdtzOLD6Ggj7lGqlu
3K7m9xIIF8kVXFq0VvyfSzlaCkADJkf4f4U7mKdaHX0bdt30tkLHFd1DTK+vIHULGc7aCYCGrkbL
5Y7ve9Vo7hUvx8AG2Yv+DFOrqYF+gdWpY4Bez7YteNW2JwzlO8WwtNYm/wwfMRTBrZ3fThwL6T2L
xufCJXHKyNRzxXRFZ4ngDMWTxGRid1AMNI2xaZN65Jul28MwUa38BWHsED/YygAkU80aLMVrS4Br
/j6Ls2ePv00iSr+uRj7wplYbRXuvtg45wnEwgSrmr2ysTEr4ysIycWuLijkPlXrjHtyIeMZD1yle
/5SWg/dcFiVXci7IMubf+jm4kElqSSk0RcPgmaADrTrjbdKpYfJRbVLMdZU5RvQY/fBb4Wd2dqex
a5AKoyrvgZ267n52+5cmiItn1Z3M45zp3OZopTqZcyBN2NJmbiB1H8u9FQDsIJLVVJVbr8WhGiya
i75zXmB6BckjkcANK1ow+tpXjhRdunWNnvgOQYJrQTRBDaJtYdglVgoDu8Me1lJdfm50bo8Hzt4w
4VIjoFns49n+l3o3zQKZ7sa4UbuXWTPZ8WCQSEKQYg2L9aL3jAAdWhs7bJ3w0a8aR24CFbzmbWmW
TA5gGGM4f69HPXvYLIQ1ENdLcNUylPvEayYYcA+IhESpdzQhxV7LIlLsRl1/TByzXBrtaC4Gu9DR
epk26aDMgZA8YNHyTnEPIKpKXeObryvBsobguO4LRVkRZWOjqCNrK4uV4JiGsrjhIDQuG93nq4lN
8NIF6OQmsRp4V0083FFyOSE22drfMxnz14lbeScrtL+NiK02qVM1nNyGh7jrzc95pKCYK2vncfSH
dlcxBzmUlvCOgT+ot0rocEDAls3ErcKIPKbjiS0z2JS13d4XteyXqiolND0lJ5UQE4l9C96TwAaP
XMK+aNfM88QhycgjbdxWBeo6ttqCZKDgI1v/eLARUawMmpHrTJrVrRaMgaCkKsz3eheqn/H2kFSn
2u5SBSK4yRQluC360tzVZWMQcD6Y20jjUV50GNteWlPKvVWWTxyMyLZlgJCt8EZGR2wn5JhgRKK+
rL1TBSuHnA4vRVtBXvqg+PqmQqOqE7PXfuyhVC5rVTr3XqlE780x6PbYTLQpeLNsl57EXNoarboq
tVye60qJY8T4GPRqZTjEWjSsgzEJ1rh5+hXnfFedhvvqTq3oLo2uTIwVezlJp5SfX1iE6aZXkI0O
ih61G+in9b3S6MHeNaCbqslA3FGnvyvT3D87QaFvXIMgBpbbm1wJ7wjuID+Q2mPtRRLnpR2aIx2h
MduoEi3HKsiJOV4gTm7XFQKrEB30s8rsZ4nXNNxQ+Pifx55MA6XXkuc2H76pXjJA0WLLipzsE+Jv
lfxxG7n7I3kGgb6UnvUutjt/Z2kE9aLbZbXhOtckBw/puKjq/m7kgLXwMT+i9sp0Ujsi4hwYaY/b
VuaNWGPCjKqVHFLE1hmQyGWFROyJaHjIXXo8upvcLwx8EaNDcUXufWDR8Gkb4ur7kPVtrAUiKAMf
XDcG1Q4miv0RhTvmUy11d26ufIMN75NTZ4mlZ5fyNlOIu9QVU/mYx2b0jOkERHVXNjfMpaJ3kdLa
BaMkPTuaHjmaDFk+pQ1HW9/InW2GIXYFiswpF03TAuW3WXnxWRCHV+j01Ol6e+rKdir7PufE1a+C
oW0fGKz7y7JH8lsnurvmDKv5cEgJK9La3v/ah+Z9FGve1zSyhzurIHQdLffwnhNSpiwN0bvrXLP6
4l2rxvo7b3Q5LfRuKxbcX9GTrXXuDU4P/Wg2yoOHh2Tt0TVfkUXTLtrAPis2je2djgGMXOlQUWmx
FARw0faxNr5pRltJhufeSZT4hLK03CJzGd+TpmAhjSUGq+rs8RklaHIUievxdJMeJe3BXFeaktwU
wgOIrxTuzhYjU87ImqqcIgKqssiShD+0m6b8nvq2f25cRkSaVlaH1BcvZlgadwYVSUJGDzVoVq8R
1PRLpyXkK7HJai0N+QjFxvuAkYvA0LDzoahpBJXVSX3n0Y0AxC79u0Cqd2YZV8s2aat91Bd4OutG
gz2PhrhWfIAz2eh2y0SP623n5OGqkN0jaMrg3mjEN6eTA+tR5+4tz5I7A6rCzmvjMFiwi9mMpZLh
Y2xnG7iR9U0fhuZSzwftkyi1UV80bd8tsXGQpyY6/8kwRlZ7a4oWbfpUfymtUTv5pdo9Z25UPbvs
1A+p4Se02ow+P0EqofeuZ/WXKsmyLXkQnIV4DCCj2fG20FzoTAJinWPlxtIKO/luiC0CZYdWkAwt
LedJD4S/8TymmyPLCVWWH310/WZ8NxY0Mg2TlOS1W2oWdxQa4feZSUALxyyWwiYg5nhU8r2Jumvj
ZEX/2Arn1sEYsTfQ6N9hEm3OVo9nitA+b8XNbZwtvC2LoQuKLaQdciipdbubKLTclziE9IaaTn9p
owpYZWQZX1q63Hum1vnXtm6do11WOQQCfag2lZ1ly0JtwxNSCpNweumQuQmkEtpryZg06JrF2Ccw
ssz0U1qpKcFguPHRPbrKjSIrggo7WA9JnUZbPegxPLkDTtOh6E4t7TMQh4F7m/mB/85siKodVK5I
y5D2Q+xfgi+DccvTID+SyhV36CJjex3T5CDOzUBrgRHR/tIn+gnBavYhk6qBSbgndEhUucvg22ci
nrYtOFDTchn+xl200aJU+2T5PnWdp4h1QgtwXIDFrGCYO22tIulODCYptjLBEIP2HBsEr5eyzO+T
hI7rGj9H6EP9jZtNPPjOI757Z50X7S7zcnPrUc28UzF8Wb7RrRNJ2l3vDLCztcJdZpqFVC9jYWeb
LO7ZHesduHq5wmuQ38TUoovW8MFkaHG6YdNJNrmRbNyU+D0zYFI/WCN1dKNhXIAduuU6nRSwBk9a
PKn8PXrwJ6UIoYhATqU5rhKQHdGG2qZt88FihLhtaVruUS+568wNjINIQWXGQfFhYInBUiLHVWgJ
MEeiseqDlg4foaaIW2qKk+xZFxAlKBs8d/siIIkuLW1KZ8rP5VD69a6BQ/6JkwwQFoIhPYqziZua
r22mshu3RmbWwzFeUQLYK0P49Ycy95IT+Ex1Sdcruc27WjlxX1ZUPg1R343gFD6g9WaP00NmbXlf
f0dzn20dW44kpvje1MbC+yAN7YvlR+o7kSovQo8/tnlr7Frc+hiHUCM9t0nUTx6GLlgTYZB9iuM2
2+FNcu7NOBdPaDVDoIMkAmeMrxa+PXAiCPL+zLEU+/vghF9oYltb19PwaYeMCheRpOPlaBkyqUZk
J8a/wy6tJiCGkbI/Be0JJKa6kOSgHIEm1KeEftvRQV7z4DadthF2m+iLeKjcR5RFldxFXRfeqqZv
3vFaMabX2mDYLD4oxD8sM2j1FBPCOihNX01tvqwdMacMlJcDoYaV2WlbCWBkHbVm+KCFojwVqGrW
siw/hJi1V2WJur8B2bAsSle904VU7+sc97qCRuRcYTE/QDgpeURYRgyI388sNuNtBHNxUXf+Bw2b
AUITK6QZm38UcCsWRFf6S/ibCXe0BHnKMbIuvXSjd0Tz+RZjdQ5eZAI7RJpsmiICAUEwBhm2UUHt
GTnjI2fv9IsmKuVDlqp8gCx1j4yywicDU3FKfxXjSaRxQsgYKuxa8jDee4UkY9Hqso8uErjb3iq7
mzGEt0G7INvYmNgmyUNaLmRGvPgSq7m6xpIvQFU7frVFU8NyFnq30Buo/TgpP5cgH27TAQY7X4fC
WMNJ65MVk6ElvMhiH+4PHUPar0qZc5/a4ZmRTPFxyAjAwa2Yvs/0wKLYpm6Iyx46adiDxDR4VmxS
g8FcE73odvpRyIB885G8uaRJbi3OUi8ElcDtUoxsRZVufy5xLzHr9qxTF0Rkyyhh/ckVTvJBMQPd
43EgmiwLVBfCKEHXo8UbLgcD2XbBOK8j88N+kEhzTzS1B1qexMuL3nFuqjYcWS11DE5pNR51p64W
RUiAr8os9sjcE6BQYoLhjDRxlG7mrmSdfVEBUzyIzFRR2uhktYOOkSuXqSphJqMTPGupkxwiVdFW
XjVaG2e0O1rwBTMAlJerfozfV6EdMO2ri6PPIgYPrciaVaM3fIdG5z6neocjKwTVhwrNag4aXf81
TSJs7eOgFnfo/KOnWLfR95F2sKSTRX5c0gbmZohaee6svLtRg2qKPI+L9sMYmyOR8SWbqB0l67Sh
2kNH1RzMIC+Dh7hNrQ3a/HLlp/WLDFVnK0IbWHgTfC1Kv3lOhjT6JNrOXdVouJaAuPQlw5Vwb/ep
sqaVCJmSkGEo/TZKDNMuAP2OiZDrkf72ITCRVq39mCR7Ky5cgPQXjyRqRvY+PRS0T9KOu/bBrW1m
GG2Hx/mcm4npHhniCzLAmxjcn9+1hH0PfcSbt8I49LaVG7vZqb9EJ6g+YPi7Ph5LdVNg+0nReztk
2CG59ol49ZjErPsxMtxdDGcQHWaRaGRvmyF00pYzUvI0+whnae8I5Fo5hhNMjHC3KHI2xDxNN3wd
SE19Qm2RP2t6HREnpVRK9lwOluxIeMXDu84G1Sle0l4qN3VncqQuXYZdD5Wb01GpYPAPzzRPaAcY
oZWXeJxHdz+SCORvQ6MJxFkpA5dw6RgF9d4m/++rzjVaVzWRBiuamKF6nPUKswXT507RtzoauOw0
5wyETgx6Ji5KUkomtTedI5TwtJiQOHrNITcykW/7IPSzx2ZAZXtW6pZ3M0cbzBgp2x8EB4wgGpRz
WzcJ2gmGaxlWKuwPrOfwVY2Nf3EJs3s3H9zRIRg9lOn0VV6aMIlTdzA2gAwWXGRkU+9nr+FwaR+N
c/xC4tCumRskgxVQyCkVOQc3HbuquROp5DZo1UEaB2ZpnTjPPlMXG69+Tkod/toSDOIECW4ioRxF
X9npYzGqdoVQpxjWgwfz09qokCyzZ4uB7rhHdW9Eq9oOsQsT34tJtbl8RfO33iCP9JpFgcgvnSJu
6DTNHhtG7jTnwkiVnyamQXSa+E7DMaSuwT80MHQk6awT9IqUUNbltzSgb1RQQQ9ITCby/87AtxhM
vOCR3T4KeLXZkJ0TnWW912Tb01qdnZavt3J/GwVAGwFSPinEDUtjOHalxK+0IldamoY/aFmqzyZ2
60+qoa3bFfBgavRDBaCkMXVuOpN+wy1bev0ltMty3KFmS226ipZRHDyEygzCKZlVZqAubUcEFQlg
2TOJgJ66wxnsBNuedK5688aH0K/nParDUE/VBFauiRh6xRiblJSqITxiri9O5InRmhJqTfALRkQx
OJtcKb1mQx3dwMgd6GcsEBQ2wQYjYdZsc4eCdzX3FN94Z8Zvb023YSTTEyTvYkrmuxq2IXkfXJb7
/tCSVH3TuwzU74qxtIHQKr3kDKx3iUP7MpAZgsCOUQNfd+UjRHQJl9If4SsX+m4ONiNrD5zIIo3c
D65F4uYLWcWmeGalNocNllb1zPXOQsqafqx39Mtj7ViS2zLc01MESTFzvTqtq9obHiIXjFqfuezF
rIITjWIGhZl96RnLsvIS99gCbXnf2AMJVrQf6RuibozUJd6lsvuCH0KUB+EoXYZjJoMPi56UBGwY
tgtyTRx/4+SWnz17OfHLvLhMs0UYqJn82hTqoNPv9KRCrmkRM8+GwKMYe5zB3DXQqBgM2qWFDWEe
IdaDwV0za+Dq1EM0AFkg+uSEtuQmu1jD4CIjCxJWUY5Mka0qBH8Q5uVSxSydrgTQZrkNiFDicyZt
ntHTyXBU7RTTCrN17JfICzvel0o7P+JQ4+pKfHCGQiqbGenWc/R1j6ENVhlJxkVdrQRDam9zJfWY
x893PwbHhmqwZqV/AZDV+6dpggKeTBMKsa3kmYEjVGm5HT3uzqkup35YM9sgz9PxUTEtlVzg8e1q
rTRvQgsNMmlUoaxI61KSXReZdQXhpxg9Fres0ckrRIUMVluoJMpRjW1imx1ij/ZSQfRzwSdB4s7G
1Uj01z2Y0LTZhqMw8kMB22wa44byngFkFu0ARWQoR2QdIJGIiEwhyrRxje2s8tdRhDP2oMLEPIjF
8Fn22pisfgj9rHYkkq3qB071Xo3zMdeHLPkYjlYbPiJwTY1FlgJCPA82WLXXH7LfaTfYWiy4vJMY
ZSKSXz1jTaslGGBd7KNolpxDktflvcVK9qTguULOX5h9uOOcnygfGicr85Wn9XLgOyFVZS16iT8q
KgjcWkEW0khKtynSUHH73JxAHepihYQ5Tu/Ya/I73PBOt5+pP4WudnLpFJ618qJM3Ju9Ym1qR8/T
bc6Pe6bTj9OkcsBPPr7+kY2rGT7MWpIMbBvsG10h0JlXH7kOgwyXv6If5ziPKG9FdPD5QO3ZdDpf
rGyFImiJnGSyGnL04Pt2++TjyOQG8wsoN4cMWk5yPwI+SPYjgViEtVXcMzGsHmNRTYq/OmScY8cq
84VF5Na9XKBUKz4bLR7Aw6wESS9AcKMOfUIhcZUOZDpa6qfZODHHO4rez8bzmA7oBiukwPpjkwhP
HFODC/jW3XA1neTSwORhOgqsFpMfN8SvOg9qLcxvcWAfYekq6RZ0orEdZe3gWkCxbmg7DSmHdp6h
jWnvafaptoPOX0VYRLXN7JGhF4xOwwTwB3vUcBSoiEoL3+IGFLtzUAeD49aSYV1ggq8x6ebIbii5
9pkzaqsq0fidrINis0o9Dc06qMXOv5GMtg6qpjY0Mf20V7iYFqSv5ev3xpWRbcLyC0czYYfB2uMy
XF8AazQK7ppOPzgXhXIRur69j6OAmBMRNsW6pGy2dlTpLKmQJ5hSz6LwUpchCRqOFT5YsqzlziwH
aNupojTWHp+vjSmOhYdBeDDgcLeMptr1kPLie6T3RfyYJJxuM98L/Tdkg7+N+wEjafD8ccNpwkJ/
djXsrlwsTkjTxQ9A0ajCG39nikrfYFMsWpxzvpXdhgEzzmME+ME5BKU99Led6rb20oGZMfFsk9Fa
t7n1VBAckvkLtwRqsrFplWEsKhtlfEmoeDiyXVxBqlIwGrBpFnyMZTplL418pz10y/xIsgjLCvSt
Kph2OrR9X2A+GsU331EVhiYXx8nrX+q1ooX6BqMRM0Qcckhbrss0rkqq40vGWqxlE4B5hrloUeWG
61A3wnRpBEkmz01VUtD/O3kKV7cVeQqANSDRU2A5OuqR376ESFMrBYjPntYnHAdo1VnDoz5KTmyX
ISd9Srd7IDCq4w3Og9eQXBVzF4wYOr5O2suX+lJVJ7hOnfdIzHtEVlGvEY55pAfL6lK64ahu4x7R
PjQGFM/L+fw2K/NLpoPSfON5mYrDn8VC+PVQgxkEI5uUZ7/tHlmso8Smd7ovkRqAyQkbCNwCKo44
1BUH1Gfvgr15/fu8ojE7Ahma6aAPElPcnkZawa+rFHAADswp5f483wfnrxvbrPaq8KHFIqBhy2kZ
1dsi6IAuIp6rj51Iwn1hw5QI3zCJXi2Z05sxdNN2hKEJAp2vw9WFZ7WFj6xgM+fr0XPr9HplsJVt
9NrQTkqaEM4CDsqQu5CRYPYgfRNxxBtv4zdlmqWqBow0BNA6ig7us18vSluAk8PZaG36NFO+q549
KOvSKtKz3vs5kWaSNXgrWpxx56npj2oK/WNW03x2kYwfm4u3zFNrHC6zAca+mA7toaCqjHDeEJpa
j8apxc7U3nqQ/epTJa0Wl5mt46TCVBVY8uTKoiw+k6KaFW9sTtcX2uWrU02KET6eye5xtW33aBzR
ecgcqCNw61OsD2O070nGIkao1L66PvIF+ARxTweW0Td5QAXIrYc37r1rSh74dN4IsqHJcY645Ore
gzlkF0qfZQdXSIMBjBEnBxUX6lONdCp5tk3Ca0ng6oP16GZhuCMJ19dOjK5ggOtFFGYPs8KoAP6v
P2joas6zzOX19zlFmf/yZIIvAWInBLZ46mMelF9vhyDRAIAXJvstcGtsr3GJAnu8uPpmEIR3cdf1
TZqBmrS8C25zcM2PeZPl6ec2sz7PwNMZkyU9tLDL1puyigJP3kSUVt6SaWhorAbZxTdhWMePUUt8
3rIPYm1YQSWdXAGZQDaCvFtbOyn+sqWGipHpMkkFyxkSWdv15LOiQyu2jKHUPWe9Qp4Kz7Y+ahbK
qJuk87XgIOkTIlAg9MBdvX6tfr9UFIP4SGAfagAAnasTcMqH8khBVw6gZZAIzWqffAjlcFt6fXSq
RIMMRRZRy9rMVPVN7/MVwQBJnjZZWqg3ONmBmL+W5OlVIYVa1MmxBDwx7CVHwfe175A+Z0iISOfI
T6izNccgjxA9FlsqnMC4282Eynb2X1xOcokdqsG2Tu2Bee6M10xMzUNLWejaqtGqdmo0T75KPxm1
9laXsL0WTdXG/g4JsqnjeLP6FxAyWrJNLhGS80Ho9UuOYe/q/pz4Ma6G29ieAHe83V/vT7JifMVv
EqxbYYfgR53Ed5BhW4jGEsU4ybqDDzUUG2KHslnYTXlCro0jk8ZhMiylWRrnIkFXvswDbeQAF5I9
hHw4mtLMtNSzdrpbWNoKqXafI1EZz+bEFjtEgJ2iLVo04syzclDzd4TZuyfauoCke/h/9OA5P3gL
hvEqIOlKq97R9RfwTgTkpHibmEnyLGsVipWeYa2/MfTuGRmb/8GyqQgX3OvJ+E7RS2hMmKbt/qYR
gTyaXYp7x0UYoi0BztUNw/HE7nYZfsV+YTJHe2x6x3WZvZSVs8Iiz8cJVEgVWyvgDUZNJdIVnZKm
3Tg0rj3060LPCMxCVbUsTbVceLThGA0oQb/xDc9G4k6usbBefKITPTq9HrhtLWIj2Aca4tMTKREO
7o42VfWNn8Nm8rAeNuve5yR3rEh+bTd9qXLk09NYsfd56DYLOeZ5tEoUrLDLoAkAUbVK2USPuF/Q
avd9F5D0zKMaLJOyk+SrD07wxdHT6JRJTyZ3FVGxOmTPhFCmkXC0vQi95F5zA7CPpVGZcPdoljHJ
A8L+dT5HZRKlzE7hd8eVqsLHvZ9dLLPcH9KxE65dNSL3nUAxu9qnxpD4tzOgPSvFWN4IY/K5XyrL
WaAqRWKVn9nZeRpiCCYL1XOL74BwfGWdtKzx+6aKlB1+TNGcazutMaS0ot/ktWf6rEFZLvdEuPR3
eMKjbhl2kF6YCTtdv/GarO13noQtdcsaMmmxBpHSnizlc5MpPuQuvZVyrsP++8vwP/63/G4uuep/
/i+//sLqR9MvaK5++c+nPOV//zv9N//6O7/+F/+8Db9UeZ1/b179W9tv+elT+q2+/ku/vDI//ce7
W31qPv3yi3XWhI28b79V8uFb3SbN5V3wOaa/+e/+4X99u7zKkyy+/fnHl7wl9ppX88M8++PHH+2/
/vmHNqnH/xWKPL3+jz+cPsCff+yzr+Gn3/7+t0918+cfrv0PtkYOu3jr6d6CSP3jv/pv058I5x/8
GvYSLisyadXpT2BrN8Gffxj2PyixpnUa5+EknmVbrXMYgfxX/6APjLJ3ylcBRYNE/I///7l/+f7+
+j5/zsH+tUehXODDNjv41bZN4h5A9WSw140VJMDjRynfBboYTj9dhh8/7t95ea7ez3ipyEZ32A+Y
f4KqrKqHXoyq/+TDNf3++uv/ei746+1fFaGEOMSIczyxpoaCv1Ogr5oS1CIEa2yAqY6opWy8zes/
7O+u1dXJtuY7imiOiPVQc/5bOKrB05VL4bxBt/lVJv3Xh7mK72ETVon3lMjPtMK81dAMpo+9Gqni
RjpNNmwVexRULrIs3igy/+YDGVcVLjEsRYfQQ6y7xLWHA8N8r12adRuEb0Ccfi2l//WJLkXjT3Qx
Jxx7LFHIQvsYNfOBCtbTl0Vc6wEGuCDSb7U2buMl2thMMqelcsCrmgVdtXv9G/ub2+PaqskRt7eI
hbK3acLE/gH7W9m+GFR06qFRAte+xz9hiP3rP+xvrublFPnTh01QUGoQd+wtw5N+6yNeSYj4dPyv
r7/81Wn0r4t5VcEUbAuxVSP3bn2/K5fY4rfUOd+L2GAcTxh636EykrZyk0ORiddMWGn0Q69hN3xD
yv83n9CYLvPPn9CXKcbKnq/ToVQyqvy7bdGtff3z/d2LTwehn148Z9XpHdlYaylr+72ag8T1ALa8
caj7u1effv+nV0+cKBS1QWhEbIThN5VN6yZTiHR5oz/xdy9/tc7lSs8sI7CsddLY3YuG9Adjx2j/
Z6vopbb96c2DOomKQi+tNY75cVyrg4KPWBR5/lY78u/e/tXKpiM+cmQSsbLlJiWKFGIwF7Qek7eO
Pv/3D8AD8uvl15o08ZwxaqcQMPMYJql9WwzJf/jdXq2bpBRQINUQSCmTbHFXh3XQvKQ0lr//R3fm
dSOgdtRW7QcCZcdcIzfZNxUo+mFcV2/cPL8e9f/1YF9GJj99vS6a36QlOIXpFJPbTc+cF0FdLxE1
lGFguv/hj7laPwwTBglqfXuLTFhvdkgHUAGMmZYM6yJs+uH/cXZmzXGr0Bb+RaqSAE2vanXL7SlO
7BwneVElOYlGJECg6dff1alb98acOK7i9Qw0RmyGzdrrc4tj+31XjjOeJFeeFAJK6SdovOp3A94v
n/7+LV4bK2uVWDroEBacowriwVGkn1RM4e65jfK5C2G39cZQ/Xm6Rr9yX799kRqOK10Si6RQEAyd
Pb777+DFqt5Ckb3WvBUNY9nA3xLUc6gUJYH/Uruyz9E+iuPfx+i15q1DEfykR9ieRXCC6PEFdF8B
bWA8SMjdmrcWC9PQYeu3NinYNF+45VsCux/UIuAy6PYDVjx3qRdKlNUmRQpH0OEsLpTko2rjfXlw
+oFfOovfPm9MNjoFHmoXUpgw/BPDPeRhbSq5ufXfTjXE26WgAhW9hUDis7mCv+qaZnUHhZ5biAXW
PoxMkYw0UXEBOJxg5wkSsySDIFK9tRcnWJb/P93+fyvSL5/C3wZoq9oKJlD4xBKMYJW3FaoLH7gH
D/NrmOHiURK5km34BP9K+sUM1TK8cYR67YwTXKb0bz/crxXUXRDtF/Dw6sV17U0lYF877NtQJ6cX
4HyzQQNUAvJRJDhkyVA+5xFb6Pg4+zoyjgNsBehWRnC/7uDKyWPP5LRZYkhxIZH/+/SznDX/f3jJ
y78ynPXaSCLTgvq7GuE8WIJ+Hpb73l8JcEe3dxXMF36i+HjhV2xPhvB+RW3tcEdgTtJ+Sjrki9/o
yitLxa8e/jbeydCGYkSxRyHi8qLD3dMfAhR36baO2o/9JlAReG0VK1DZmnwOsf2gFtLjbuucf5m9
v3Uez0xDC0fatAh7XJMOIE6hvAfmIdv0xjR4JQx+1bP+9gNTIzdIglRSaGDjCVBHSvnfVhFcPMkJ
yu5QkmgEz8geieq74Duq6P8+Q175LL4V4BTERHxlFRXQH3OTCUlgdLsZBq2L2w9Y2+jO9k6aSMVH
I8PgCPB6lQMO5OVurVtRHJUpKsvluhcTyHLFPqDwJkKBzxuLxGuDYwVnFPi1t+ISByganlIJPAzy
chuJ46SyYhPXEDizNeNeEFxKM78OnoeKvXXSe63r1tYJQdHAkCzciyre9J3ZBh/7p6yD1nHeWDtn
3RotqNr2wit5eibz2uUlhDiFy2cFSOllvFExh0J3aF2XhB0Wigr7iQeNU9/hF/Sy9WSAaGlGrXpx
KS08dBRK7wgkHacJDznOy9Yh4FZAAEw7nnya/jSlQ3WYQ7af/j4yl7D5736JbN3L1ocyrPc98JYC
oqIfuAd284lp4NwKvcSR419ghSyd4WbUduVSUAQuaivG9hiwsXO6Q/3KM/6+luL1lLJljxZgBMPo
DKSMyVuI7hz7bgUVNruy6wKqCzm2JdwNQzId4nqFV+7fx//PcQXVycvxD8tq6rxLJbxAkfh1pyt9
a8qyd5z3VlQhP+rBf7DVJ2WqZXqkCzy93oUqiWq34bEdSDqInKBsJ5A5V2Y/dCL8vKXb8MbcfGVs
EiuuwtbrwAwv56Psa7jITVACyBQ1c04jn1hxRVHtAr/TZMbIe58VwRlpSNfS7bPaD6UwJVWeN0X/
23VGJMnCGQb9bl23AypMSpPUwXypXL34oaL1yX1gLp/jt7MDPAEECENofcVL0cEkncmiiLyJ0Pnz
gvPL2/q31msWJiPMYtA6Iz8kPMxOVVO5ZYNCW9nRwWo3aeDAdIS/KC9QCgj0QRetTts3FEovB2bV
FEjgrZuPoYY/4RrMJAtEqd12kcSKVaj1UVlMfXMcUGGeoTTiB+wXA7cZE1sb4LQrGD/XizmCHg63
ARZ+9ubpLWHNK3EaW3HqlyH8YWv4R190bPm0Nl+nS0WC01y32YcSVsgtDqvmCBgeajJbOEYZuJE6
tm5tfzFtPbzhAloVpya4m/A88gCNQ/+GsvC1gbHidDUoR4ZHGCiiAR4bwTeGj37uaS95C9z32g9Y
oUqgnOTQVM3Fxi7iFI+KsBAL0d/dxp6+nPCgMhP4F3PkPsuph+vJFORT125Ht9bJy9aNKqGXgCyq
gPr7C3ym30+Mvndr2o5UmKPzbfOgQa+9eyyPnzcSu6XA4DD1sttpg1qUAKbRcDWvE1R2hU9jV45u
i4ANNIIRtKfSBFXAXgMUDDT3tzGRvttkj6w4xfPtAmecxDuiEurfZgueSchvnAY8sjZTFLhUHvbr
rUCzE8rNyQSjkW2ildvSG1lxCutGU3dM6QIlMP4nBn4GTGLgBOZ20rBVRUb2BGWAowETQu1QYsTf
4KX+FuLzlSCNrCAtk0bGc6NMEW5qO3Au0PXurZfX1xq3QjQFyQ3G6qi2wKt8epfAoPuu90rx7PZZ
rRAlqAVVWjWYjjXMJyhfPgHd4PhJrRjd2ZgCDtyZQoUzzYJk/QwIyINbv60YZQtbF5QUoN/t9MTM
dgd+wRvmf68MeGjtpOMCfwhNK31ERZ938NryFlJitys8TBNfri0BKitiYF68Y+Sn7/gWf07U1rst
LbYpLoz0Z6zmGBPou+H4PJ4gsHdbyUMrOplAidmKvPRx3GcIyFB3ELrtoKG1g8KWA5QDyAkLCHZv
kxFF0/BacpojoRWWTa/XGqx37yj4xx3l8G38j1vDVkj2MCcBtxMfkdXdN7Wm7yE3dlunQisejYQ7
6LZEutgmuPWD9E2K1tApd+u4FZF0gCFEC+karJbw/E6G7iot009ubVsRCTDjFAIl54E5itOt50df
Gez23DY2u/oRE1tK1NbrAuBKGMROzMvTNJ7dAodZQYka4hjgtBka8QisUviUOJ4kmLVp1lUN6zPA
lQuTQACx0EmAqBw9OQ04s2JygXhkgwnXdAxqgfoZvIcD4aHdZoptzqwMzJM81GUdkz58oEZ8bxg8
od06bsUlfPc3XybpdFScPqBiAIDP2bVtKzSDpUEBzBogs4vKgFuTVO21BI/McVSs6KwnNvc4z16K
CfYo2/32Yx/VbgcsuywGVkFsgfmMLla66fbgsxJVX4A1BY3b0sKsABULZyUkQLqomPiKqt9nvA98
dPqitlhrptRXEbyAjsZUYS5hB4VaNxK7nSNspZaq5xgp4xUdX9cHM174NtIxQm2qWQsWMxhBdIJ5
Nr3rITgEjD0mbiNua5IMBNNRamZd+KJ/z+AjAK8nt0MKtbZNFXoDkJF8Ki5lXoeFB+oQsPan2+e0
AnRD0n9KuIb9Vx99rqb1uonDR7emrfhcFSjHCfFUsYGcCoJRLE8XW0q3Y4otRhpDlKHDaEEVeOXZ
82Ef72M6uT2d/9LI/p41gzkA7MmDRRUjJCSw0THKu/Fmf/vgNjJWeC4e2JiSGXzReft3wglunZJv
Tk3bIiGNjacW0TgVXVR9ANz07HPuNg9tfdBcwgWk7ZkqUNWIavOlIrnXD9/d+m1tn3BCLie1woYO
kniYJG/3PHnr2HmJkz+8ithKoMVDPngWsSpqPocmU3HU3slIwDfvIkk/uPXfCtIQ5h1DB64csAr0
S1+zZ3jzPLk1bYUoajVAJYxLhfifp6t5Uijvn5nja9ov7PFvKdwKbkqNogQdZ8EznwHaYp74x63n
9h4K3E+nUPRRhBd0x3GnZmMZLJfrzm2TtjniDFUXiUl6TMnVe99w8tRIx7s4sWK0b0KJCzOaLrf0
vfabdyWN3B65bN0PsHAlR5WIKmjJSeElRL8PqqVxUseGttiYxIChznCBKEp/B8BPyYLCPilz+qK2
pojDwwgOP6CHDLPwM3+OT3JBRZFb49HLC7MGKgKOSRhyLI8380Zu+nB1iyFbSZQuFYhj4DMXMfwe
snjfblIFH0u3flsBmmKWwJukUwVsxB8ufrPK1479tvZQ1eB1AsxNWUxR8twE6n3fSbdLXGAFZ7mC
cFWJVqE4tpWobK8WGN/wxG09tBU9mrYwBB5TiXebWh4U6d4bL/3oNt5WaPo+7lkDCsWKqqEwZVuQ
qDga34vcBsZWC7VwidnndkPcpBsQlSaKPvSNv7t9UVstNMNst4ReTRYgYpBDMLF77KSOD9y2Ush4
QJuHcMwopjGFYzvW2u2CnUzSuXPL4diSIEhc/bRaB4x9VcPmfUDyDN7DTDq+I/jWPrp1xiSKl6JI
vKmTh3kR/KdJ48Xx0viLVPTbdgfvZJ8B/we2e71NOdx24UIIjIbbLcC3wjWOVzhuzr6AidWFExRB
m01x+3VbZ3wrYuF/EiALP4hiYvEFs7iT7mu3wRnRsX0rZbQ2KoIbD8ZmrEFYbDT/uPaB257nWzEL
oDJ8/WKDcR8ScYU6UuA1+7G+clkRmC0JmukMN3D4hhVtGe7PIM5VV7AuEJ3TwKBg+uXGRLFOhmTD
Z02HUsIAxaAiOQvLMZKOP2CdfvEYB8qymDHydFrOSiUfQTV1y83D8uRl7+OOE+h0lShiph+banq/
dPrRbdytaK1K+CD1fSWLeEi/DOMSZDVjb+lTL9vnf8/tMNp42W+JlHniGS4KqtrkC2AJKyxJ+ew4
ZaxQ1TDO23YYUheI1BQ1znBq8TYvProNjBWqCnQ5LXq0Hs5w/Idr1DVgom+E0q/HyT8NjBWnMGeD
Ag6WUQVMsi/mxXxosdjEzdrBByKtOhgmbvCs5lN/BuDbu3CPaxk+ocQtlg+wM5kA1415dNXhXXK8
aruBRVncN0jGo5478WEIylqpPi6SwLbd3+TQfR3r2pOHCAdLkgchcu3HWJjV5HAtAkAlwiv1ejYw
VIXpdLzW7FyOLeD1gY9swicP4tvtFMBhFz7EsOcwh6Vv9H6qZAoquN+T3Zw4ga1FPs2cDl/WmLHy
QbPIa79NMHCWRbKTdC7Uir83FxqWPK0/hwmKk0kAv6otrswVav6r9DZKBtRS+XIngPEBITKTSJ1F
M6m98McUkAr40c4snxWrwuMcLwwp7P7illIBMj7iPJumMOdSDY0zPjYquFlg0ZmeexpoVuwY7eVw
MTo577vH77sed+sCIs0Wrs+lKvfHHhTR2OkUwmz1ixwaDQl6OoLoAePtkLS3oHy4FZYwW/wCRixo
vIkYC3hOAO0w+ktbrNJv3E5/zJa/BEMT7B5tRRFVPFyPZLrYJ8NerJO5W3xZ2wlfmYk6Q8ciCuEW
ga0FjuI0dVuNbR0cZajY72QvCph2/ihZ91jGjeNXtXaSGe9Ua0/Q79AAgpH217DjdkqdMlsCF87Q
7cCdRhQwoFiz0kvBhIYbiuOYWJuI8isadXjSLCoCN5C1kz9BOXE6EsPi6OVC36L4dx5ifwT1woh7
lIA1VyOF5YXTVEmsbaSOGt8MJJqKSnXsFojZFrUF8Gd3a93aRhSv5nkW81h0SWX+UQmcJBUfEu02
7LbUS3O5lF6txwIPVT8Xwa5Db3KrisB56OWwC7OoWW7xWMDjGjoyPcWAFVKgYH86DY0t9ppDudPZ
EFH0Em6+WTzCXA8mLIBwOw6ONScXMfSBv1Y4IPgBy0y8tMemaRwPCLE1KwVgX+1eYQvHG406QFEG
K3dv8Qu3wbFmJRxXNjgsDqD3jn1/HdE51FkEs1I3CT6LrXk5tUMFIdOIhWYw8TX85f0vuNNuTqlg
FpOXUycGkWbnE86rSGWt55KVpoh9Hbst7rF1voFpnUmby/oLp2CYCS+yyozm3HHWWFtHoILVrLgn
FzCjoz9q1AP/2LnhbspPZou+QkKHtm47UYSw/fTOsBMPDn65LOEbb4ev1KYxW/iFks2yjMAPKfY+
oOpJdA3Y42U8EJEv0+g9oWjrHiTCvs1xioNHTpXiMnqqvTAc3b6+rQ9DrWvkmxbnz2WTdXLwOMyF
Ml4DJ3hyCg5bIBb5gGcReVmZAAorwfGqYGewyU37B7cfsGJ7941C1SgZCkqDprs4wC8sazs2Ox4h
bJlYNO1cgYI+FJsBobfezTPU+9/dOm+Fdq/5Bj7YPhRCAfmxVvTnrkPXjluRXck9mECe5sXssxO4
QNeETG/cWy5L2x+uLZEV1vAE9asFDiKFZvN0ADAcTw3L/sFtUKyo1nWvqmCZh6I0KjmamlRAKjeO
W6WtE1ti+PMM+KJFo1bvG28X+l152G6c+m4LxaYW7CEw43mB08R9PO83vaze8HJ5ZcxtnRi4dBKe
p+NQTCupr4NeJRm8hha3TcyWii3gNSRzR3lBu2SssjZJ5HUdA1btFqa2YIyl60ijwedFHA7tQabJ
FfCpm9s+YEvGFDBQVZk2Q5GyermdFGeHWLfz+79/08tK8ofJbuNy06XbZgAekF7YmcSh1p+q9AjM
LJgREe4tg9sZy9aQJVtUwqGzGsF8oFpkdajbS2j56ei2F4f/CdpmknPaYG6G5NFo/0MVlI7T3gpZ
GDToxAfCB1W5YZg3Cql8AA8Ht89ry8gGTEavgyrwGMSq/DBvnngc6tCtmonZMrK+GQLjw5HvsgYn
7wWnYaGbMHEbdFtLBqIz90s+9HgMR1ZilMl7j1WN48BYp2az6WEzW9NDIQALpwPqA+XnvQdKxLF9
a2+FiUtZCq36Yldg7AzdHY/r578H1Surme0SBpIEXqvh4YK60rGEX/Bk5h8LlW6Pm0hUvjzVNkhT
DHV5GXaRlEg4TsmZR6Fxm+6MvGx9JGAd7gqdLyug4cOAANDarY47lC0pSyOwCsIJ+bdg0cGWDw30
CHD3H9rZLb1gS8rg8VcKnGz7IqijLU8q338YUc/3wenL2qqyDR6T3Fukl1egcYwAHQX+PYzUQ/NG
73+Jpf6wHtvCsohRskaRwdSBFzB/J4MA7Iymm6U64SJmyAm1qGDcyLBfR3D0cCu4FTFYbp9JQNnJ
RGQ/x8zbQlhZlgYOBRtQpu/4EK7kwKXcANCo6nL/NpZbY06DwJ57MGG7fqecsZsZtLjrDey+Ey3N
gibgI1FnPgeC9KkOUN/yvrt4PTwNTSKmHBc2tuPfgvhY+1B+3sMy3ttz/NdTcweu1Di7HSRtQRx0
jZJcaoaPVRm09zPQR7ekIWBduX1Ta6EZvS4cmT93BVn9HxGR79OgenBr2lpjcNfcQCZeuoLu0Nn2
hJ3JCHDL3xu/9O9PU+Wy+vz2RGiMx6sd0OlCCvhdnNW090ueAnGh8gU3BICC06iv3fJHtvF+IFO4
IcIJtvAE4IisW/rTDn/Xj3//U15ZMG2RXL2VBndE2hXzyOoc/KFn3ZK3xuky2H8aJ+toEPhVYzo4
6BbwM20eoapmwO5W69e1Dbw3cnev/YR1RIA9aVwRASAGYC5dlNdaKtlks0Ky/dwsqGh741L9yie3
VXOQJ1QGVunVsWp0151MuAZQh3n9seE7wGRQdDtmlWwRXVUjd1KqHoM2EA9Ct+gZC5HjBvbLb/m3
mevBEwSJgKErAjzHabqcNA3eWKBf+RK2iC6m0HLuqMHNgb2J9Tntp/A0Jine/aNq7n0ndQEjl1//
7Q8I0XbUNLEHJw2Y76HWvfqUytittJXZdlrTlsoGWBxwPONQn6C5TrKyDhwvK7aQDghuXMVNUBcN
sE4Axm08T9LG7R5HyMuB8SMRAIbal3kwN9dgBWZsjBzH3ArjDcy8adRoet/ZsUzlCR7lbvdDW0O3
wUysmdKuzLuG3MShdyMjxyyeraGDrPBiWNuUuWgXed1Oky7ALH90WjZtCV0Zgu2yUQ+TPaimoxCg
6m5pz05urcfWt0w7VYa+1xRxA1gjVK/PstrczGFhyPuy8SqKK28mpin6jfQnk+rhype9mxQVPsIv
W/e2Fe+GXDVF07YyF3Vy68VqOrqNi7Xvrq0vzUTHNNecNeuJkOWjUF3nmFS8OCj/vrbU4LXJngG3
OcwSb7dj0arRbRO3pXRbva4Vr3CQ6jWwlYMZ/MPeh2+svK/s4baSDtxJ8GOqEUE0zWMG1dhBRHAU
dhtza4Pd4aMzAWEGxGvCt8NQiRF+6grm7G7t21q6lG+ouejCFIVWI6DgSV+qG3CuGrc6SGar6Uw0
lEMsaZrzZcer5HuoAN7o+S+vtz8cb2wtHYt20AtAyi4ApaTzjd/wEAVGFfwwn2BmNBZge+80i+XM
w2OE7NpykBp0ZLhMimg7SZP68giITUW+8jgkc1EmtImdMvCAOLycy32q6U6TcDo2QCefwlLDh9fr
3N7VqC28oQsodH2npyNdeA2VhX5CSeX6xrj+eTpT24LVLBI2OfEGNEwcACrtg04fd27rE4UX+YsY
DzsTeVTO03HnsGhY9PbTV7Vb/RBQiC8b93bBZdlTc6ygmAebtwZ9k6B8yyUS4cz4svUd0ueymbGY
xoJ8mzh95GALuI25LWioOdJIo2Dm2PgKVGlBymNZQjrz955fJt1/A4Xazj590EnSjTQ5RWUfzg+1
4Q0/gYzcAz6gBGb+33/mzxOH2cpTENMDeM3oS4pA6ercAGlijvXUTUPu9gNWUIFaowFJq+N8VXWE
TXlrgbqrwyig391+4PKX/Xa6VbozO8CoBkSxWhzBUltyUNfcXlds6SmuKQCqUm6OwcWODpxuuBOw
2KmmgNnKUxHPDIAkND4beHz3QFVmY0/cdK3MtwKL1QARAkxtjqQNxIGCiJ4hC/fNbdCtuBq7JAFB
qtTHmdQ8SzwPRYsr853OctQWnlbQV/vMo/o4Qk2WjZ2q7vuY6n9c+g7GwssJwxYhQN8CEMVL8dLH
ur06NlvoNDDUtqJr1BKMEB/oI7xNyQMozd23yN9jp2iltuh0D+tFaoOVeBii/gCHc7ggsdLN6Yfa
WqdypiULWixoIUmAoifA4QyrcdM6gW32ctgF0N5aR2i9qoYmTyB0OqTj9q/TN7XFTl2LoYGeUR0F
QLGHhkvAo3nptAjAUvFlz1PBfM3DUB3nzswnXoMSDBPg3WkVAFviZesbp1G0q0Uddb33p2DqPu5B
G7pNGFvvuNec7SNyPUcQn+MD79cWODvlJvsHuO9l14d4i3WclOLocU8d2l0MwLVvbs5N1JY7loz1
KmgjcWy0rA97yPsDeNduroLU1oCZYEPKWVXJqW2H/Wn3xfpP6w9v2bFfpsYfdm9bBQZM1BIYiJWP
oQpQj3JZfAUJ3soRvta6ddcFcRTp6i1NT8xD6nz2LgDoJ6dAiq0o7QISlGBOxCf4fJV9Nu/Q3+l6
nT65NW+dBsC+Bm3PV+kpFHyAxLRdo/o2CvohcYvV2IpVMSUGJxqRntIpACeXXPe+465ki79gxCX1
RtA0ZzgKX/QQg5vwFtTcl4EExkFT1rFMT/vF+qhbAnZgdbK4HVRt5Vfr97Xet5HlcOG6GpR48CM3
N0EgI192HFRnXJk4Z3kE+UM7eLdsaN47TZX/SL5gI1QrOrCcRIYHBQM+TpzrhZuPbu1bx4BBBLIF
fzw+sTFYYUPOJnZ9KdV7y0/wEox/WAJsPVfjdQAmLmV04sKbrnQ5zxx4Y7+qjqhTjctzxfelvtM7
ULlvfOcAbKJXftQK33gj5TC3sscRfl2G9RD0TU/EsesQdf2pLteuz+TIgXjJBiqxt6/tpgbg2HoR
1fyEi3Xb8azfu3k7g8zolV8pXSC7G3xIWruMtgDMLhkuPELeduCGirt5KpcgOq8ei2WXqR3IuCbz
adrQKlM6FrgUjRE+HUC5cqy+ClVzEwBRFzf8TPcOjsz5hgt9XOWbnBd16Dbaro+wkFvmJgs7YHHg
xL016zRkQWq8iGXpBnv17ioQXQT7eI6cpeYZ6gp6QDHpFI/DR0E4DnVt3CY/ueD4x8pINucR5L40
Mxih7jDPC2lAozYrqEudT6fh64ikbWyyVQWAb2ZhElX156FhXfqdVwZwHBRy7qPi4Bs27fbpItID
qJ1vazbANGo6LEszBV0eo3CyPO54siFHj5TrdCgTzLT0MINvHvKczHvo3wTJHKWnBrB2EMprOW5X
cNofDnEk5uiu9U2T5H5DgWms40jiFJbwJAf1HbxZsAEjOUC/2Y51lesUd5/4gAzJ+ou8KAcVZwmJ
YtSNzE1RshhXSKwlETfX+Fpj3WQqwckuSwOv57nhA/kiNY/yZdvX+Ltp9o2ehBrD7n5XJIn+qSWJ
43uqS0pv97JOTJX3O2pU2CldTABHhD2KTX+HCo0E30s0jUDnKn9PK3PyYTyM0xj3x7272oD2Xb7J
hDcjKIszksHnGBVI6VMAEP20HfqBgSRWJd7FBrI3/bB4qGLZIdqCg05sZnPc8C3H8UxCJNLIOeqG
pM66qEtPUVeDnh6tC1e4WW7eNF9OlvN045upOy4Ka9R9NFamfVpXUg0JpsNIzKml4bQeRnAcCVxi
663PkeOok8+JpsN4k647kkB16JtVZYvQSOZnaRLGBCcorSmlB1DgaHvBB6roBIOVbr0ZyBIgq+1r
eKvteGbWYI1mtb9NkYaSM4LJmt+bb6T3UDOj5piJxzgE/z2vyylsvyEPkvQIGs7GOZ/acJzuO+NX
0RPkWZKf2i1GmVA6+mN4vYce6W6Deun2f5uhHw3LmfJGdi8RtPVxEPVGzoKDz/hcg3XoEyxvXRWF
WcxZKu59rbvgG2vLMtmyskp5VQC2OIfXvmrY+Kldog2MXzL5wgepnQYprJ3DqP9e6qXqwCaUXfIt
pJEUz6gu32tQJhvsXahkGLc7qPqmBP/z6LHvY6vm/cyJ2LanbveD4CBqRNJ3IN3n6KoCLPFep351
8olM2neJMnF09JNG1B9kV6/7w4ISBuLhJRq+AUl+cSKOztOih+Fnh5eb+qaNJN0KMCT7spAkDdSN
kUCxH1pGGfkMujJL/w2WrrxHCbl3jWek/TuKN3jWLmGVVzAI8vK12ZPlGhyGeb+CeRD91KcNS3PR
Q9n/Pt6A8r4PAFIPzsvYmO3oybpdr9JNAWMcR2vnP/tR2ZUfaplW4iA27cETsfXTCWUiPJrm63mf
QnU3+bv2z1REQJkDflGO7wxczOuTX3djnOu1nbF2LmGi6hP004G6k+kcfe/hCTAcSqRPlnf16iss
JfW4LscoHLWqch+vVfNN18Lg+FRWRqCAxIvn6qlOppSduRAiynTpqehbXaetOFTD1Ok2S4ag9MHv
YXQ9Tz2fdK4X4nu5ngYSZEO/L+Iz1Sl6kId+FcDOcEUvGq+aQJtcvWk4AlQ66wyGdnt3LxcUph1D
oZYvxN+WCEiyCizGA2gN0R2OS9WPEiEcH9q+JvwAmHc4Pm+ShiEMjjiH5VlGu31vzotGlezTBj6d
KkFg1vGK9X4XyzhmrcY2DaopGLXT9y7Quvow13t6A5aFwq7QwbIm/dCjqcvXFNqoIzzc8dx5HBbC
wwwFoENY9KDmdsd5rmi/ZVWgk/1mWacKacwViKb0yi83HBRRzlbX5wl4Mi/bVdN4j1HYKZLXLDJe
PvlzkObxtu/tP8rfaXs1631JC8NHr8zlQoAypsDPPfjB1DaPSCWTrcuavtfpCe7ulb5OO1xj7jfk
CJIT6xpserosQwmxN6vXW175bXcYdxXoAxMq9lC8oKayWVBCt0/BB+13HBUZA9P6oVn9mFyNeDdu
70fY3TUymzcGEg3MxUGbVWlwBg560u/CSXrDV9KsSX8b9XTCRBtq3tf/0j7ZMR04fNum41glzXzC
X7a2x5B3bPoYdXNdXk9V09IzKmmj/s4oAnjVEWtSH+VgDtHyxw6/ZBibT3UbXk1jU1UQOKPQCBMl
gZnSdd3qTVyJllMIhwmExP5xEkAfZrPeBvI4eGlyPfM+/SchHZJfsEkPyycW1L33E1L7x4vo9QpW
KmQ76U3Fj5B/rj/HSfpLHnjYAA9zO3Q/BYpr/uEowwivIizPQTanstuugmV47hRrc9ghNx9wq4FH
0u57ABL2aufxIV0Jpj73wVS4n8U6H8SEw9pDR/BseKq0R/KlbXICV8/3UTzMyx1QsxvLm6adwkee
ysQ71aMnDvU6kgzABx/TgC/9wTfhPn1RLcG1LGlhpHLQuAvetRp1nw81g5tiDplTebPgH9ztVV/l
Dc5OyC2Qjq55y9T2qVOq0geO4q3tFpaA9GutAFhnbXRX884/z9Pk0QJ1toKeJRRYV2mcsEdgimEG
U6eI+ic/QCxmKfFmzIc+PBCCfd9PwQvPsepM8n73THKckxTAXr+8Fa3HP8Kzd34XGyzxedhzmjdy
/L77tcw2XjZfgD9pb9mywe18mZAevgJNdwNfV+t13HJfhVQ/y6BC+SgOWnsI+0INx0F49XWYB9m4
eOyJAOdC8mYRwfA9mSnWew/VaTeinSBZbyEarm5Sqtf5J/Q1uslSvLIC0euRObxJYr2v/8YDB4t4
1pAuZzUM+t8lEjDkg1y9WryveyyGX+gItraaPEHrA+82A0eVsmL9mHUqFtU1iOVa5dAcaVMsU8Tv
Fo7D4M9Bxw9U7zzIhzaoOIaqRkl9n3qyfCBClOsJwshhAF+dAU4M84ToFizlci643LbtPoZ7g8jV
iof5M4NVzpxxQxaS0VXK+pMZVOV/aWo6v2spkQ9Cqb3OFliwTzMSsvsafR+DRgaPGhBD7xPFU5j3
zCKspLBt0jpEFS3ro3A7xI2ayaESINBe182uDlKaGLm/yJjyEO/hfALNuW0LXE52cbdAE/OQYrON
VTYvHFKrKrwnKR8OWwzKoCohy8P6bTKvNeX/cPZl23EjV7a/4lXPDXcAMfdq+wFAJjOTU5ISKUov
WBqowBAYA0AA+Pq7s9r3donlKl27XA9WSUowgUDEOfvsAfTjfEqiYZO7RejiuNZFkvnmY41Urlgu
hT968OjKtvkANt6arLRlSZQjzxjmJh5xCUOrLY4vCLpUmSE9e5jW1FjWobJ3CGhfZh3eFM0YrGk+
5OTAPfi3a4ahKGvEuAuh+02sHfq4oBzGEYNonlD1fhIVv59CBDOEI15Rtl6Y2HW0oP4UL6bQtzPV
SduHeDPCkFzllZ2bZCtLIOkBYe/C2vdH5HRVQxyWll5VrNPJBBHn2RGrTkEpmyEhpr1DnzHOV5FF
gO6MZ0bq/q7L+xzy9RBWsPtOl7a9pXXnA5wVcFi41sLQtGz7cdnzsGDzfdiQAYbOGNzr90w1Pt/P
yH0ezn2U0xflkOyTOpYBW1JFMIq7tUEc/Z4MpY/uMdCkzaMbxXbPEQUeXnW2bYMldhf4omHYcaG4
AAdSXc1hh95ka4y+zrBldkuiGDPnFcyqIFkE3t5Ht/kegnvoqiOfwCYzqxKpw6K7rxwwTNw8Y/sd
XaHbtntIIMOdymjTpAPJoi4Ji9yGt2zqLknBwl2KawXqbm4SrWYepfXUk3DCh0Az3tSj3JXKwpor
3mqIP993UFDSZ+NEezM0E8r6JDdlkIQlrAexdNUyx9ILbBIIGF+XgxG+Q1EpF4Je0IyY5MInYPCI
QaIsGI8FfhjyMLV4MZOIiz6t1nxqrqoF58lHTgY/7yNZ2RAxNQPM9UJWUJWu0uZf9cxN7Gi47Sc1
LS9Nk+URWh6ele5uAlsPO96Akr440aLzmP1n671aL8G727DRa6dURXYK4UYLyjeUuumwMcqfvZ0D
c6xEw8f3k83C+bEZpjDBnKKPPq0283PCL+ncXZU/aSSdx3MXvK4VVFwtpr7xsJT5IR87GLsw6PpR
7NFk20bdxRINeQ/ab/VuHEh0iKrIXy3tpHe+lvS6wmTkg0VBlSxr+cXAyPo+BKR1zsNIGMQUjO+4
n09ti5PhpLxZv4VdGT73DVf5ISpyyAu20m36tg+i4Uw8/Idhf89v4Rw6xUqscFGZyHaFsqV/NoCc
hvMcdCCYj4tMpgCUiyzgz0o1Ll5bdYuRDDwGkFNLh9gRc40tbj6ug4qesLubXRWVoorrehnBvUHY
ScR9kBiPBIi0wquD+zN57BlZcSgmaXZYGMj0EmY9bUJ9U8qMD2CWsZMgFRYctUNSEPFg+VA/hZtd
7pXoygdDOgci1WSrqo8XUmjvYoP+bd2vyBRcD2KOzLMIl+40lqvSaYnA9qTepm3ZN0PJTysIuezJ
B0q+M9ZTBA1EYyODQ1bL2ds4w7uiYPyw5uRbMWbr+MS5EGs8F/WiQE4OZ7+mxcXh4mjXZYMRkBrC
tUNWdN87rLKloEizN2IOg9McMijoYQjgyWnIw0zfuWBx436GcwV5RlZ9JBK9snm8nljHzSf0YnWP
0IwoiA5d0RXsplxmi8hf08zYWsNuUM90sh257+lEux2MR9YGJhtO5Mc2mLX9GODNRE4aXwtepMSV
+RhPvEBzpcdJFslgUXX7OKMBpTZe+ToVXxfFaX8zL+28fUESmkeBn4+K4/S2eJF5F5eQwJU7+EJl
0dWgbFE+LCHQrF3bMFrvR4mNL0WPbuSxvxBKd72sI3oPmVjJr8EIp2Ea6oXrYwgh4PK9wCla309u
VB1JVm3m/OR6R4mIYZGjUP9tZWTXB4A9MgKuAxLydu2cddiJ8kaihupqvPrvKsAv/mPFK31kSHoH
5FN7+TF0tAo+1RifAvhZWo5oTIxV8gSrA5V/nE1zhQSYYVrSuTaD+iDgUjE+K58T9eJcr6My5bIP
UKxkDQ/md8Jv5WLiIIokRZWTDXWiM2qjO7epZf3OYGBhvw0F9Jk7VSJf8nG1+aJhocHb4YzUcl4t
u2aGX/GVLoKoPQu8n9iDCR0uBQLikSTg77yBIcWhpCT3B1rlFalTtg3L0MZWCGEQbNCio0b7UvbJ
iiIVhTXqntE/lCNKRH+lK1MNz9YF7bxvy2DUR+f0xPHENu2HtI/sMn+qNIe6TuSVdp9GX/XzvjOk
DhJdTeF10ZtMJD3G3OPNWpbM4JHIAvJWh7lRMnRzjw6rFzBIep42WPjA2qLPbloT9Vc+W9RjT6N1
dPHIt627X6218YAQ1xgyRzNRhNqpst2vXqF8Mci9nY4bdYAccj3J2I0e9XM8TqN3DzL0Mv8+I6xH
7baKkDwVHnZebWwcUlMOGRrHmwJmc1h1NKzpKSsRpHvdmbX9oLF9DikdRxbamBQgNDw7u5UBWq6V
BFfLhnV9JSMeytOI86b87D0trtDUhvpji/Je5gnXhhSPSEDLUQaVYS2KKcYi4zRR2KdX4BMBpKCb
zMPiTpWebMmAF/6pCnm9s1khGrxq2XRqCTC5WyBwlJ9Vs4jq5OdBfwG2+ILUlzESCAkSEDW0SD2K
HpvIZJ/g0IIuw9TYJotyqG7HkWioHmCZ449WqjzpthUROhAqkUMhB2pv+5E6eztkk7ueuq4tPyMm
fHwN+sq5dJkCPEa2yOdqurQUVaWaR7sw/yxQ0Yyp2Xo0nmDqjUtsvaz3kN9rEZedNyhOQMSZkbCo
FkwgsBM6IJZjeeehm0Iup7pgl7AyGJ4rv8k44tBUHDEc0u6G9qoPzlSClgqam2zMfJyFMaPFQ5lW
4uBRkJXFbiFUlZeyQRQPpi+02IXQY/XfF3Q+cxLkwGI/wV8DscUDV47tGvR9EZZmEb0bCjTXV2tT
ujgqsYF28TwNiE400ZR/Vbx20TP1Uz4na+1CtO6S2XmJy1nZ4GNRhNkXdSmGDmqBb8LTKrrXsbIj
OxKgHKFJ+ppV00Ej5UYlWgz1a8vxysYKITQJgm4I21nN1K9wdkU33IRV7eDYmjH05YrQ/RJJL186
E2go6gudAesOdA2vL9fBXCZFBVT7Exdt+9XaBUaGwOLysnmG96AuUXTnnh7Kka3fAAaZ7XqwUfZa
53bTHCnw6xzd1Lln/VOQEcFfQ4TA8G8AS3JgfaXhN7odKuwdJF+TyIS9Pw86kx2USpiWMiMMOReB
EJjPoKgh19zDInev50FE6TJuhO5mMaMPsfW0vIPLd8g+dIOeH4KAuQ8qk+ETmB3jdtVmkLUdghZQ
z2LrZd4JpmBRvZVz9wH3vLpuwgpETVEihh2uPaw9trnWfcI79GxxF2TVC7TnS9xzyBG7jnlxPSxd
cJbCL7dCb7natxlMc3aWr8tVj6CUq7Cz5MgQno09r6HuOUcDs953poUefp7hYBXzHt3qOz/BtPgT
TF+ANLjVs/wFww44DYl5xX2IfFliW9A0pC1qEDRDQEPHp3wRqEgpwDEUVwUpeQDDY8RKpAOEHXzH
lQES6KeoRfKOHLbiKupI94xAgbJ6jFQLW4MFmSKPBX6QmBaX0jzBtr2OPh6A9tJ7FIKSJbTDj/PU
tplv92WflXkSMdn5Lxf29rFtbF1fL1JuFteoAveIVtnbe2qkv0ZlWdC9Ul3QHkAKlv4Bw5Vmh22i
afYD56VLo3y2IQigiAvetZ5gE4Gz0QnPAgBb1vG2A3bkQcOf13V8dEFezknDp9CegmCutysY6m3f
Ao4gsNgij/TabO2C1ydTuB2VJ7tKswkd5uhPtA1RwuZFc712OX8EH7+H5gWOpUDuYD1Cmcxegg0C
ib2C5mt9AnK6zDiIHAm/jWowkUSqU7UB63J26ppjg5lb8SnfelcneFKwcFBVjjYAO6ad6yTvsw6O
/LDj0rcw/VNAarzopuPSsl5dSYS1IzA3m4Uq4oDDyHPvNb28hEE5G4POvUffhs2nSsvNaX8cITPS
cdQuo8VrjAnu64SzMzt2w0hMOsMjnoBbXEcsfG4ZKrR09nrIE8lmAfXaKNbquRCwFkoJ8IzixQKd
Y3HdTHn+RJYNu4cJAhGehAxrntQ6slHaAt+dk7aZAdbGuVgXk5aQy5J71vWDekDETTHHK3zNu920
ZhytcLQxVDC6C8evwYCckJhDvKQfkM40y6t87bz8KvCl/AeHAlXccBdamTArq+hsjSewAe/QZuSF
q+vHFZYU1T4qHanXmMM+YgYknzebiZkdYRiDRb2gKGxXmfVIQNcuu81bUmzHkJGludUdJg+x6KhH
AkCXD6+E0yK/i7asAesoI1VzQBRDEJ2hBJYC79RAN4+JZrN2e4SG+mEPHltXJ5gT8ulL42sXIJVz
G9UxsMAGX4itL09IoKVKw0F3JZp6NHr13QREvEqgGBrdFMNFK4yuiYg42lk+Bs2hAHNo/uKjVbs0
EyIbrzz2a58OvOuqnaVU9WmEjKWxivuhXvM9OgyLVpnBUBB0YnsJvEP+X5uWeaGXUzYSqRIon4zm
KbxFCF6oIqvB0MBwvzUnMS90Q80yduywNqwF/6RHbRdjshBWMSTQW5n2WAZ2z5Yp7F9lwSsboHcI
2UhjQ2HL872raguFYoWZ74jDtEadyJLADvpKRF20LscqVFQ9TwOyiW48AIalwxcvWMlQgyy0veey
sMuHAN9GB3EOFKSd9hd/djS+s9pmdjddevbrLGirBcUXGOBbXK6ZMfdrHTo0K8NEBV5wVgGAlQmm
h9yPMXG1br4WK/p5MPdWWZPXYZyDHsWA5GiY2hFq3Rn5S+1wcrqd1D3H5mFQKqpy+1blmK99Kkvf
VntmWBMAIOo72iChWwzFA0O5j3c50pLxfYfSqH/NO8a9isdQw3/cSzap9yHA5gKBRphojV80DIqr
5y6Y2uDcmnHoH2Zd9g4eHKuyUSLnHk7dEIJ2gz3mNSa5WCSso/tBovEROySDTv01NK2G+2TDVLSt
4Ts4yEKmhItRXfsOs9EbVNdK3KAsYu5dY8tqOElDfXsMJmvqT5QQ4FbiUrPtp7YOptjKyAc3LYGj
2EMwuanAHoekzUSjMm5261Sr4a5wI6RbNSdyfr9ZEBYTRRzGlgW1DUyTBhOMX5VwXfaeAjRNogaJ
HeW8nYINoe4oWeHUaY++M3RFPYXg8ySUyzgd1rbR9DBgbuSvbCU28hzmI+enosJsO+lIDUrLDgp5
MgD0aDC6wkDLLTzY90MUTQkVdRnEeOduRecuGG3DYfiyJyHEAv2+CEJMMEWDoeUaW4QGqnjtl46n
Qy45O4zLpLdDx5aANDApjPyk44oapP8BlQjLGx4Ozj1zh5yAV2nYVN+gsC3k3vJ80u+8x7AxtQa4
N/S2oFufi6ax4joztqneeYUbc71GqnInMiEkCggeNBfIuV83fi4nWZvTUg66ekKjB3gVUDqq5R5Q
m6oxg2FwHSxIMuFl7oIEbjZi7VJMtqXS+wpk94spt/wIT07iwkRrWLrWuxrDTTcdUYANuLGjLLvh
jHO6wRQF9DIMh1G76fUdxW2HXFDzvNqeMA8E4jvjTd7rbZM3aKJFcB0FGaD1WBD4MUaXwbSKrkgp
RHdVlbLnN5tt4SUQRms7fvTFpIFpVxPMcPaj6ZY1j0OP4QSm9hFohKR3aobt41C7T/UMk8JzCyMR
F+0v5sUhMI2FzwrgwqbnMtG191W61sMlI3F04o4PGWuOMCTd/KFvuommZl675iZycF6Kl6wi4ZFt
Hac3gQvDYI95+1ikVhmNhrPrXYfaiNYF/bzIcmLX2WbK5RGTFjZihJRnw/aNNpyaL13VEnskFLLd
Iyn82t/CAWMY31vYq6OqaThbbkIWuPX72vOyuynmqZa7beIKoKBGIRJjeD1hTlg4BxJ7P7LbidTO
J+OKENzjgB+hTKctiqoEOg8B/gdjF9rsrPYajOU7OyOI+on4yrjbYdzC5iQR4bhdnrPMoNvR4zon
hZOs/AI0MQAky1XQOcDm6GQS12Cd1zvU1BWORmyhlwbfD52/18Ew02QNgnDAa6L6AdKfjl/une6A
X6GGGLi+d3K2AawzCll8my4n4zc5AYCGLwI3x77Va4iBCsqpd3QYonFCrY2R1hBPlsGcxFNknknM
CEhKIx6AKUZNn91FuRz9HvsnbD1n2xTz61gu3XLTbrLmH4ZlEgxdS19OpxUg/fJBybqb7y92pPTg
6imLa/g29THKULOkDcXQCoctZvFnta5anlwO0cwdxn01vBtQFG/AtPoKcBVHBivj4+dpCnoVQyMX
eeD8XQUkb+jzRzB+QpRCMyLAH0uQdHEgIi4GNqR6Vpl+lh3RIJA3BKNZQL/Z0LdjXEC6yuJWgRJD
E9A4hukVCJIBTgykhoyfAVNsRRCLEXVrGXNsr+MWG9tCuBQjbwEN536B0hk5V83CRP4RZgGY1sST
Rx5Tf1XPIy/KxPewwkcBSsTCw3SgOVhJ6X+4YYTTdMDVFeatdEwIyG0ANtXYZwk8v+kTxd8Ormef
m+6o818RZvTdC6YRDSxQ79vIDTvABNsE7nSQBcf/yKaFLKtj9gDP+WVJiSjbKd7WnN9j7NpMqcjg
Y/ATktYfcDff5iiKlTV12zi7I/qlZO/FvP/36GxviI/c0nlB0W13tHhUQCsK/u+pwah4Q1BuYa2p
s0LKPc5HAvRIz+TWYZt2P5Gj/4H3GhVv2I/AwKIR5ErMRAK8fn3eFuN17YMWhpUORDMg1HOJhAup
++i8OGC26KzKgCQYlOA5/fnt+yPi3Bsqs1kAexfBIPctgnltWkCrcgsebJ+gUMMQHQNw9RPTjD/i
Bb6hTA69w1KjVOzhbdHLd+PaZlPaGRS4MEJwF6NdOJlYlKPL2vzkDv/BmntrtFWC6ohjJOJ7oRAv
M8JBadcDZP7JF/qjT39DpOwQTulkrjlIUPWXagifveqyn6ig/uiz3zCdUZ/3dWcyvsfkGZ3CsB6L
ydJ/88PfkCXHMBybdhJ8D/B5Bw4yJh4hIMc/X1B/9JO/YTpnC8aKXBdib0jgcJjPWRzmOPb/vU+/
XPU3oqeo6iiIbrgv0VbDZnrUCEzd2nd//uF/sELfumyJAbPTbimxXHKpo28OYJJPiFgjRGSpqO7i
boKw4ADtEu/+raRJyt9sAbkyXsJ+iO+R7Ms/sH5wd2UIXPXPv9CvSup/wsV967cly5UCDzJsXyud
A3rWzeoxVcH/XtdwFM8MJTf+S8PCRlwVXfm+3Ir3IVYaP2SumHI0KSbfIWj02zLTvIviUaIW+5+f
7j+/Lv9lXtvz//wc7u//jV9/bTt0+SYf3/zy7+/bGv/+9+Xv/L8/8+Pf+PvVa3v3uX51b//QD38H
n/uP66afx88//GKHgnxcH6bXYX18dZMdf/18/ISXP/n/+5t/ef31U96v3evffvmKMct4+TSY3DW/
/OO3jt/+9kt4cVT4z99+/j9+8/IF/vbL6XP3+fd//vWzG/FXOf2rVoxeDGL966//JYr+qsHbIwz8
W47W/5e/NEjszf/2C+N/hQEoCaVSyMlD447N27XT5bci8ld2GdFoAmdyFAqwjPy/P84PD+R/H9Bf
mqk+t2AjuL/9Qn815PjfBSTx+VphzQMvJFoR8Tapp4Gue1rnqjlrAoBCBS3YfhUqIdghL/t2CbcE
LRzGAaN/glP6HSKYs/Vq+MiKNrVcwF2lvZnIZ2H7GFTji2MyfIvAQXPiVNXFfr/Z7W6BWbsDASYr
HnSUHfwqfRqRCi3wEtRp5+oF1EWeQccD9nNWewTv8PIzZsDAvbeg2HkDjjKDHjBGOcsT+OyAjadz
mtgkM4V9QV2DZLcy+obwyxrk5EHEytw7M14XZft13Aayr1dwHTaKOa3p3kVoV5IpZ3MyDppCoRt9
UO36lUU1O+hK5neBze3OtbP9AH/c+pa6cDqUyKGuzuUZGPdh1OZmq28MG1KM1496u54r8xighbqS
HqVqM4Q2JdUS7DZjMCmBgHnsMESqv+o2B23gRC3mN0ew2zAZ3pcIvtk0gAv2daqaDnIsjrGa86Ch
0bVJeNPEWQaN2dE3QZAGEmiWL8Bz9yJte/SN0VdwsQGGipDQJt4WWsaw+G9he9aGhyaEEhnbKf3e
BcNwb7YJtNOAspdgCD7XsDBPalmxHQO2maAvKmEjX3+DTUYWO5NFmMpSoHlsM1cRWcKEZfOQINIp
2Gdb+3WeFpVuptU4e0t3cmtv00X0fTwAH0k7JeBd1ZDitvbO7zysK1MQWqMkm13/HnVpeT8pJxHJ
xZa0CuYc/Rb6/3CsXkzvXSoD+wWOMXVcga6yH+cMeMNcTvstm+2LYDrEmx/Wd63Dsp26/pOd1wy8
+qZMQ6habqhfJLrl9ksIMk0yrfJjY2HSgSAwQHyYju5KCjWBHKd8H1n+Dg+vSBpnzGlk6FFlL5aD
1PIBZmlNYjub7XrWkmTma/suq6S5Wir9xCkBZlSP8NUtQdMzaDlT5b07bfAcOpMxU3uXr+y6Yd58
BC4sdyPoUWnf4JwGa0ODDVZPxWewBuRunS+LfKrYtewbgX7cqpg2pNwh0hVGZw6SBuj/LO6BEwm6
Hhq7Hq7H6C/YTVbWsKhZQKmDFryLiw6dlYPIIW6DCRNfI+ddUYJFEQ9DP3+HmeV8Wwvqi3jcZLSr
fNbuQgfQVcl9Ee73M6jTcVhtWYq0hfw+wIPcFdWQp1DFgitdYIhXbSAGRDqQexdIvK8hA8VdCrD4
ETAN/clMDzbbVIIpUBWHQ9W/2BxzIh1uoCwRxEhG0g7XoVsGjFgUtzHQuyjF3uiTFvOfPe4DiRux
2d2cL2NSIn0hVRiXHvMocgkaviVepszsRtPS46KHJgnmLgSPq84ShGCyuJqB2EgzPzUIN0yKmT5L
y1/XBrypmtDPTGEjGxbxoRqjEASVUCboi79LZlw6zh7REwgPj4NpvYe6KEgYRmk7DR77XX5xI2CN
8SnQa5v0my53YajDuCjEZZYcKKRGtP2tbS0swXS5pnxa8EKGS72L5gwMJR2Bc5TZ4tS0DV4VCY4Q
ZjYbxACQTE89XuEGI+14NauJRV189pdJbQWk7GTwjeMKePpekaE5RJmdj/W0fVSgaIEhrkGgnjfY
dy1DhYcKPrVCbslu6Jw8zBG8nfsSLITfHG//OE9+e35cKuG3p4cOhYgEDrAQXdiPVVvQdFUPylJz
lppe13pKOV4G0qlUg4CZCZA+2zD7SVV+qTN/uCYXnAG648DBOBFvBclTxMZhE246zysuFjij7lqS
tQmVofxJ8fZjvYjDURCoYgD7C4pTGv/vx6+HobXG85f0PFTlp74Ba3ebTwZuQsWsMW6kV39+N39s
1X5/uTd3M9wmAzK+ouegKF8YJDkY5qfgXZw6XPpfvpTSIgxZJC823G+ts2kLlp1deo2beOfoLchk
JXtog5/4pP3uUQnyw1XeNDtZ2IATCRUgsNAPS3PKmgeS/0QW+U8ekY4IliDRLEKx/qblAVdsyrOc
KaCgKlnZiZUweGEPhH1ffpbd8E++DcbiIO4IKYmgb6WBAp4hQHhCfQZzLwIXKkzz7V8y17qsgJAw
eSkTI3wf+fbbgLgGCBWReOcAZMktRSHw54/9x97t18/XXFMUlLjI5eX5cUGXWOlYZHP5AMrRA8qL
D410j39+id/fpfC3l3h7l0CLu3BCJ+iIyvDDhFQcXawfN9Ca/vwyb587dgAwXEKBmxRyJS/F82/7
RUNRgXj0L+e8u7X2fp72cgEFN3HBT7xz3n4fXAh7jZZhJIG8i0sD8NsLreCBhqsyxVnaOons56B4
V7GfbGlvgCKw2SUUHBFUqpIoLOO3hlkzG0AXV2C/wog1JuBbruRc6ofC3jRkPtVyShQvkzJ7/vOb
+HY5MCku/QV2Oaxn0BHf3MS8QVdcCVae+2TKXpvgZ8fDr45Wv92rcQGGCyBXgiFt7XeK95LORQ4C
gj03rd4ventGEutehw9IV0kRyIrZ7dGjetZnCGNT4t1PdrlfbTHfXh9tjcTNBe8neuu4VSBRat3y
sjwvBrLGcZ7bW9hchjj6ZZdEJJt29WV2AscssgOBdwRDiNBP0cSmeAzalwgc0xjSvjaJ+pI/1E0N
higRrwusfc5Fq+tE6lFeITVD7kKEbcFdCSe+yzcotXEwmlgVKGnBxq3irlJ05zTP7tUcjjGMUra9
qDN+aEEs/cmx9fsli/oX64hG0DzhnKQ/LtkKMlfVgfV2bslB9yfd3oXV+V9eObgEtgsVhTLSb/EH
2+qBemHQDz3oDiVH+q9+PA5rBQMZxoQAmP5mYbq6XHLt++kM7Wms3mMw+pPt4/cr/8cLvDk2MKIK
bHi5wELiYY278SdfAHveZWP4ce1h/yY8wj/QUajo8iP8BtEqBS2JCXp5D1bDBDUoAj7A8S4OY1Qu
h3aBg69FdfwCYkOegCTHIOAoQxJHuYb6QXsZN6GpbtGgmrmfd1DUZfEGi/V9V+RfuaPirDM9nXIL
0eNe+OgjIWWRTAtG8Cn8K9lxaGfMbND1oUn30R0pyiVxE+zbBuX71DgOjkxfSrBqJ9dGR06s3yEp
x9/N7Vi/z3XRXa1+sSbJqfm+9AvI1w1cFE+SdkCO+IxmuVTLfvATSRZPq9QEwxMkpnMeu9ohPndG
SQxScLv5U7UxuwevtUMRDNqeUN3HbtH8au6gocM4Bp8QLfquIHkN59ABjELYKKwxweYLOdyYfaBQ
eMH94JK2Kll+62wPiILO7b2C4dOjrEgLBxmnILGYIL2FSBsmDGrrn1i/9Lc5q8VJCjPsJgdjv6qB
e24BuccXcPaik0L0DciZMCDmVslvAAF9sjhJUtOBNrQAfEhWFZodFYoclUJdHxh4pg5q/VoXmAW5
Zv4oc5gRgHQ37vSFCG3XHFSUAqPoyOSPJOpeTN5ctNyL2Jewx048qBPXxhmIFPu5Am2bYvTV9hZ3
KmPdLXFBsxvF3CeLQgYGuhwIH+tc37aWbXd9MTf7kfdlPEErnpph7Q+96ZAmWsgRnR7DVM8M06Gd
K9jag/gCWu5oprgPIDrU4Inc9qyyx95G6MiVVQ8hZEsgTS5Redia8TkcCbQ4QVntHQUBMgpIH5te
jUfEhunr0E7sJhw8uRmE53Fl+XaClam+4lle7MVsO+A6RKHL1UG5D1yn2Gs58Vs0aSu0FaSMLana
R8EIw5KZ2KtE68d2+WXi5urtBbnf2XFRgz+tnDJItF2R2Flvjy3V/TX03f67mdSXuQ6hdoG0Zu80
9mFgmAtYrV1wP47r9lB5XiXgvOUHWNxWO9UuFIz7JcQzlfQeQIU4ltJRCN6EizHuRqtlepo2YBph
Pm2e9WIgHgSrFeSRJd/TUNbfNXRKcceh0quRIbWD9YC4XvC6HbdwsCcQFiFsqtfu2CAWFT4gsDEU
IzgjrmTz8SJQfESeEGRIOXP0YZhnATaAAkMi4FCRZnMG1qbpdnYDAQzyN2iEKwdcd+VTcvEGHADk
7hoKHerIOneYCMQOoYH8DDe5vgJmZl4x3x1i2tI85jBp/D+knddu5Ei2Rb+IACPoX2nSSilbKlW9
EHJF7z2//i7OxcV0qRstFO4Mph8GDaWSCkacOGfvtdnSIsttnco5koF8V5lr6RsMzo9xNFQXZR6b
Y6bHY2BH2Awzx3aOXOSWq3YVXBRroR1pVkf8y6bqiwrf2tqaiWsuw5S6+oqzvNQsBOS2Pp0h77bu
IoZ0J6JWdasWeX9V0wWoq8JLzULQZVmSU9Pppj+EywmPcpm+FOY3+g4XpU8iLwyT6sqkyLrKtJqG
Dzknu4i/nmuTUpGWj/Zk+JiPg2jGCzU0UxKMWvZOyfTQa2avsFtW+k8Zza1vdeM3vN5IRMoQ0UBc
gYjocGKvSRweErQ2rmBYdTIyzLTmlMbHlu7noagIEsZO0F8PS716TLsrf8oBgqGWJ7Vc6fPxrq2H
N0RIiT+FvX1LH4VWj97qfq2RZ5V0pna9KHN61PpKdXVtSA9DruB6yYEYqJsi2y7b0cf25sTYKuY6
sCcLpSaaPXovvaK+KKbRnVHiw5FlVyV2GFYjRS4+43jhtRwdbBFmgzo7L+qdLKJqp9KacgmvrW7F
RD8L9UF+KM3SvMb3vu7ipnlf09q5cnApYg5SuZcnTuZWonJOQxU+o07D6aP+mEp08WZS2y5ojWRn
jCJihF2+yVEdvFXqqzf1NntjlmevM9LYw8y49w5h7viBmzKL8dzoW4bxMD6OdZOe2QWbI7N048xK
M88DGb5eVHGTmbI02S9Oci8Gqw5qTDAehQqOHzEeyFhhUIm940irRfW6rfE5xKmzJxJpDpSySnaD
tqQgHJjBTwrPE9WK8yNBoRBUaVQcMQnXB92cox9ixsplVhnWEDmkt/j87CCpw8bToNK6qxEN2JWR
Zc41SlMXRxuunjpt3FKprcepNiMvr8Lu0Mnt6AvZ4zwD/YyXo2l7FktmSDexlYktnjPBXXrQ/cAC
drnamgd10LIHp8JH5hr5ktBMC9XT2szqpc9vK7o4Kb1Qa3rrCksFH0C7pE0bfU/L9L4BKbHDejDu
RAzVHxDCR4mU1J3K0jm1aVHhiBMqbrZxYA9rELcTG+b1afyBnY+lbSKENMJSPShxibVNKRAbGUpy
O1vaK3Dl6F2Ok+JrXdjd2FZavWKjwpkYm0riK3KuL1aqSbZsI98X2tgdUZcITxFTep5tlUc3UDsM
Vfo2kAavBW0nNMOHBpDdxdiueHZTGu3RMiTS5fRufBW+7b6QKW4+Z9RHtwQXsKuoKy4V5UFglVru
4ZrBIO201h6udLpTi/iNNtji6nMjT6mif5/aSlxXVfSq8iVw66H/dBd6wXhrMa8MLqy7DQegVQ+I
IHDNJjnndgmZ1jNCs78rrSGG12KoF5H0+dlmCA2KwVhs5oqF46oYA4VrFb1+UuJNyjtbqPWwZaDm
ULu7OUe8EYVE8uAYJFkWiReeecxH3aB2nqaFRWBVY/I8UfEfi60RWrUxP9qQP9Wlj1B6VjiHadgH
mIQE2s0F29UYT34zYucfu/RXqoftS2yIj2n732S0PgunP8UdoV1eq9jOtRFNL6nJQAXYJPo9W+aH
uW3yD0ZDglrC5o3V1Dc9jV+qSVNeRm7Mu0GHdqlkqnzcIn/IliDExc3Tpb/UGeEQZThOfu5o0WHU
Ea5bvT15CZISb0rqzkvsRfE6SBcBYIDct9uSEqMbl9shV18iqBSTG0ftq9DWD90olWONJ7R3dQQ5
jPit5DwzcQ7MghnBZI6vWm7xndWJHaSH2eEhKuKYVMbpAkHfcCWpZEHJfSn1lbqy9/AhbrAUXTSm
MD0WhVZ/aqNnRF5BAlvGVdgv3WnU5xvsbKYfDvUvpVg/WkXpaYx2iJyEZnqSYdIZDXu5KxwTZdBg
Srx+0+B3mYoh3rQYXJvt6OlO3wTdlgTOZL9wR/rN/tRaBfoMkmgqtp8LE6nSnbcWo27k6q5t6srD
CTNsXXmVkgrh4B7c2rQf0ZL4XAQiv0jDZTc4MjpqmiE8I1N/YiPIDxBCM29AOnpCYD4Q4VA4p6Y3
VU7NiEcnYRdpyWLv8tlY9/oakjRH2vAuyc03LUWKpalM8u2U3RTlPUYCo4m/4SsZ3VqjcM/ghR7x
kNEXZ5TkmqvjXMWKdWmdfEW0vSpPUb7owcAg5CkBD8/rykSw4Zil9ZyS1XIayIai4b+Y/GrzfMK8
06CU1+37xaYLLjVlpsUyA7nR+7cSPNLVhHXqOsn1F1NQdiUFluUNj5Hge4vQ99v5sMVsVv5aY5nG
rYcssRyMQ1SY/StB9OFllnZztenAPabv4r7VKWYF+z8HbnzE7XbHqtN9tXPsGxgp2W3eUb+ac/Vt
jluDtd/KLXehPZat9r22e4D0cTHjAS/fkb31gemAmMCThStqg6hgoI8Hvyr05SZviM609A5jVZ2M
AX39FJINroDFC+ey2VmN2scuE5KWTlIVnmMJt4X3bOh2mTaS7DG24a2ZQ08YIyO6ZqNbDmOTY7k0
Uji2Dd5GqsFqJ+qEmNcIPSq7fthfd1OTuzUe62OGxZbth4QfixyuqLvvOs14K8osDYqa9I0lQ3yr
p7V2E1XNuNfrKP+W1VYSyKbVt8VYDy4w+PnEZQiXEdekE8gZY991vIYNau2TUO13vFhm0JSMS7G2
xfuuiWNfTdHJz3IyghJxrRtiAfJ0PXH8ZZWHcG3hbyYV6JO+qq95z3O/4HbAsKxJdnOzvGZ0Utw0
rZcDFtUPZhvTdZeG02Ox6oi5EyO+LLMBHWQsC9dqqRs1fQQpUZQbcVtGnqw76TMUiiOXcdn6MMPY
uQnDkblQkWyZeVj9DsxyUUBphJTtmxVKi1GH6SFfxPialBoCYLWKApmpw6HJy+XW1uLlKUVtdWpW
lHS6sqaug/DqGhUcgsxFR0e9jM5zbjYpxh8B0Mnq58mPFYW4GS5Ye4bUVpA42r0RL1XE+HIm1jw0
sntN1IeWMrymW2Rwz9+wXNWeei0+GbZWgFYklpy7X/g8MjXasV+We0PrJr/sQs3TyoT+0qTArFiH
xu0xnO5qdX3gymUyHkbA2FcxxrmQuu6whMz11kRML2VXmpu0srtZSzSJmlhSrOPciVURvUWN88As
VHFnu+jckFS9Q66lxvVoNem9ydo5okmN9nrHeUVBml5IWpkvzWrohKrPPwrJdL12kngXD3LZ4wsD
H4KXJBgFhGoAalSBGSak3sjNE4Lfzk9MqlEwaRpqVUGOc10cJ17Zvamstj8lothhEKrQVup3iYim
Y2wD5cjzqT2b6pztRpxrPvuYvLIYnmPAjOJLVZrtXSlz7STK0ggWE3SyrEzh511eHtqav1+Tzj3W
/mRcGQAOq7vSyMrctXJ+1HHyoVTY76raMA6FgrU5UwgwweXn5Ri9TIb8hwbakKtiDT1LbB5cMJ0n
rlRMw0cqp7GPnUB2I8i1tRF+OGJZXUNND+RKdW7iUTmmEgSKLofOy218K9gG2fZ1ev2VpWOhi4Tq
x7HJIH99RHZKHWZwJETtOl2nzkgDsDMcCDCG+U2H97Y3IhLfEuhent5U0yEczNpLgRfsZ/y5brgq
XAQGxfg29wVC02SNgK6Jdwb0mVc7jn5VpPkrjpr2OJIT6GlrON+gIJv3OJo+BmtwLkutoCc3nG0/
rGYQfKh+4407ECtpecY25hxQ5k8ByRGx12Eg29thyr2JiclpHCz9GegRJOtEGj+kM9jHJQuLex5c
xCOfszdQJNuyKH7qozazP2kX3hPzCqhzhrZR7QOJjt/FrFK7Q2VqfltxB41raBpkaUNjq3CIDzYX
NjKx9EArh57Eg6T1IqtDm91noReNQ86gFaujnLgyz73CuNVaMUvgcMbz1n+EIOqw3A+m36msjLWk
wI0zrvbhNEQHR5S9P0RmeqqiKdvZCXm2DbSWSnRHtSnlgVfESyb9yGzduNGyrHhU7JWM5r5+ypw2
DPSyjtw6XE10K0m6I+qK7yJy2vBGNQWW0ulHIATPegwjA7rKFDRWp8LGyGgQlOESAPAfNsCNEqhp
0TGa1aY9LX65o3lMQ92q5Lyn5+UQxVLGPFWuxcdJzXpvCRWCZUWGRbVHagF3uoRuuJWmgEjcNJ+w
p4YrS3BSjc2ZwY5dST55hPdmyEg5WtXwS+sMaAakK/ltbnVBJ1bVzWzwd9moZ/dVStFk4Xjex8jd
j8q0dPuumspDMVTRwWxQpo+60wYgMPprvgIqylnPrwm6FFdzOPcveA1/MFjvPXvu4SjpJRiUqVB3
qY5rpcESuAfNyB09jJYDrSqu6UnMtHuNiiuni+vHKkqrGzBpvyrBbQl4zuCZI/KgfkL+4ehpeeD3
dCDbgMso6ZMG41S1F1kzLjIsp7tNWqyYkz68WvyH/Y02SS6T7IaLCzEUox1dkmXNqH5YXscGn+QO
/45zyOquOuO8AUHWIzyKQx43wvL0ZMnCesYbLV/6VVsCjlFk0d2C1rDRLLhOvJlpXFvs2Fjnr8Io
jLx6NmidsTO7ej1+s7GremWTwrNre3mIuqU4WjylGyYFvAh22mKiaMRd3dsIS9ZOpZgMk/2EADtQ
hIp4Mhyc3djbncvQhG/T6ORXr8NwMKN83DWJ/aPRZb8vaX7dkhc3B07SbI5cliyejvgmNZIR9+os
9pHYziouczsLLEOA9ABHtwFOkhrnmeyr6iCRq4Ad4GNws8V3kS6qo4ac4xpBCqYzDZ7MOksTZcWY
w9qZUfnESATCOsmOYZ7Re0jtDHAf5LJeG1/nOCu8CF3vIdKZplQFfj8WJ/tjX4hdvdB1KO26fZ/C
Jn4g8KVEZg5KiiEwR2qytYy5KE6e0mq7NabDMe1jpfY51hKv6zhIhkJzJ+AyhwoswVU25nAiLcH1
H70sNVxUlmesSXIXDeI5ixvaCmm4mX16vO3TSgBmpkBaiwc61tIpXRORxJVU5XyyYrJnQ2UFpm1V
9ZW0+84lp6fcg97KXEM3q+s1h8HVW2bmNVD/bmNkQgc85FBUlfJjjbLiyJY77DCJ9CBth+WU6uAR
oz6kosAYvucvGh7GaLslGh20vdWAfJSPtl9YGMpizZxPCIOqE0w3+diQs84PjhAP2bG6w1L4Sqtc
pQGzKm6E3QBEVY2/cZVIVm26YdBLMrEf9CyFvWWhXJF5TRu4fVLxZfnL0mjBMqehCybIOkZEUtxP
C1AT7LcugaYTfENKN6Fv6ErbWTwukD1dPS7uuJPt78Uq56taUx6hj45BZ2EcqzFhclKgyYlUq6Di
6OhLrc2bntM1GJXOCia1EW6Zru3t1tH3HAxAqyut5WPqRiZooxweZqdb3GTIokMG4sRv9Eb5HnJN
uILLVPoJ2To+dbW6IYr0XUtzDuPGrVoCANSVVxvQvItp2wnaBMjvKGrzQucypoHF31bXlOU6FmSw
KSNhljAirONcWMMjzjAUfYk6nOdE1fedFpHgNZejl7UNeHY13yYN/eJqdlL7jiYbD6k3i8MckvNU
WUDiC3zxKWHIz0mGdKvNRfswNCWWtKGzZ6/Os+G6MqTiyyzTPEWp5BMzlxH/CBWhW1ZNxCyhNOiP
FgkuUlQ7DrCuPs9vIQ1+b8et5T+tWP5iklRXObVXlkPHpLSn9j3DiXAD0qW5kVU8nWGPTHt7TZ7S
NezPCOBa0hRKE9V4OIOa4upi+RZd26CU1Dz6EFXfdL2UoDxUu2eh4N6fQxA3k02/rTcq9VLOzssi
VnPfpJOgI5VTH0Jh9A2ciWcxrSv8GKvZpzIddxM3eo8+q+p2ypLtuNnpJ7Ioan+unIjK18Dkt4xx
gbYMRO7smvAib1qgrz+GrFIug0G91c+YaVQcWC4vTnircVHc4U6UD0YoBgfxE50y2gegK2PC6W28
luc+MacLWqNuBzZ1/d6xdG96tS5iroa2jayv/t6MJdom0daPsOVcXQxvYS1MphOcOpqR5C92qsqj
COPpxqT0whWfjYcwxgxvdIn4aTuF+ovL4Q8jC6cL0zb1J2jU9Ck1q0FxR7pl30fMZceGBtxemVT4
fQkmDlJ52D7sncCId2HRPWldhV1XTEPxqAKucPUY1hBeixV2LxjdfU5IneFXS15DAKnrhSqHdQJG
gR52axk3XC3f2QuHm1BLBETc/p5hYXzIOQ1o61I6EDyv8/vQE4MzBXvESE3f6fF4ceNv2Wr19G5I
jFd1SvKzSn4CTqtwvGnVhDtoAzwz7mgboo0J3bqZXtFUmUFsFPEejM2I5D0XytXCgMG3Eaf6HQvk
Np1oGYydMXJv5r4PhopKKm21q0Jdxhf0SXgA9ch4tcwQHJ9VjPMNpBslgE4nT0IDjKXmCkJShUZ1
RyO09QoG+zuxOOqvtZiEF+Mnv5dZnj4kTdx8MzFxXWsZ7n2KCuzTndP/6JmTS667+U9FzOtBSfvx
GKuNVrjTDO8pScOYwykZXnuR60d6ytNtrtosRnvSnBP7UO5lVht/d5KsPmnr0J8njkevSdfNKm0r
19XC1LcT/UHi6IJBnDoBlzH0B4uS4uyqysWrcJ+fwWx2+9pOe68m+476P7P2Bdglb4iw0PhOPi3f
BmGnkuEYDdnWinFnSSKxersXewTZtluRtu2DWLY/lGXsd2YVbkc0dy65/aNMKgWYTsX31ZiN1Vn9
M9R6ccDn967EibizFJV29BDbGszFSMH4LGLZPtoYU6tqVvs9K5OkWgXt7jT3oH/VTtWfGkXo72kj
l8TvI2lfhVmsUTHQn6oSs+Ccz6KrDmz93ZKvBXOrxjrZprtMw3Viy3qvgke55vdY3WZOESrLosk8
xbJj0tsRFHdrCAmQa86IxiGNNDBx2bzse/4sezOMxh9xqqVXJEYTntYxfikFKsekMGGnMPu7VCJa
IW6aYwRmiOkirseqYBbnKN8rUyHQwex0z6BJBfyjancJo+HdKErmg7G6+nrYx4GtxPE5RJl3UlGT
HOKQLgmu34ZbjAVsdBIKOIOMVcjg4w6Y73iom4XLi15k91zCkIU2+ogYxZwOhqBw1kMJ5kjXrV3R
h9GuKsaVkTuv/AB20CdLjJnbUq2HgjQR5L2SQh+AoTdGNjS6TIO/nYWmP07aups1IDPWe1jcpcqP
sakXzuyY3prWgMoonPZXojgrFKpIl3SxpcosfivRtDKCYJWvL9hE1Hca2epGbVjah7EtsVoO0QxX
Iu93cQaPY+gLspnUuL3uQziQIGqlr9hTubM6yzhbsKc93eyJG+YsYo6dvHO/Bv25pohCt3Ksc4rW
T/Av7zXmMJ5aM15S++WFSCOu1gXQbOZ8DigCbNLoamlwvU6CDJ+23bhWY/TAEac/hZvUnh5r9p2n
Lt6cpqCN1jYoETItOYcT2FeGn4rLJv6Wm1Z2qzFOCoo5N73MEfn9MjjGc9YX85PSGX3jjzOkJScC
NtFhpnSxiXZu09MmtjLz2egqEtRKbsyQCmMoUKM8r6UCFzFRAITZFoNG7kBQqHprA03XuKpVhjYv
CnCneJdWioVJDNKDP2fzTwKqbXywaUU8aWeOBUVphs2YeuMyaCMKW2qEWm7oJWG2O2lP/YFE3J5f
YBgPRTRFJ8TnOo5zSz4vuTBUN4116hLHmm6GBuM5Pu74DFJR/ankOrWR0YXVzihnCYxn0vxZkxi4
ubI8Qhg3wAoW9nkZDJQEtgD+1LKSU2NZ/MXUUYmHKmGeKlPqIZ7SU6HWkqEi4nQgARiPFc3a9bom
AmWq+j2/zbxfIKHuTNz/39tyM8eqoX5KF8jcOQTbx6iIKfBTXMwAjSDFTP0rRHc6imYJvAQmDE2/
YTzHdVfuUtEX6M+TGH+/zt8jldRHxIcD2U+G1uh9q17yR2XJUwzF0n6NQz3ltAd4WtdJtePKPu2L
WWQPIBycg1Cb5HXOoG3D5B73NNkm7o1FH6xhnT1axTLcM01kXAq5AY+/UwmZIeNWbwZJh35SR/Tq
2posd5x+jGEx70o87wmIdvoALMwWewiOewrCxd4bRg0VaNDUgOzxlLArRVvOtANXf4wtBnODvuwM
Lb9oaTnezEptYAXR3gsL/Bv4yvAyaWV/1tYiPa50bxk1VZuoRjHe1KGgnVlbKq1A43XBQB5Y8bS2
WFPUj5gKH4q0EnmaJIbBAgq6qqUbj5M3JobpjvjMuaDONOJ6hYZPFYXpA4GT1n2WT+k73bhh2Bn1
mtwyOETIzuuyR/q44gVG3J2zxGPPwZHvVlobX3IGd7TZV/UIalT7LqrcOfC0u7uyGSUgjEHeJnBk
Eirnm5EC587gitagrMkJGRx4VXGql1u9qwZS1ZpjleVtINoDaLBzlODCyaaFFyUu6sU3NZWEkLwv
aIhaosHYwUwCAioQjqKJC0jkYfWuA4FjYqJoZ7OS5o94JJtnifKOUmOr0yhMdjT6GcpZkRowBHZO
veh1f1jsF5iUGytkWBqvbtlOalCS0KBIFUSXmES86nqlyRtmD/JHwQULusNKnd5tIG/mGBsi1Uj0
1jPtaXmq6747SHiFOXfAJNwXoGrBuAnlkiUDAisrbgOl7wymVDhRqsrgWYTa0u+Nts9/jUIPn8NO
rncp/NonYmnpT6URVZdSM1nIrXvM8HrnUWR+FWz2DzJQdPJCNXhjdQYTn4V7DZA5tSfd+BZg4LXF
5HeYk8AYirPRLDe6Vn7rIaypKAyqegz+VHG3iY4F9gPHQSr52cUNYlpdEza3W8Aw7d6Z/siouwlc
gRIK7GxoW5nE6Z/cyFQzzOuNMbwRbD8kH5h/KJzm5yOzU22bL4DW0/ik1M/nUp0GQGM36pxfZ5De
e+XPfOh8BRvqLkwX1UGk6/BRv+v5WspU8kWm9ZZ2Vp91HBtfaBLl9hD+qhjcVLi4DQTqbP7BAvj9
E7JhWYzIbJuLFJGgV6WYW2eyn85522N9MYsO442+BlFHR3wolfE6VNXMr0uu3kra5R8DFB2uv2Os
nsYIbCJd5vKYA613JeSKW8Bd9U8qDkYLgFcYbPz7EtrE43/79eHgIPl3NE2zPqn9c0mIymxBG2YO
6Y7lTTftEwuitv2kshNUENMBbX+hs/ys49wema1jljQN02ZZfXpkITA7ZlNNcwlp9s31g15+If/+
36f++9faxNk0TUzpqJZmfNJxquBqATYp/SUyuxYPk0WXNxNUhAhB1umVJRO7ua4DlEhRjMg03v4E
yOJcyiZ6hSv3jrV25ke6ZMYBELC9VQDTU4hfxRtq7EyD3HreecFZQLNn14QgqSyNnhXwpLw6In8w
diKR69WSrHB5QaoGTHAHH743UzGnO+Zc6X1y4olk0ecnWi8lxAcBK45MFDQirXWoCGGgC0PLRokY
UJRt+S3kx1JlqsIFOCuJZxKooyhl2cLx/+3Nwe4De0zlIR/i/gzXqNolVpFdel7xh2UY2os18Z5Z
zfJYoai8JELtziUEjsU+ijrMdz22NkyJgDXreibJYKrfqIccNN9N92RNCqq4aO79FoGJn6qZfZR2
e6LM5+YRJ9V0UvT8g5fBvotHG5WBOa7Xll00R0s403PCFIXG+Whau2URNcudOyxhCxUJX2And3iH
fgGKzz2MI4oPszjfkQbR+43RdQ9Vgrd17sf0kqNHuavrKDN2c5Gt4H+5GZN2qAXabBYnx1mi2tVa
kRDksBqBPiizRw37Js3GPK6bHmvBrXsqQmH27kzEMOOkWXMz/p3rON9QkdzDKGOS2eDZ5vlRUZb0
vqvqwZ8sMQZaVaOhLLrwwzbzOJjaG9HogZ0UrhbF5yUBY50CPvRndapuF7qhH9IsaaLPDARrF4Qh
rtoVKWzXEZCDoGi5iqRsdgDwSrdWyIB2FEf3KDnoF9lcM0B9D+8JLeE7J7XqY2cRTawJJb2Itcph
mUrLL3qn2NNmoJ5aMuCHXagq3iS7/C7tqiVQu4ahvd0sKHgIN9B3C3F5cIKMYjiTzbH6og/x7jXm
bCLvt4Efjub6Nir8fyXrL3OJeGGKY8la3w0k+VFggAdmoBEPzyjKOf+tNduTN12djbL/2Q1O8i2q
RppSwNmZDMno0vQquQJpm1w3lsHIQhlVf5167TTFVV25BvhZ187V6q5Wfizd995LpIQPSP27J7I1
/mZr9S2hPFcJF7ixCIvrZB0QLsa5j86weirjTvvZpiCso6Zr9gT/xMcagMBpEEN8cabavqL6oRNp
CxT/qUGQCdccyzwnC/F4OlP77xWKyW8lTB5SBg6tmFpmlmkpggQXAoMta76DsKW7URn+aJf5Ley0
+lVp7dADE8QIlLaqfVGQviBwNaD4rJHwGybcHkaD/EhfezqpVrwwbhtoVnTlsO6R0Nv7Fn4kqLLO
T2WQt76ZjvK7PaJ6VXsb+TR0P6bSrZMwkXcUg9EqAOAdsyh5HcMSOEWm8l47kplOV35EyKDgGyK/
4VcIfyH3qUESRiPquxay/oIHe7GaX+A8nQCqAs34aFPL5qp1IBvL8SGsTyfJEcafOgFqBr3o0Sbl
iqJrfjGpP98FJMVTRGwWtuBSv1Zip4WxvJTBqunNVVhNY1B3k3MFLI32hNMQ1GxgkVykkjGxwLFZ
6DW9bcB10RfBldtJ/pcdHym/NHXiXqUjDQ2T1CdzANmVYRuZvbiVcWzNAQqw9UYNy+QBTJv12kNA
+9baaClLlPTJF4fo794NTn7OfdOQls6MUHf+doiqkEXtdUYL36CImAIyzvrsi1Jv+/X/+/W2jyDz
WG41GbFZQv7HNPMXYwK4gFAs/ehccJ3P7+3qh11ADOi/FwNffcinU3Mt8koPNT5EJwmr8Rmga4ln
pF8c/199yiefCN0cyHfF5Fy4iKzTJZSeRII4fGFj/L3I4IE5ti15XFTIPC75OXg41VA862OccHAk
wy6ap+aSLmO0/7Mn5thCYi3UdEyTlBqfy6cuE12tqs16y5Q3giO2ZPsMXcxORaBwUmSefbHSfn92
FvY/fHpELRnbPw38jJ+qzX6NxUJqDYPfOEB/1YM+T3xerz8iuvz9cz7VzROWSi7mlbzW19G+IZ1q
CeA7hj//5On9/VM+ORsxk1Uoh/k2NbyEmDbXm4J8e1j+7KFxO7KIUhYG/90WwmesC+aQUIvVPHxg
KExPk7beYtH8/OIN/WRu3OC9gnffNk0UnDyfT8taNvi6GPI09yFHZaLVfhif2hmues0R9WfhyNuF
U4POtJmBsYzpfK3f14HWDDl00qG6lz+Zzrbf/v3v8vu785+fzmrG10hZplr6Z6OYMmkk+oVqcV+o
R+pW9fCnPx7bpApVBQsGFsbPScaGMevAAAzlfgSKm9wh+//iD7496v9ultvvb0neEVPHq2Sio/v0
ljQJXFc9FMb9bsme1FhDu1F+YWH+20dw3GxbssOryNHjfOJnQQfj5Zz79s4aF+QRwYgditrw3x/U
p7edUSZuQPyy291Y43X/9BbODaFHqpzqO9WYgj4JmlFF6v1UIHj+9w8S23r57YnJTd7iME9S8QfC
kft9PZV1KbtszbQ7M+80ai9xag1cZkaPOLAaiptN80V/lyQEzFbrzCk0PWFF+bOGAN8XRIApeGE5
5Ax7I+j81X1HVCkU9WYe76NDqOxL5U/X3fbjbYkzmKaAjof+9x8viM1Dw2KM91JdX4zaeAbi8u/P
8W8vjgTHY3A+C9oNPMpPqyId4JuOiOHul8J3qDCj3f/v5396QOOQ2o0GbuC+4drDHAj17r9/wLai
flsH/3klOWbom+hbXfP7I5qnGXEqO8tDXsPX7rMzYxMfx4gHlOQIjDcgV/WroNjPD02nUch2aZPz
sTWEPm+coquMgWA6Sn8UfxZxQH/4R/n887e37C+lky7rqmOwWN3l+R30UWxDf/bMtsqT5g+8CbYC
qo1PfxRY+12Y0kS7Ndbw3MfR3tCHUz7CWe2AMLV5iIJ//uLv9Hvbxhb41iy6yA6p7HwqvZvfv5OY
CDlDb1DcVfF3fF/r9Ox0TARvZfcckq9WYKP49y/5qc35t0/8vLQR8abxJMsCHFSLY19Pr1pCG5ol
fs+mDg1gzTAJCdlJqbpzUQ93X3z89hD/uzD/7+OxhdtshdL6bC5etKRHkxgxpGvaE6fs87CisUfw
MiZJAjY0NGks4CFbavMEyOBRYe7zxa/wT8+c45BSn5PLwa39+zNPslYTPTOmO6lol1npr8c8Ra0h
1192tT5TL3mmE78QB3ldzYZvQGtwmY6iS0lfUsU8tET/2eQ1zYXtCdme0eh+cVz84y8oaHdJcPe2
+hkLNowRdk2E/Hck592Z60axdBy334JES3xEJhl5rdm/pVb2Ra39j4uD+ZngSJSC5t52Wv7lFevq
TmR6mhd3GQ6qbqFxX3JNoQ9eGN/YZ7Xxp91dKfMXx8WnU+t/F8VfP/bTm70weonbmkUR6jMNk0OD
3m36uUR3Ruz4yfwchv/D2XktN45s2/aLEAGTABKvJAg6OcpLLwiVDLxN+K+/g31PxN6l6ijFOW9d
0VWCSCQSK9eac0yMq+oazQz2z/iHbcX7fa/88+rfqgy9SipcZkVx0ggQWOFKPeYwmJm9YGZyil+D
g1e2I+50NcZYF5ALvDN7/cwH584GnE9xETSAnQlPYXxk74XODHcyaiwLzfsYtxoaAv3GpvUUGH25
qUeu0S7FDS+AggYzQyZSENmaZDAP/VdV4FWyy2h9FneP9BmNEneO5mxSUnihk7dX8QQxbFme8ZwQ
dYD2R441dkrlF1UczF3pWxYLJmKrH81p14c1bVArf8jD6N4p9Zswq9cYxKfVgLBQ2bNv1OVBNsZG
zM3dSIq0VyH0mEq5rMbCyTb1EINwYnQmcO+uQwKGMc5Aq6/IcHLMz6ERb9itcJ2O3aYtoPfSO0pQ
iqJFQQcdRfdNokjBUeaToaKjKz8zZvB0Ih8dQQ/R6IctmTQM7pBCEvBloHwaLuZK3E/aeFGmhFHM
tEcHrNW1im5/2Ah+L8v+58YzbuFQQcHPu/731c4+QOONVtlJd+QNE16YXB5gX2PUDlNkEpVAhlaB
vchZtla6HI0pfIgTsvBQDTALeyt77YTJ5Kcd8vxq/n2HRHzKMOifqhd4xrftyaqYF5ObXJ+y5sPm
TcB9EshLNOOhSQMPtYM2v3XDvUUQ+dz+8Ao0/nwWUCIx+7I5bjvn//r9KwGxkw6kVFCp4uM6Lqiy
AkszIRx3YkExOulfZLRNvxavw4/htvV1ly+/0D7Eh8WAI6/llnPoR6+7bpsZ31hCSq2gsR7oY9Z/
/P32Weci7PsX5QiOHXBhONw4397XEosEUkm7OrXePhk+kupJLjAbPBJCvRuBkCTtLwnLRES6qpor
y9V/teD77KW8aKfrEEAI/hffkm9lhtau/JoYguYa+ZIGDuac0R9Eh8i6IBmOjm9246X/K1DIefWd
53Imsb3ca7pB3/baJI1qBlJzfVpEdwzn7CZLmgR4gJb9sMH9y65OtWxQBTIFhInxvRwHWGi0JuK9
U5kjm2YSEX8grIFPrbkfUzkV14knpkuYGfMRkTh6/2QSPxS8/7KuJHsYB10Xch919e/rynGBvhIy
VZ+S5nEe7duyWBDJNCuE317+LvT8h5f8n69QPjLvTzo5NlMj+e0h0oji1O2MLzcqPeddjEuOJAai
XeR28c6uJvOhyFrS3iYD6wEZsP7f1+a/flyL0w/jSgZN3wFJmt4j5AOnf0J5g5maySDRguVt0hX4
HWeSiKLS7z3nh6f39wL8nxUlTeHZ1LA8EZb57UMrPSZIZzl/yTF0TpXDq5z+9xUCX+x/rvHPQ/lf
FULihrW2DF19EubWQ+nQzWJd248IivG0EYfnbUqDyNe+/GEBnZ+Gbw87bVNo3p6waJ19rxtri6gI
I5R8o4Z3P0iyisbhYUEi9/cbZ/x5Hc5McJM4wxg0oL83ApsEnbNZuu1JGfa1CssH0vBQLee7KGZ2
hUQK3tE9mIt9J9qAgTQVdLtBejYQ8Vnfjpnxw0o6b7i/f+7ff5/zSvuv7xuXbDEvUrZUZIRvszux
chA+rzTVBmN2//dP/+cL8Xwxl/kcDResY9+2pAkY0JKQFHIqk2SvVwjN+25PIsgO4fsP55B/uZQB
V4fW57kRqn/vgycz+9+M0AwVbXpHBL13yozaC6LU/IrC2f3hW/yXu8rVXDJ5GI6fabW/f4tAb3sj
Hbrz1Si2ahXoLvlX5g+bzp9PPQ0JmpO0rHWEEH/oLDyce108qVNNLIcq+jcXD79tSXaBbJN26gLT
yA+PxZ+P/PmSkqYoDz3N62+PvEZ6RT4ZXDJbRnOPVVA76o02Pv19XfzrVUD8cWjSz/2Qb+vC8mAF
49hVJ6suT+Ug7iwr/uG7++d0/W2h04I3LXQkYLNw7v1+i5B4C4xZizrJ4quF8NeMM9rej0lyBKwZ
4k++KE8LJq7Ui39YHf/28f770t+eMQvPTCTl+b6petcYxNjLAT/P37/Df1mC534Ybz/IOSZ9md8/
X1njbEJwbt+4w9DAPbKcS8zixXFJoDT//VJ/PltUbmDlSFiiMfvH7SK7DPOHkyan3nYXFh5K69gC
VjQzo/XrJlt+2DS/7VEI1ASSHOKDHd00/9w2soimfV8N82kwgKFqZVFvl14HbkuK3sZD/MKhQlk/
zAn/uCjiX+Zonm1h0Wftf1v5YW7mmI969yRD1QehQdzXGM/ZcbBHNzhn0R6yUct+WqXnn/pfqxQQ
qU6v5tyThsrDpPn7k9DQOsknXTsRYTbu9dbIgq6DxtBXBu5yFRnXmpuMTxwowRVRKh9kpDButYRn
Pi9uhj/SjBdiePoxPyVQgo5FrsybJUqoVKYqPlTMyf++GL4tbhNBG21AymQY6HCdvG/f05QmHkkq
BT8fuo8Tbwfz7u8X+Lbavl2AKv/3hS3wA8vBodaJnHplFqgFE5pzgviV4ieC5rdn6P9fCnEWrV/6
m9yD3y/FqxY5SmNUp2rBU/Ce5quCeNH/w8f5zzXcb8/poDIIKYiBT7hnhHiChIAoJLSsny6DUOr7
Wjrfmf9c6XuN6uqTM4eFVZ10o6iQQ3vyKk+L3p8axikKd89+ZLldkZGWHNMBTSh4KXwaLnIWu2lT
v4Z1RVeKfwG2Tu7bxkACTHopit1cy5OdsDpi+moAARhIBbycqJRfCZkEu4qI45hdz0/q5TPTNPeU
on3zU7Rctt/HLrOBxLIJW0JgsCuLHBRgG2X0jIswqKyC5M1sOYvmY2NlTIa7iuyxW7U4tTD/PeRI
FGZwej4m2HqLkPhddmQg1pyr1iS1viI7+RjR/hOs3HSQkxT4KSUwcS2j84nAi89pkpU+MePYFqR5
rW3ONNBz0vi0TPOhXIrdqDp9LYEGaFgE8PM7yiQcPS4pRUdT3o0I7XosestF1LhQ44KZrInadjXr
Em5AAlSqRRGDjwRWQiKIHzLxR5uZ4608oyl91wadwC7uwWkBH5OZU7hzyKS6Mav83SoisUG37764
GEe3FgiobdnE/TUWEeS7JiokJlZY2fRu9JUszI1K2Iv0LANbkjjpRnM6+1ZZgzrqNf5KXNnqAoRN
vc9gu6/MpBE7wwirF7eL1NYe+2bjmpgavQqtu4wt91Di3vKXPNc2LYZR30UM6Ift8KoIaP0nlPML
YPe8jnv2+VkfBcQ1x8S1PE89jCsAT7NoeaEuZzV4W4dYXqSVbcjbSvyliQwAvvPYrBBb2duoATvk
eWX3UHUEymRFGYK3A6F1kY+xeWFGxVdj6BHS8Eruh34gaXoGCtcucD36Euc5rhMTxCMbw0gS8Cvk
ZsA+uJY3OsmTm7lMLNLhMOwhGW8vk0zKwzlbbWd7M3NkRr3cZMeAZdX8YsWQC2fO1ku0OJhYTPhD
Q3/OCkcsuoq6Od+k7fxhjscRUPdQzveNSxJOG9NPq+N4uArDOtzaaZgSX7DYu6mfPxB/a7hcJTdF
lo3vQFXI/TiHfVYj49u6hpFupCq7vXIQF401AtrkYsgOSbOCeI79g4iyFY5Vc4sAOtqVahS7sOqh
bYGgQBufW7ilRpGtraz/akfttZltToMEjm1DtyX8WxQ0BMn1Zcuc3WcoL7OzUnmBd5ekO4Rs7bJV
eesi+FbwjqFn+UMSazflWMkj05Au6Ox0WpUmzoO+T6bjCHomcGqwdV3cRJfKFZ+apyNUl529Nhrc
VAMhJCQ4uq+TkdK+pgxel+i2g5xA4FXYGdPeIJ+eN6mVXLZZPOxVaIS3YbQke1VXQO2nprr2Zuyu
3gKvEmshiMQSUrpm4oUXAj4KGWHRpsgTAw+sJa+SjqidBD/MVsb2uwPLEjMd4q+skb+gGQK8w/6z
lpmJ+6QIOXpUdUuc78T7UI8uR4AU+zKUtGKxa9IdiW+kPkx+XMnyMSocd2Xxx8ASve1PoOSCISVP
erGrhc4lZFQgKTigtNEM6mrGrlKXtd/0Osx7D9t0Yp59hRPGniI/0+UKelaoS6MLhz+e0+DUijjR
BBBaW79HGnZZsFwAD4Wr0bfom3nd2e5n7BAtE6kzWF/KmGSEKF9bncS3nRLbvuQO4EcpyQIYosqP
O93BNdOpoxMmBAe2oJHGqOnvInpnQXe2x/b1Uh1iiRJ8KEEzONVCSluz0PTPmnDF3whvjAXGjh7X
L2mfWOtsjsA9qETwK5P2rlmgriBLdCDeUHzHMdCX1CPGAja+t6kStGsL/K+g0LKGDmwpfhXhpK9J
NUWt17ivLUbNtUiyj7FUnzXWHMYO6cdga09W3UNEnKz3MuRNACsFJxbz5RX35922aee4Zlivjb4H
omqlqb/0zHSKro7vOHBmpHnDgCk77b7NJn7NxsnR3MXI6wp9QaYJWCvqCp6bosVwKUtr60B6WI0N
NUUcxSEApni6LIcZ9RfMAfXAX+RJzJMJA27ScmRgx3hIXIXrx27yR7coHhxUik8k1RXHEbPdYV6q
6BihBmiwrgJ96s/6TvcMRcBQpr2LSJLAWWI4xBiI4NGL0DWS8BeYdAJ8I/acQxm5n4IwRT5bVl0o
14MLNiqN7G5Lpz2uJnzgnP6illTAxKnTrTkKsRnSAqYFz0kA1sC5TXtj3CJGUpegyaCD1SI9tAV7
77nWvaCIzvxsikf8p/YXm1Dtk4Dust2R2EKKOrHomUyDevDmLSCWKYiZIbG0x56+Eh4vLF+YL4U1
r3kLLwdz6Ed/Ucq8q9PYGZDo9j2Ma2CS2wRB8mrUvfRRhIr3vVnZ5XuVTsOZbVDiAdfH6JROZ0au
OWCz8xh9eZV889KyWwGqBNHhLeIKKxyBmQkZFCsTAyScTpFdAL9/dpX9Yvf942yDbyFuPrkFNplh
QKAytAcwg44zeytgOO0x77Xoxk5AAniYcNedsjioTxmGFfIz81UJCRb/UGIIaxfmKd//HNntoawF
Exlp27i2CKo1uWFMILw4cLOSCBcK36DL8QuVZ8xOmfPcc/oKCTiOoEe7PYCSuMxXOckgh8kVU2C2
VrpXGOquhkwwgIwEeNhQfBYNMzCFk/Cgd123GY1cPofGQAZFUlQ74krrNdp7MrYBIvhMmM1nBeUM
ozaSM4wyi32/zBJvci9STC+RMdwWgIRY7np5aQjMAKOWf9ULe2OcompUpN8CP9WS66VCZVzYQ7Zj
XrJc12g4+N+Wii4EMZXrFN/mcT43UxHiEw4/z+Gd6nKxjWwltp0OlyvHQI6FqK8fy4Y2Vl80EtuQ
ZQQaerhtV2J7JPquayElD941VnGW8Nx477LFPiBbzfCBp3k3QG3lRugjGuGp40HNKZ4gKMe4U+tH
s9S6NwfLIIaqbCZLPVwKG5/kwj5vZj2EATHqJ6Npwvuwj2CC9M20zUoj9COyszZOxKjNKxc25FCS
UWJrxTmddI7udXgjtyLm7Ye8F46AnAbC7YZww/myvhdnSyVob7npNPYd4EmMCScrDRDfym0i9dRP
mwF/rkfDO+3lnVMqyFAhNWU8ypEk56X5tHD9QMbMRzQFOOJzw/nUBTOxpqTEVXDy2GdZW6t8yKpf
EFPtgNGWTu4l8uskXchQmpf2Wu8G1Lapx2dFy1wVxzQxuvvGm98cpSsKn/5jnmCWzZPVXg6tqfsZ
geaTfb5pEw03pzaxu41EAnfAJ0BtzPFumhj9MKHCNyDZ0esmNq5iJjQrrWQflV2yBHVrMzLA1xqQ
FT3dhdNcrzVCSvkd8ocRxbdPm/tLmqmLx31KDiBjr/vC8E30rUXwXuvxvY64FvwwB3ecGPN2bIi4
GcFFrPRp7LdokJPdlM4Z8x3HCJo2mjbCWgjeTcJ84wrWqaMiADKSGvg42wZnijTvDkmSN7d2U6S7
ZnKsNeCo8RKedPfGFz9vzSHDijaCh9+k7j9H6EbxFUz5kXCgFIdyFt5jBceZjr1wW3K+hXEoAcZS
fRDtbsXt0UyN/qmrJOxVNCG+V5fyEhV3FNgLVZNVO90NRCsOCDoo+FeVchgJsnYeTzWMiZY6dWhe
iMG5mCb7FW1WjcdUxiXWKLvpEssn8z79p4QDdIw79rweswGAgLLIsCntYdM43UAS6eAVq6QLDWNj
8pTOPPGQiy6dkbfy4Ah3VeDD39sdbk8T5giAKSbIyeLgKS6Fs/FkXe2yJXFWtqG95Iq48ZxA1L2s
neYpawyONrKIwRa3gmxTC4lqwTGH4jrMgduv887K9nQR5s1QpPGNUZO7A9mode9IJYe224q7YcS+
EcXMxNjq5Y2T4DsJXQCeTdvgaALl7XYvKC3RajIFkYeawm9vDVoSNMAf9mnOQF6jovZzrk7yyvgB
MMRez7FCxq4y6FsCMijtLuA0BSWP7mQe1tTa2qe1++ShDgt02UYgzlqMsexoqzIOX/KQ1E2RCROS
K0m62XjeCzGCrmonjTk1STJ/iTm+bNTMD4aeVd4XYKRS34MOR1EvNX5TI6eEASrClmmn8yWUFqKM
jNReLqVR32RN/tLD8N2NDibKVW9hj9RyrwV2ACDHnfTWj4EGbNBnFgERNrwewODiZGRp4n+NH6kC
aClBDf1w4mh6d/VwuJmZ4u/4ARNAmy6+ApqIaDBabAMaszuE7AxG9dwVWEzNUlp7N53cnbnE1koL
QXNRcQx7M+nd6yxsedrLMwlxIJ8A+lZT+K2aYeSQkXtNRwvQma1eItf91HJakSYHkMNEBtmTZ0pt
285a9ebNIUQG5ls+wqma9HkwFVoRd3gXiaEldQnHJzvD2tYabYfxjK4YY8CVDh3eb8KovXBGHAG6
RZoVue0Wu7lGdTBaNiepeta2YhxJnHLgr93oapIrsDrmhsRgfW1H5LwUGWhCMsRogFnusqbZY+Ik
sj69CNZHXcHyNsqInFUhIj8RNoySODQorohGUh4uLX0WMAR1awoKzhV12wda0xy1pZjuOpMWR5N0
w661ma4Iu44uWmVjmi9sCawv6a+zwu636BD7VwDm8uhMqXaFKwmW6miroAC//xyz1RzBC2R+OmWA
XFlV5g2lLcQMktJ3DWH0d9DZPocRSn/cDd6KkdlyYcZ3fR4QZJeuOQBxR8zMeKGEHdhjKH9qze7W
Y68YIne1u4lRpvtmZBKK3NUc/DC6ZsS9xhmfT3rPonLOgcWwEX4tofuGp2h8iMyy2ne2BqRfL+Yq
2TPzgChkNwYUeRl3zlec2dM+aye2oSnNNwS0J4RKhwgqDByqpGao6kp15odjWdoBNN60ypfBRKaG
n43HK4E1MPD4LwQrwIdwXkvH7XbnfPjT4gqDArDFIF5ZjCDLlJYJzuJHT5+fXKw4lFgzgD5VU+hp
ubZ1e1LqsmICcVdSsyLUAl6UVdW6JUEgcPB3r9y2UyAOlhNdjAGdIVoSZtHOtTXgN0tcJoFpA8s/
KfR4l4gw2smmbG9jU7p3fChr5biszkQiK1LjKxQx3GoCm7VOLbWiyQvcoxv6zZgV4qknZnYzd7n1
2sWmeeWlmZmsGkKovpYuJzyMrfQ4CEQ5eaeg/OjhE9Yp5BOxRo6cCTCmE2DSyrw1d8obIh+77K+l
zYYNkBrc2NJi+0QRG6SeG+IHq39NoLweaD1BniESDEBpC2BNcIvneRa3pRs/LOlIgqKmg1OyZIWr
HMUoTUkeJ6f/HElaW9dGVu/ivhXsP9w9PSZ3pZptdWsPpXZs7co9wjqOr1yRL0GRyWyzQCimoVvz
MYzzuV978Sqrus7ciYK1IxecEzPNiyjk6bTfebl8Em0CpwqVxFrMmN47bcJuNdqe75y1RFGSuLxA
z8R3R/bXCQ7EC7fkjVfC/+D3c2JyLcxmE+neG5PlJtD6ksdSs9XbMtCeRFRMmaXGwBRVcUVxOBAo
BePKasN4xbGxgj9ot9uw6LMzXoSzwVI72cuCiTwoy4FyY7aLDQcawgT0GUt63eXprquAoUeu+QWq
A/ldvSzrurFhzwn5Vdd6Axs5zw5sufYl4qLSF92IYiqKrPa2KfqJE3ze4V8j73BlYUUJJK5bEslC
FdR4+lZWWvxC2Rvz2LYf8QQhBkSBYR2cktXfL8b72Za/ivWaNh2wZ6pqchk+s5C8mUrZxjVJdc0G
zDU9OTFYft+dAaCpvHAXoL0WUtqDJ9kU6Gv1pBNlEr4EYArG48PK0mLtMYe9fhosIz61yiovvUy6
z5gE6U9xLl3x5dYEQgIqAPli74SrZh/HqLXpCPHbCAcGo26mna9FvQnCqlLFS9c54RGAYLuLifPb
hYaKb8AqKr8k2G87cVvWfTqaR2vg1kROZK6AYtmbaoSBVYTpsq1Szzya4As27WTgrLTAtHueUW3/
yfhoIxUs5fKmxb1LQ7aenH03ijhAnAoniqotMBSEBVVr444xHQgsGXM78pFEkUQ4+3ESO1kn9w1m
YUR0qt/kouNcpsfpnrl5c+WBLD+YtG6PC7BS3iytIb6G3K1fHNk9h3UeHw3AXdtMQTGakvQjUtPI
r09DWCznaL6w63GKJiqEAeNMPlNRGlUNxwLhZvo1cHiebxtawRx5+qaorG7Hw2kFhJAILHBmfdDa
qbwzw9R9nhb5iwMu60Vnv8FD2QWVC7pp0kq5F3ZTsZc05b3SpPJJbgJHUpJPZGRa8jKYbndB5CZw
3kQbNnE/NWttIVkyrXPceIVWPyxJRxwCfQkA704XhnfcDIPDX157xFxCV3CNGmCygzbQUI79Mi/2
cLDZMMAMTia85lYfH3jViXNz19yjxtCv45rWhOmGw24e3DN5MQMIU2DpTAUEl6LmHGDTi//AqhR7
4Mma4j2OoKeUfV580XdFMCZbNuS5n5xLSfjRbUz+zEkvBIBDgZY+hULi26UqqEGw72OFg9sgWNjX
7USAeOROFc2Lrl3LcJ4oSbvBvuwdWnGLCXuQJNBnTKGoBqbmE6fhuCN+B0jKNHbIJ3S0zwFzC+g9
Y10GlmHFl2ZbjfA13QXFFjT0FtvNE3H2zwzXdMq1+tXOYgVRoOH0D4Km24sGIahGMqsZhv2HVXhG
RCt35hiSdnV3kB4sqRIvCV6qrn02CxOwTVsof8CIbJbPZ/beqO7MSvBm6Er7S7LnX7jF+IKisz4Q
sbMqVbaiAai9JAWi5CkidYfmQbee2oGDJQkuGzDGbL9Uvy+pC9zKLLD29p2b3g1G1TIkgDMNetEN
wrSMd2NtmJTraEXITSkOymEAyxNnx4gje6damWbvHWvPqF/spW5D4OjKDGaRPPRezAnFGl/i+gzp
Fnx/a14A4k7SLwB73OeJj2ljGbZFUYgusAorXOlpeFvH43gZE86ZbmhGN+ohQWndB2nXdg+WKQiD
V4kHEEkRUNDEln6AOir3E8zWp7DVlc9Ty4TSUeE+mukYm178GDLLXpcyIqeEKLhtiF1+x/Em3OMk
MXw7jYgmrgjtWXryJrVI5du0H2nfeUN1JtXafiPrX4Ve/sqqwlgDDcWNbru0144DZ8l2k4f9TS7B
RvYSTDXxKilnptjcNFCb6O1mv3qDXXGoi/wcQ8w4Re/d8KnR54pSevKaHQkUGy99pXlWhRdl2bvW
Jdjpc4jq0CXJtmVEfLVgbUUQJZItkjvyi6HmEPTZQlIpDAj9juZ8LBnc3hLDFNb36j3Mo3NL8rF9
KtKj0wTG3fkDoIj2qypwnKOAeAaeH0iWmIr9wktklS72XdMAiKhCEloMqzG2jgHEtmOcBEHKG6l9
65BNkV1irvvu4CJ1X6JBW81p9oCLg1kdvu8gzaV9S5rUr9k0jnOW3S8871sdsSNpJDTkc+jvhJ9d
inE2SAyi5FV68glbGWOPe3SHmwKzog2Jkk6nWTgU7kUePi8UY5dmwZBn7c5a/FWLsb9PHaleDRhy
vjdDFsD6bCy83mUqNmnRDSdXt5aDNJNXaanHqNbBuOfwFjpjoA9GwPoxnqqWG1wma0/U7DAV6IWV
ADF33df6eBQVoDX6wuOqSjTCNDW60WVCd6Ivq4jWb9eSv8zRFJISMxIL6KY1gKuHiDCu8pKYn9yg
rU/HKGe8wSY8822txQgiaqjNgeSCPgnga6FhVgW5KXMZA1ylYUM4CC814fb3amKY0iSxeySG4YXt
3Ny6zDvWFvEA13YhUz9EPLMu0Sg7PPg4o1c68gx0gfSAVsLiedbgfdIH4t2zyotBfRYuZyUrk9Wm
UtRqwAfIiBqjz8md4g1JWUu5Ycjx3LABrRmvQKQKpzfcROnKolPEKEanJAHmHJia4GSY1JP+YWhK
HesOHERKOs4qopezageCbWlEjdSldXWy5qq7TZMYOfgA4+XWNYuS0nipm/Vcjq8W+5SfQwlfwzZ6
I0mceazpNDPt2l4Ay07FmxlJ45KpTXVps5fwi9i/Kk7ExzRyZpiwNnRnm24GzbYYo4vBxLYIMw7o
+YseRc0OO5R3oPH8q4v7kR+b0h1My+Zsm1fh7Ofd0N01nk7HNsxaOGVwJ5OckGTbjWLCaaL+uiza
t0Iu5kY0HtrElFc1dVy+yuDPDqB23XZmBNM/iQI7FNzM4lLr26I+FmZWXOrMkVyk590EmXdIg2zg
Bml49TdlpBdX1pSb1zWdfGB8JbWi3ncPI44k30q1CcZ8fU55MB8roB6Y2HG397adHhbXyw6Ofi63
W+4FM1WO0GbUBE2UxX7rdV3QDm67Y1xDylVTxgE1BxyJyjPZ+kp95dFc98PUfjbK/JHQPMlTreLN
koTmjvQte+dNJvVb2E0yYFA53w4WErDOHa09+IhpMypVXFRTC6hTyQWrGf5cCO18J1bkEWLmsBSF
M11qiyePbsS/IAb4tVKwEqfMYBqgm6Sqq5YIF7LJ15x72TRpMp1io41bXw+dFtKnnkWXLVh0JjOu
uWLMPgS5Cm/YTQTpVaFxcIw82w2dSHZnWi+HGzIUjdTjgEBayCabgE4jlq/X40wjCxgUOk8bAQJS
/pbpI8kdgPQ0xh0I+SeauUEX0RrXMYu9mpRCTDWibD0ZjTpOmF6Oup2YbxnZVCvA6jRkWjhkUFOr
nRRDfjKoyLZR2p8yolK3qdOQRyFy47JLzzpuYQ1+7OTLEUW1ODiOXe+FhvmhkiHRYm3SvsZJUm8i
wnTWgtqTcPfC5I3C1k84RUZkjT7cWQODGAAq6kgWQQtqt1Mbu1zYPmIDpbdhE8hGQ7BdeTOxTl62
LDvPi5zNMIh4O+Yjo+XlaWmGdkdySLVxB9Hfsj/PjImwjqZ4eneWESYXtdnWRwApECCtoTnRUpRM
s+aesm5hCttE6bVqxztBqbnTJotuWKcJgv7OU2mhv9leqy5ngduidDtnr2ZzvquHnjYTNcXapY4p
4ZhhIyyu29iRG80bPxJAHc/RWBL/Pp9xDk7GTlCP0UcxzE6QySTkvDxmDLN1/sFwxheWozhxhIje
Otsqt0TNkYV0RiyJqEnXWeoOV8iJQfDrjc4rLGyQdUXegbQp78Bb2NxHWVqjrijg0tQZkQW8iReV
zVuaqq1PVd8Q4FyPl6VRZDtXyv5cGWpr8nsojntt3hlaXaJncKiI5wrs9UgX1Unth7zuvS3znfZQ
O+qc8dbonHcHfBlOB90z9CCoVOFaS8bpqp6iCjr3GQ9ueRUBQt4XEZPvLacQ5tLvNnKLvSO1/Gm0
RHYa5nlc623UbzABimtiX8UmGxjpmnZUHlIvsw8g4pJtWmQPqXBzjp6GflS2OfEFdLBXygyICuMa
Zk3I3JwRlR2jq3lv2mH0lEXzR9k1L7hs4rXBS39dVCoJGJ3qgatTPgmNGJVzsAAaF1e/jkJUzJ6b
qaCyF3NFQI3pJ+w9l2Wu4lU2zwzGnelhqHK11bw4B8LMIGB0wgJStqE9wszdI868misjCZgFXJFz
KYNlsF8Hs4t9e+blKg2WOJC6+MLjrm45mRlXHuzBE3LWbC0m+nGuBxs97HP5QY1mQCJ1K4ZFGcgg
Tbb7WUGXsWb7taWe2yE5RUbihRCg+8lalZyGg5icUh4F61WmTPdQwDYAZ8+nsUZ/XsSYXHhl2B84
xmByYAie8KLVRkRp9AMSZPhrQ5Qslzq1ToS3ZZdGDfpzifEMLXHcbICnkN5Ytca1eR4YeCXnQYFg
bmU7ZB7iEi9OTuRIeA3j00iPNGCRxT6dLuBFhrJ3S+gxdnc08RVinD4/CPx7Thnr0EvBgbvah+3o
LiTM+sWbQLrEY99fZmzWu1Tj40QWPZ9aiUcEBPHZp7TsFvJs185SnOS4dE8Ov5pPP4o7rpvhUSOP
0c+6+AX9DqRmYd+bQ+L6RhSP97JyXT4FjGE7o50Efanb1527BApWj+yGxypkkpiOpDYZbZ+sBoSX
PtOOcC3bodh4sdHtzT7vbno97LYqS8p7oGOWT+iNuTYimwBESH/lOmxG59U2dbUb5Gw9R2BHHrRa
RtA5K9INGZZILGI5XTzkQWvFcWojY9qDc0MVBFkYcHzt9KfWKpfbYRjwHNF+Ih6hX8XIHi8tp1Fv
hJaVF3SiBLN9N7wHksSz24yQLqOSVmwCEYesko4DZ6u/Z0pyysFN9WvpwuY5N+Sym+LUDazYoqHI
3LHSxLrCb23CX6FG/+yq8SnWonuSwYjSOAtzppwOILAeiSzNGR9l9P9IOo8lR5EtDD8REdgEtkLI
qySVr94QZbGJT9zT309zdxMTHdXqEmSe81v+BjIVq7DpoA9ZidT6Hlh2cbKx/dL7Zng1dLadjA2X
5O5ZhSwnOVgtF2vnafoDC2JMmL9yA5WP5NmSZ7L2XWWEsY/qYIrKmIQuYT4byvrVHT9D8k/n8GRa
WWAYTXTzcUKtOqcybhnz2KoXUBe0PdC1YzLooEclhRmiYmdYNSy+NmQXKxqHgHJAUjJkm6nVQB77
O/onc5MO7ovXCfPRsmtzx7aFLEfkDSd8zdXiOdEpypplM48yo9olekoJGj3CFsqX3kFPUc5ecTLE
ATlUS5Cqlr1R3uEGdeXSNFqx8dgeUjKoCf3Ryv+hngXBuUX9hQkgaHlbdfDmlDiiHMp/fM3kxkBH
BIV4bsrvwcgeomUmv/hKLTZpCbp5BJmhnplRJf4hKp67ErS3IHvuzuh7ZzW/IG7cOKLd2eKZ5l0t
fc5auD3nqTaOjgMAeYmTgzddaLXj/bo0aYSt9rexkQY0jHcn6i4iekd8WbL42NQUvdu0NFkav+Td
UuyE/PHdGwvXKtXZGboTCKSxsATpxx7Ms1Rh2nK3EG3Ed/ZZurdKf7HYpspLkm47F1jP2c8VXT7F
rxx3BehTpwVmB0FVnWbgpHRvTNc76aygF4uhDzIUXzk3XNv/kZ3FqPDbaWuyvVt1muSPwh1pRg9L
/G3Ils4q2m/8/Fom7SaunmP7XWtORp3tHRhrYd/cxt9w+Z2q6C6uqcKa3z/RzmuaQo+62kzdzwxy
4eToG9mo9PF1BpLq4nAckBiwEpH0VgJpF+POyA72fPQSiFa7oLN+pxe3sn4ueYFaVuyz14Pwk+w5
9MW6tmg09wKv99bV8HP/7kTyx3pJJSie54W2jNDxLlX7pnNsxnV+yM3taByp8NnLgoxT1mfOB6V/
ZwlFkMhTDQKXZ4LvxqcoxtSkSPadfjiHVpIERQUIZ9eHduT6ISI/J29AL18rsRdgEHRbrtJoXDXW
IUFoxHPDdbLmU+fJpjGuGgW39kdcXQtj3yc/9wx4bEfB6PALPGsmLVBnX97Zrw/QldG9+UTodA5d
7d+28TxPr5ijVvAbnX2OvG0NjYXwXUOL028z5DPSCXvjp4BHlVyupJKni0bt2LmKHlKbwiukWvnZ
4zoXFE7Znd5sKhZdIvKRfslKa+FtB/slGZxyD6z7aeZm/kA4ZugurFX5eaTA2aM5jxmsbyeUUPbV
c7RAWtQpF3TqcvQQfS5OkdkcE9IjjWJXuOVqpDGNODbaFqjeIXcI1S6skszX7nS26IayOfj8l6Hh
/PXh1QoQ1GhlDy9EjK9hhoOGoTDLtyls8ojfDCXrbo5TDI5PE0SbPAtqcCZWe6d7zwj8JtQGftez
zjlhSn5OlFl/caYX3X9som2G/nKp/wAmt1r7qi+Ppv8St9ul+BtpiYC5qhrjbkjf6UOGGG17rx8x
HSLm54+0eUmpYBz0XRRPezHqQU4+VFPhpfUJ0wetZ2aAOtjPKG9s1G8+9QJt+dQZr53FlKntGHH3
lXnvvKDfI/21KSsoYFUqPhMIw6oeypUUX5Pg68tOC9+WSvd1DJgzR4FTFiBJ2hVh0Zqcx8khv8P/
oUWPS/jqih+0f0GMOvZu0jZA2hdzqwjJyjh0Z5j4/V0EadNWl5z92WAw4VjkGWBbWmtFGaad9jqg
PiN/d+VFt9y5Usuyy61/JnL3uSQ/GFlDXP+rhhh51jOJgvcLcbrv/ra1LjSUAPXKpzQmKxhMpYFG
5Zn2WJ0VkaaJcj7blD5amCam6M3xkWUk0SEiFdmNVn3642p0nlihlh0bur48B/PdcDUI5htamHCY
IiZXTv9mTW/7saX2aqazMHHWsfVaVjSU8xuZ2HsQBFSC2KQNbCdf2LOIO/COB9KFbUy9sfevN+8q
1Okhn/u11KKvbqjXgMq0Sp3FvNfkmxq/HX03y63B7JSTaOl/Vs4Vi3CQEgacW8SOikPLglg625Iy
p5FqrdzAF3zjdk0JGHSCYtSCyf1eOHPH5rvNn13nxJaxcuqPWH0gJwsdVAMoGFBcPiwZ4vbdqJ29
aYfnvPd4H66KIi35rlUf4FXr2ma5dT+17im+t6ilGym3ZvbaDd9uWW9nFLaIDZC3EVHKAoS8sNTU
gdRvjmySPeSnHV/djhDRag8xg8//qavfZu8o6WH4z8dMEw9bID8YEePwVTvXe72hr+0c8VhMf7Ae
VfeDvHZH2DiLs1zp5o+c6XL0t3NzyhquUE7xnixrF5WilW0X+aw8ZLHLRThXbrcNY3VA6kH014CV
/JFETCvwb092TvyaDTd9fpdoQ4z+qDFqxa7f079l58gzUk4kQYRyhoIppJ2qPxS0LG359ntCRSuK
2S2RHBuruI74pvjikw1TTCDG2zAiHFSgg/LB8MEeM1xqr+lIW6fz7U6/HbKTjEBwZyLDeaGQg6+E
hyGYs18NwsGjhKlHWj0m9hoB6exoW2BFqkTekJWFIloeqAfaLpO4RNRmQ2iHRo57HblTIdTHbFib
Lt5L7x2mgI262EjnLYl+xUNPsIsud92nt2/6i6j5H0dW5tUgtz1U3DLE+zHZC/oPapKYk+V0F/MM
84vFqZpLzoz7AWH/SO4pKsKJ7rq6EtcY3XDVo0fHRp3zJX9wiPnUA5KLV+bFWlCwzNniGfhylo/Y
eerUKfN/6UcohkM8negZXIn+fH/ToKJ5ifY+c7f5kNaPkQkT77ghLWn8tN+qCGdmPUCSsfvygcKg
T7h62qC9R1inn1l+rhEdEIiwiFB5b5rzYJqX2di3HRutvrMndzNwbVjewdBgIrqNnT0I2JFxuaFN
RZb+MLeP8/jpGjwxH0X6T0togffQ01PqU2tn1ayh/UMCNAN9+Bjd41JdCZasYATr5DSmtGJ+Avpo
5bQjclQ2z7qF8vJTd4/CfozGF1qGqni/OJs2OUpiw5YtLvbAlg8+kGw1XorsaiO0Tft/RdrzEBwd
72VwthO3WBpjYXlxzOc4u6rhpMdUyCOT6t8zcSAsQi0e80qYYl3lCSU99dE3aSIlK2gjBof38X0x
Lr4K2efWTv/NfQTJTWyh4Jb7nUS+scqTR32xU9CQoBdhS04q677d35KcbE+T2N/MXhn6RjSYZ9BF
RVzO+r087Czpy4qrvXIfM308Dea/WEXbwvQBqWkYax/YawLhtmw/5WqAu5j0LXZDahXrkGGdsRnU
mj1AEzpFySwnyQNFJCuXC9grH/FCI0B9oR+b0y47TKTcF913imhaliSwl3tp/CaDu2rMt4wDwNQz
nKFZABotGeMnaMR4/FVzstbSGXPvfMk6ST4I8K3BNcc/3+heibjr6nGv/Ct+CkaCeLPQqTYzcUxu
6BIAW4snUxSbdOweVUza/2JzysTrNvqYHDT740tUn4vICbSGoi4Qq8X5Gzq5XhKsMp9RQnYJss6M
86ACu2y1dapfOt+5Ln5+6ut4M9rcWLFcRRo6aX7pIy3BvolAUXDiKfOlKXiaq4Ig+vjbtuCqst9m
KGEhUOyjo+FGpBxeHQbsbnDanLlk9IM0l/zIElFLREGvC4aUtU/D8E4lm+gvJNqjuuDEjjZt+WPB
rBOdCtf5V3mhUPbWiCJClDP28WZPQfNmMH6apl1FPgWC9wQfJdt9Dfap481ZIa3sfO1dy6Z9Vao9
GpM7wh//tRHd0jsDdZvmpat54iJLnmeTGN2qDcH/Tj3G5K27OKjp/2qP3s32tRfWq5k3n4suVgVt
1Lb108i/xHGPDhUXMaEcsngf25Q9Hb0b/B8k8zJQ93etNS7e5DX1XxLTCFWLrnf5mhCERM/l/Oc3
NIVhtjE+FAmxik+c7Oxlf6/ZntkVC/EvpoG1XWeLvhvc4aTE89hsRMqsQjBNpq0MuGA2Hr39oXtS
NZ+OdWuqu2cMlubYVJvCuCiXPOC94xp0UqwxYYTIJoKeGVGU6VZRoDmi6jP1W98elX1s4cNF8iMt
J5jAjnttb8KR1uC5mfHiuudBM7aoPlc6uxTZE2Ql881jVkESEKT3jQz8Rr1OFm0XijrV4jZ5P9SC
fS0UY9jSJkH2obKeUayu0moC/vnljLejh1Y7Gu5eZluVU/DJZ4Mvd5ZH3/lTtDED/xftRiZvoxsR
OspphAvpoPEUQRXQV3KCebac3zKukYk+w5Ok6NzQlxHhkhV/+nTWm2cHoWp5MjIeThyEsf4gavRe
u/beeuId647dxzkN8s8SYh3TTtICW6XPQsEzUQxRN9dIvOSjEwzzQ99E8PyMZW8Gkq+ZxBAXhJ2l
jwegi84u4cpV+SSHV6158trHcd4O7Y0OyQAQGPD84BT8gfradh8mG4ztH7tU31dgGvnMBIQDURav
tOlepvSh1o54BelPfyzcoxTvGbHuy9wHrqCrlbathFxiKu8WA0YeX54FxioRTybMdXr2NyA+rdUu
rs8ZJZdpxZrL7V2WPz79GLSbb1NjSwWiZdLlTiB1PK+bjCLGuN6p9HWo6M/SW2jr73T89Hv+hcgN
NOu9NL+adtgm1ry29D1VD4i5eI4XT92URk0wga2iQqlBunbflmGCrmChA0g02C9s2q3y8ctG0Tfr
OdlL6oSp6wDoEK3w+L3SFRIsnNSIqvND5APxa94DTsJgyctTUc0w5dgfQX1ocUnn0By6Q0eoF78P
t2Xpye9tWe3VIgZGGdpfZDehjPD8N3aQx/qf16JFMqeQaOwPP8Y7BCRb0v0+yHKLouLg9vOup1hG
vwuaKAJDH98TzJ6bOgrp5duIzEtLyhFx4Kxg/tbqeprS7xUgw7op7V0z87K787j3qvhdTdW7bWs7
fxlCT+inqqIqtV4CQLGVmIsrsGZoDdMBqP/DYUAU/nAYrexGyeF6HOdNWtMsbroVkU+CVD1933va
SebxMbG0TQnvv4LU+G01sVFyeoxnHQofpmo0g8Xp9h1vTep7XOLWB5IXZgkqariN21WaawE5Pk+J
Za2NVj+XVvNvyj0RmhVZAn7hHwwuXMTega6sVaNZ4UKieUAONO6+v1ne+u5J2AMjMuJk079vc8U7
vNB1TPONMWEXcOfDssQ7ZHDXwocgsvxt2RpQlHTeGN25lPB6JfS8andTFF3NdCCNhSw2tXQPapFH
WhbWOXRepFOiBMZMx/HR44BexUt0RUp4noj4KWPnzaz71cCl2ecmRj8EOWZ8xJ1EvUn2YhCYNZnL
S7d0oc+f0ZFFqjkO/CmjGVeuGioXl3lBmUPBTuyjrFi2mmOcukrurI73FC3lmIig9dwQzvKj0bxd
Xo3n1piCyhlfOirsoDPpW57vYZq6sRPt9Ago+TYO6mDn0ZoiNBogafUlOYW1577XjhWzXQc6T5+P
N1dIeO2Lrn5U5JCqou1S7pNEd0IHrpnSOrAifYOc/aY5XMGCt7efl2NSML3nWOB6YVwtfQjFfwVM
hPnZ3RpZWZAk7a7pegqn+q3SJwqHENpC7dFHu3fNai1w/1n5/f3hs3Mxo2f+9WmsGw330BnLmgyn
B1ExsQ3m+DQAIvVuvYk1MDkd5GdypnUBFg809avP/mNKllHgDHSdM8P9thXft4eYyOGKQlvbmKjN
LEZIapcp4LYp7yU+FlkNqo+xz/b5WKz9ttjreom5M9s2U/kBnVxQWp7E/Gu0TdvCyNzFhmZJ0j5l
O2t3nMgIjDbwxXao8OMnWUzSfUXdWcRtINhLTZEec2+kSSjeRsNETbmvISdqwmKqj1XMWe4tLzaS
16FnIG5I7aeUDhZsuFcS+6CBut4eURbt85kAXZx8kZ+wkNBFXy17NEOKtY7OXGE9UXuHfGq60PFU
rDI8CLKN3xoeXioSyMRRt9JyCfCzZb3RjOzJ6l/zgS2vwyxvCIyB/Do5Mpr6yenzj2wWiACplHfK
3SRjqiKYrFTNWIcfFOVjidpMrie4pcgoTi2kWN1zJDP98Hhk3B+Nqi8zcsku4aUwysBD/4ByFTc3
EvCFUz5KaSnjTagbBgwWHKdNDmXUr7KoXpcVpDb2Birl0EKSWl9xERF6ht4aiL4Ok9bbmQCsBDmG
2TCFee+uzNza0hCxNp3ygTHzgMmXTYuhuNeCmEQtz8TU3gr8QhgtXTyQaQkeZlMECk2AyiCrAqfA
lNU3Bz8bVtV9Z0uoLZZGt7OZelsl/6iPoF7OWt6NEdZtmM8Dm+ECLFu7yJ098nuRGHs9+d0lJ6bA
P1SqHGTPxORHmvzZ9D0Etg3oSnXsWAi7qggMbdxwMuwt9HRz165NRHn+WLzWKjuoKdMDhLKXJYko
Y7PlY+WgT0Q+wWaIey2zy/cORxr7GnSLhRg2M/RzMwCZe3xQOln4Iz0sLSPZvQc72WLNCscMAnjh
WwQYxaO0jqIpIJRsY0XuSgkPGQElioXARkY/74gm3AWYz2sLzAQ7Kt/njLgpHbNxhcSLL+feu75E
YU1wV7GMMhCaA66RyTX1H9u61bl2cQ8l3hqtVhBP9329CayyPOkeJmODk6XqSmRKJh3c4sfCWhLM
uR0kNsy/7iGZ5irVqfQrBC7+rvutGMRrPq+2jHyh9XESbRgtemgB79WGdTYgABo8G6t4IE80bs1j
aS/PVmbtkHVv6Vx5IunzBjl8rvnlDJPYKi2c/ApMNBt3CV3ScS+2OKbWeMlC+Lmb3jOqQkd6uAOJ
57i5UvuoR8ShHgSgoS8sHNgwRAKB7K9pyw1sZrhEaY++xfo2lvueiZ3ySoojnYlIV+rmuxans+lu
/enrbq0Zav5puB86xLk0fQ9y3QvMDvxfg9yFtGcUtuMF0bv9PRPfhdL+k2ePAxbrsI3suHf79wKN
o1VklxGArp8SuOESk1d8TNtmi5cfoqcPxJRfbLvaGwpLXDVsTZE9Yv0GD4Wkhb/f68LcG7b/14iU
bt4c801SPlWkjt6Zdkv3wWR4KSa/3ytYcxnZ18ro17jn+ZSdpF0UnaHFgeS477MGEN937gOzx8eI
iDCItOZWqGmCHOIHlib0kv+W19FpUVjUxh49ZRI/++V07guFexDVv1MTfavmu/toqLZAzNAaKVZB
OmbTDIqBy8HGnIji+k6oaMQI4HKcxorK1/nDzKix9gbUPGQvMG3rmBTSQjFC9/qBpg+ogKgmjcFB
yN3Cs4ZJP1EGhmQtYkk1/WV3F23ObnemU3pLrNHRVbPaQbT9eJO1cdLsNIEy4jwJ61i86fGwUVFr
P4xjBXzokW5R+ew03tqFWo4ElT8DWZlu463j++ooZ3Z5fKk664Rou4emiNjAjZNVp3+V5f363nJu
yf6sqbOz7Y65sDyMbR5SCRpMZnJw4mJ3l8Ew865nDynaHQQCUxIAMYbZgplMy8pyYhpGAeArjRvb
A8gFoIzvl6FmmvjiUZm1M6ojWrGbPGGUo08vE0RoyCYO0TZsJpOK7prGSNj7zVBAv3Z4ycuprfZ2
YgcmYQrN5DB028ArpCUsFph4P2zdokRdqdCaZ6UtQ0U2zKM2Y83PsNI9VLUgZ5SwZtYk/ebzgtaF
bCms9e400WDeDK+qvQ0lpf1WpgmWTmp5v7PO+9Jb3X/QnQYOwiCc7HWxoLFM59R1mdu+VMg/3kjR
KbYj1q316Cg00QKZkEXe6S5yqaFZNVVOt71VXCqB/gsBETm02yiJy5OtCAnEwqCx7TjvarCbI6Ux
30veqS3+whS/eCnoSGpzSgmT6EL4NR7PeEl4pq3ERIkHkGcSVKF7r3Xdmu/GHHtX055lHqipNbc2
mHagedSlGiWIQz5E2WEwnUPtE4Zht3ipF3M0/qu23GFwkeeGLJBtt0BRmvgvd/CxfdjkLtKlDrXe
JLAV9/gh0RCV2OCdvDtL85c0fvS1GfUwluean/SFItcaEMPHdQ/Xl8XRoUtZ6mWuJvyovgn1hJH6
EUlasqfxF9mSGaUNaGyTPVcSmE7gCU/WqQ90THcBsS4mFp1bRgCHR3pJPF7HOnW/hXQIKZkViKdH
xWw+UHRsOHZECVGnIcAe5ye4/00c05Ppzi7hDh0tRT0lJQBSwyi/PWNZNmSTy7VeENyBI+lTTdoY
o47qwHUGYgawT66zwkH0zjTVcXLOyc1d+uovX3rW27QqWUBtU/ior10iRrALm/NzjloiHJX+JKfx
p9bb7FA6xlk6RbS1vQGOnMyRNyJuuGp7D4+xQ7bK1U9rd+sYvb9Z2tF4h3/2n5ElT68kvxBpT40F
78M8HNuuHTYxnUZH3Rfqpe9MWGBfLntWSLw8CLNuPCb2tSR/IKx0s/nREUlum2UadiWsKVmJIuU1
ySKYnTa2mM5HS/txRVnsjRwjrkpZKbAS/PfElyRRcKLlWYNnudH5++rxO9dJQfEnoout2XpKvcbc
OiMSEsaWOtcOyFV0cOkOrNqJJeeTAR4MFFi84p29Cz6X0tn4qUxPCGPMNc096lBjRmUUK/tpP5gS
3YdQ6mWYBtwYvgf8p/vVC22ETKaDxvGcY2fRV0Vmt1s7w/OOerGz0YQ4/ba6Mzz16LtfftoW4d30
RQrA0GBGzAlEFR0TWVE7ExhGzDCdJl5gUJYKVsvJUxJl9cRfwclkQn5XulQPptJjzs7pTkOLGGcd
mMK2G9JfEqlTNM0jiFCZ+xgUGqivpJH811JTAFlUfBrD6jxCYWk7LeTMbduR8TAnKG09kNAsU/NF
o94sBTs/qHS8pAblcnZKCHfmMlS4fr2rq/zbipZnmU94V85DKq5eQjIcbkyCOPxpRuuHtmYXtxWn
uFk/ZYxQlBUlnKK0qI8XJ3LKWz5ZHncRlQkso3a0p+r0niZhOC/apAA0KSDdOBG/6Tzy8YN0Yr72
rqS3qxo8hLqgC+vJpGnYZ3tVjL7v+WxUeCzNYT++EB6QDBs+ertPu6XhzQd6ZRhU1VpS/kWtbBH/
WH78j9FkORtTWb0XYEL2/BIXNVh3tEqI04iIM8BdHge4TTnbZBT9tXpTPOrKi377WRgxfHiU7t3I
u0Rcf0/jaLdHW0NYKDU6xEh98zlK7udFsRjh5KRBF21ni2nW9jCfFm037B3bgNSPqRZfM/BkTqAn
o28QwqyECru2IMYAn2u9szARBQTkgq7O8Qw5kjV6i/kWlDWbTNSOYFY07sXJhq813muUjFMVxZ1s
ZQYP4KIZznEkzQHdE0vCqWjfZfu+wTSyHqMSr6+NfthkNFu8CG52II1ZE7R75b3GvCya5V1bYLrt
UbN4Jpx/88TT0ptpOJCghBqWfYUEZzQkiYaSvQXdqq3u33gPJJGi6oKmtaNtp7U2uE/WbNTcERvS
eBHTxmhIpm6EV31qYFmRBVMdxgnmczx9RI7r5FglkcCGi+SHN1/PN+hieYeUxEEEzb1qzZR7iEZc
1NAUPpM8j0DznrUUa+7ngt1hXeiKDvCcGg4GOB+AKsIHovqiDOp0Jp3oLgyMfOJVUNs1QZe0MboF
cYuxi8RBUiOXUG0frcC1sopiqihq18NSn+ux/9XJ6x0eBQMZCoQou7ajVey71oYjwqFkA6LTnJZ2
EzHymh+9xJo5/kmucmLALPOLNsMfYCw/rEfJesW0nwd+BPPnx8NhcL9Q8aIvkI1Zk3lgaohsCSjm
RpdvZeOYN9wN6p0QIJy3d8n86Jn/+r7KrDAtRoPBryeNLCbpbA9p0O+9BcWNTXTrtbnrHzMTkMpl
twndPpebIuYWxpWFSdnu/GtTmGgZO+NY5FN3wSNQo7JMG0AboeGwqYt3bym+Y82rP9lcFeqkOK95
/5lMhpYS2QByAA+/lyX5maCCFla29vDSd/mlXsRfpNL7bOtM38h8f+oZGdTUuBdfaNM5SiLcvPSR
NoGrN0MfknJnx2QziI4HBI8VMBXA/jSJO2Pua/rOqjLjM5oi2hBFTKz07MsrBkrnJBXhDavRHxM4
UIzNrxI5bIjfH+yABmPtbCZIIL2R2uzecaGI8UoEmU5ewakSIvNvaezDV9uUH86xAOTX4EkEuSzx
5H80PcpNgirExnHSSwyy3SgjiM33qGeVAGiJqgR6gCrSX0oxH1tnfGxsBUBYD1dr1E5lmzevUeRk
yB4aQAE1WM8W4mtYkG74kWanwxvbL2NPcXXpyle6B5KzncTqxWEHYY+fAGstDOqUTN/munrEWPVc
eLinbAyT3OMcp6ulad76bBIPMmP6s4VGklFKqE5uV+NHYyFQ/caM87zgD5QXvS5em/huEptdKK1y
1AyqRBiM7ilJMmjUAjngcWV4oBMrOfR/RSl/dTsrAaSQCAkHGrohg4oXJovVENSWRg6DzmMabY2U
+ltKYG3U/HQ8rcYe7/TATBo0jVZuRar+mYMk2bzLvfPcx/eiBR8Bg50R3NYmgIczG1JAUBepaZ1l
7pRVod1PB78y1lMmLQOe1TYI1M+6P+rBZVjkTDfFgva6WNzvFDRuU1bpR12X2Elmlp+60JZVRkZL
oGa3AUBY4Ds8Ii/Cck7kdy11+UlE2l3PnYNMhnYLa+bGLhp8Ydcc3OYMA2kpt340zMxgs9eTZiFf
LXsG0mDr5BpDktDRZptWydDstNF35o1qc5vmT28y9pQjjrz9kYHesJ0jAnVitOKv7B9i39Y14RK9
gXpQjLm3cUgYB5zQdRIeKcO9GvGovgte7TzUPO1tnMWXzGF7yY0rN2RtkxblDs7vYBWqCkpzvIxD
N7zyUxBAiw6NVJrckwTIX2VF7J6hcJ91DJLrItJc7Ehmv2kKqHzG7gSHg/5qJRSV7BCP2HR/er+D
xy3BsuOGg2R73jTkMe0tZ8H+W3izvHQz+Fvj+h1/yGF7suDGKXfJzkne3ZYWcx/DnMlkljf2TZIf
COU663ClDE+rvFS4/3FjQEHxndDSKNdp17tgKM3LLEbvplFOshmSQR4jocyQyaYB6yRY3nOI0F+5
duJTKOu3v/k9lw3pCRPj4GpXRaTUD9lY06m37eFomV27jycvWgP9AFP6vbsT9mKvNan37CK6OvGK
VUFh86wRizXuBMKk8+CLZp96qbcvWkpXPTvDujr2FbCZYUN0TOWlHTla5ADABlRp3UFjDEctkSTA
eRoyz/vBEQ3x8E6ijQhyVzkPVWk2H7nedYem9fNbN2XR2bSG7E136a41R00FY57Om2HO4Z2ItDq4
8BlMh8pO8J+088F29G/KmhHuWN5Kr8hWl5mv7QfM5js7NlXogI4FmWvVOyASBAumznHu8dGixDIP
Y5mKT6U3RjA76bg2CTpY61r2kv9f2oVEEBMD1j36MFQ4pRoYm29EG2MwfhfVv4sZy72e6fM/D+jm
aE14t2HiqwP59/nToqOp04tpOiHoFn2AMwXeuZPPi5MSACPAKG0NGZkmsq/abhmTmLxWnd/bf27v
8E4ySwc0ms+PWLjMYIKoWuEzM1aQ+WCs8pD68z1DSKuDKU/vivWh4PBfxiTs0P+T9cN81kc4h7q4
Njbe5NMPqkOtqm6uSUcAw3LQtUinD3n7SfuIavfYuob5N5rYm7tJsRz1qbZsUobwn5xApuvs6yjW
koYdgOyek5qMK8XMv4SVdas26WGoGHR9JodcELU2lNFmcmMbGqLRnmo3d9a5mHDLRFZJHRlyhufc
b6N3oerklYnDf+8qewG2HRbeOTzNG2c23IRfzOC+ttLOthUGG4x/OIsBhprqLWn6DuYuz4OO6NKN
GgzxJ/Srg8xxwVv62BQESG5kDFtY+zGZm6RRHaoaKFdz2xEPJhM4CWvFuz02xEZUeCnAG+f0jUKf
maUEbyRtz4qO+gVY5x6wehRaCbiSIHdiBmf3BkA5lFr5QeBevqY+97notDfDp34FjfVwIryqfUES
3T3ATFu4EWOgLCOPjj7mPjyETfwNlkNFvY5lxaujlh6XOj5LqXvPTdEhcytGsJaldU48aTX5FtZv
0bQOZgIld4m0F/PomHHV/0yuJtKwyrzupNzYAHE302OLiOtAJMi4lYMY0TVlxNv0WErdgobaNpvB
nPTZHBh+cTRFgc/Obe1KUnZxe8scRQdIy1BsWsl5Gzr25D3EXTYCThvWsbExQM4ymncL2vgnG9YU
CX5XbJhJqXTBgHAy8gViMxPV2vQ1gzYEn/TTIk3CYqm19eK6owvGpCN/b+faWrmeIKYp1x0kt7P3
1qeg8blpxfm6tJZXa7EgkQiRsoBMoxjt54wkqY7qfNcbxmeecFHN9Qz70DXzAvmZ1e37kqcKYb1Z
IR+QU0JxaK3IcHIN6+oZ7QDwbtoPCVXCt0gnjGkakMlMCj6OdK8llEnXbrMxvv8N/ovbF/2XaYC5
dR0GARPd2RrSQAa9sv1QLnnxQ9Vu+z/SzqQ3biRNw39l0OchQDKCweBhLrlLSi0pWZLtC2HLNvd9
56+fh9VAw0oLEqqrD4XG1HSGyAhGfPF+73JMytjHR85PB7VuBL3A2lXW7SxLjbS7dnZlG+ttyj3u
MivDlu4fTalG5VQKoeXckKfjnSrT6ajtWzzxDTC7AcLeFOGDOs7p/Iglb3GYi8G6s4Sh1p6O2zuU
2vmutGc8jBqLCElupetSSf972lN9gFVSO8zC3KOEhcDRsNtHcYT9Vg5nzsfMcJ/qwsIJHXQdBTmc
LaL2iPRxKOCa4dsQN+VtnGfOCy4CmLg5wPkZPo8zfzLdvnmsjH3Y8K0qyocNKv5+o0Yru57LCfKC
SFhOWBqSZN3jL5Ngar/LJytCyh74m9ZVwaOI6chxfhjiyayNDBl7axxJa6XM55TYA9sV+7Exs100
5tYdX8HSgQLZzEJQUVzQSCvoMw/3oO5rV/l6ZSBC2wPpplvLjMLn0Z3My8zs6k9ZxwqBdZFBsVQk
bBsGfdJUmgYMzrDEAxUvZI3HCUazNMWSvP5qhVH1Y5gwCwKP70h2J+KuCrLyJu/HF1Op4IaqImNd
wWr2aiLqBzXnB0+Vw91c5uoKXTDGebQhN6p18JkRQY6QEK1cr9nhy5qeR9FXxD8H9Oe8CPAragmC
TosGnU6FETC0vnmAk4yRMibFBCHn6HzwddgFDR+bBWy/9NQpMZNgWcDsYdMEqNEit5k/J0EnH5uQ
wm0IkWjkfaswfNTeLnVkdjBBsFZxND3j6QYmzg0ZYw5lAmCQoLJxpV0+jmPCIUXZQkMIGxjk9ONe
Yp74K4RKtkqLwT+YGTJSJ4OH12PyQSOA+40VYaovVTIAgHvRju6Y2HfsbYs3UnG77FsrF/nlKufk
3eaEKaBCLrCr6uqvkwk7N3L8G18havenPN7UmE3BXgl/RZSuK2WNn6cegnFd++IQDukjVVO71qbx
kAoKuFU2yOq5Uym0H2uwjl1S/5TkcOCYgNj+2rVRy+rJyG5sgR60JVf01sXH/nNVpiDVUkCUKy3a
XWH0M5s1TWKC5J5KNJEbm5CMC+ykjIvAlw2y5ZBOkClx0XPd7BLzPogk4RzYyxHHWeWM2vzOVRZY
SRiwVcZW2FuD9bEOFQVcJS211wUX4kFY/VMQ5/6Nbrr6WER5v+WCBLNvyKIHmhvoyGsYwhG+xeFq
Rh+1muvou5dFxVVf1OkV1Az+dHyUBmxroEoXXWsd06QEb9EtNlIiwMuQ6kCmD7iQiUM359aJbhAc
7yaHkdYjVoC1s8xDYMUUInPrNOCulfjqDGZ+w5rDeCEMf+KkAXktEsWt6wvoEVFBmF0UtWLTCDBU
kA/c9tqM07I07JWWOZU6ntK+zsR2RI297ysSpoKqptfqFgDsdl6tmV3CxLpG4M9o21ezCctGhPCP
4XBCB2sLZBdQlFYjTlp7e27vUzAVIJLsYezkXdoF5dYsgmGP2af5zV1I5cUiMeTroYSUTg1J1zGv
VW98t9Kh3kWNHKtVL8t6G8dWf+kl7oBPfvwNtbW/5uyFzWtrBL1BZe48r5quwlkCM/QYF+E31++q
zja5feGO63bhNyxusl0AxQLDs2Q8FnnBRaP1IDUZXAU2oSyp603YFJ6ys300N+42mNK63UFNo0E9
e+NaKINLpA2HS9cj7cyxvfIQy05HPeW4evnSC5etP7kLwf2/B878CHKFEKwZbHVVFoVNjF7a4nFO
CxWCP5235mC3bf3TatrwFCmt7/wQNnFN3NItmWmLP5Vfs0+mSQxcHk9FAXUd3i4KJJQ14UIub+F7
/KBz7Nz4+RjeWhptYA6wjKUJflx2mf40Q7qsoNiI++ht0yYP0Ftms3yqiH47hPiX7NHIIvFXgYn7
CHG3Q4klqgqW+o4ifW/YKIIaCwwX/qzaSBF8G7izH2RfDqcQr6RNXKONMLoqWg/syutk9NRVn5MZ
5Y75c0Dw7C7wUPwmUzGgFgr1trUm8akuiDxvB+oqy2jTnT0NCx2Tac1k8SUONMRgbbCeez4pYTU/
uN3SWJ1tdDXxjNIUv5IHu289vm1zESbAxef7wLRoaHp0HJQ9jgRFTn1MT7NWtBh7OI134QCuwxzN
XIydAhoknwQC+X7bzNH0GW1Hs/YaFM9R7vUrXy3G5dbEdabW8CpESZEzpAllYzvEl54Yp7XMu4e8
AoDqUtNYuYNBNxjTqIPt9vo4SHQBK1lU9OOqomHRxIE90uSuTTVdZZGNdWw/xp/8MvvBBoyhea6W
1lAR33eTPz44WVewK8UIObULS1yF9ucJ97WjHKeEGh++j0fh3oOXR495FWPWP8Pn8N0x3IUmqL5U
vgnPYxbFHj4CRb72fgZu9q3ltslLsaL9THzCVTlWRBoOLnVeWU+sDyzwOPoiCAIAj+ZjgCsF9DVo
vibe2aht5mAjRppQq5hmwyao5ghw2RAtqGqVWWtT8Mra2bUfkHha9yKLIX8IfieOvoIdeNyqs36T
Dj4VwYgCCKTIP8zICuD9wqIbSxA8w6fxEfe0dU2fDTuNjEPW1eHX1FC0D0DLDrYx1pde6hYbOBdw
qXOMHS/TzGo5Vo12ZGooaYksSI6EesJS6Rtnx0sKd5Pj/SQOFzJ4FXhXqai5c/PNYCJezlzBIwMk
10uJCKh97MEDH8kqkHY/XaV9haV+VAR7izvYbpp64MsxWAxB8JugpRxX2HMHzVaKptjHOnYeBqHS
hykKcFZwy3gxrBArp0FyGQy0fDoqFNd2m11Y2196cvNuJ7xlcdK20B77knNLyN0gL3z7J06h/cbs
O4X1ngqsh2AMmydLJ7AyEfUAojctEFLDUzUGNAiz7erLWhrxJ6mpke1WKBCTrtvWORSzIkrbLyO2
kvdFG2Dfyfn9TUdIV5OeWyKG4RiSDjAEEtnYeOtO2FtrqH55r8SepgCFcY2TJBY/I03AeDzhHm1d
Gsppv/mV4yz+YmN911sYgxg6adZWWv4AZRA/+85iO6cNt1V2zPVZ4+EwGwkUDvQDqGGkWvkV92Sr
C7NvKk3EthvG9nPecanAjYQae9AvluDE6EJf7CghYLlopwarb8buFFZudFV0oKYWdLVR9IusRQwh
u46VfNE09bm7w1dop8q4q0Kd3aZaVScbQAtEFURYWBKVj5phYo6TgiCfRIQwYJ6PFGRw850WUY+F
XduRajG4m9C05xvPoZRAMQjeQ18FWtN2xHRmW8VltOkImkjj8ScM8/ygjdbdISue9rgQ1oe+Ik7A
hKH1LbWHYYZ8LZtDwY6xkXPDfirH5DihToYOaxHMG2NN71dkcKUpWKaA4XFtT5Tj0YAKB38qdr/C
+knpQ5HmpMsxXNeXjUFBMRM1t8UzkjTNhrDGe1/Dv8VnLbyzEJxjy49n20UnYr3v3CFDyK6qvV/N
LU4c7vStJhhih1ye/QJTQLZ/5Kx0C9onQiUw0pKZohuw6EsoDw4W/aZPYwt93BzM+XqsWsJCSUfd
Y/yKJ7DJ8TtYtnFja9nvuHrZh6Fuw+95aRkXwo+T9VyM33uHEL62yKJfOaZ7cB7HZmfFQ7kbCKPd
OYBduFkFYmfNEHbpFHNnJAtgJ8nkgJkKLy0srEbu0wm4MY7s/Ygz92oS6LT7wKH7E/vtdhaNC8eU
0Iyi7dXnuhyA6pbNdkLXd9ELw0eKDAa+isb6a2JI/VVONS3FQpXFBQbA9UbZDvOBiUAQfMk62Icw
5/ItbQj/4MbobnyyU7Y56coYRbjGIQmDeBsFncHmGuRbMUFNrmz9qwU4WSeLERhAD949YYKhiYWZ
TjtXYIYYb/BfgRZoeTbGfWAW8mrJAr4fca/CcgFTEsQncBU6x7rwExp5g7L1SbQ9eTtafaGysI9E
ARhXCl9BihQcptYCZ+UNYuGftOkWCpVy3XVkujgvNQXBHUnSYQCZePFF6sDgTnFQUx5OzCAAWK2n
n93cwIex8Euiv1DfhN5sXRlJWT47HZ4zCtHZtmM53QpKoMsYN4B1rWClpHEcXLu0pY4DS59Dqh3g
PqAIyJN5k/UFvoGh853+kLhDfv4C4Q9ojrDjfT+odlMFQu09rn+XBFBYV9qemh3nb7lPZza/uM49
NJ/ZgFmUjHZR0nhfaMmNK+6R5qrKoP56isyKfIqbdVQDmbAA13iXgZdk8ClLrENWtGDi74CvGCIh
BLimRGQ9ChPlGdnX67Eo4F0aPcC+zuVSybmfsAhAHYFpEMZz2B8ibAkXYfoU7kM1kOwY58U6VsYL
h3wkMRdjYxriWe5i3w2OMF3hAs7ApAZpspvaKuTONrNnsK5gW4EprqfeNig4jegKEC/cToZLwZSV
5q859B5rZC+PKjX4pPzc8U5uN5rX6IvrnZdG1FTI3RDUCzJ6MS7G0QJOH1FkelPPEGvCbHQOgQ29
JMBSocbkw6URe0MXUj9bAd7R3Er6K9tkdczFXG7CeMbTK0QxmJvBPZYkh5kMPVRbFf06EkOpwaYU
8AsNo23k6T7JUFdTGoDhNYa5bVIcgUPXHNaFmZsXYL3YU6RReWW67ENrb8nbEcPk3homrKAWRAgb
MEQ8SeHus7Kcb5tZ+fdW2phHvLfndWQBD3gqKg4enYwDVFscDizKmV1mYxYwRvlTk9MvZ8MNLwQe
ii4k/4miucTVcjXq1t0MpNNsRV5FzzKfyAABJ4SzCZR/qQ1HPENxcnbNUlX0fV/uWxv8GSRMXs1I
yQ8xZly7bIRHG0U9xhsD5GFsC4qnJHLze8NBc8uVeYKzBf6dpOUnbxrtHbsERnA0YA5tYrqnNDSK
HXQO9wlSJ44eqaYhBUOBjmdhIV2lTzOmHc7yRdftzARLj9VIu3Sjl+aQmj0xY+SaQF/OrQqqR+MB
O+uWswEy6RJqaBqPMslwrUjD+tHIRuyxaBXe4BXNK27L7ISNO+4cEgvJZi6bje8MJV7gJgh8UqdH
Py3nTwUF2JFQ6rsB14pNnHc/2VS4IntBRz2IPbxPpgnOIlS5DnSflaJQJCsDoBkDNjAJMjPatL8o
sQk8+hmoTV2BSfIyIR2PwoJJ3Jp73LU/h5pjYZV3IWbHcMD8tC/NjeskvzD9LFiuWBQgFK1gKEHg
xZ/DOo3B8A1hydcGn4uLYQ6npxa4fENbtt9NAe51Ud56VAShuqaxVuwbv+dqglIaUwWScgLyj/4i
ZaGQxpTNA7NY4y7jrZKE3mJWqmItGlXhM8wRVJPt/kK2dnasdEQLsaeeNc05vOZOV3E7gfd2X+ok
2+vekxt/Ah5aODmIfXtittIsvYXuN6wH9jYqZqg/faFH/DnBMps8ghJe+O5xtEsEs8lxrk6NifkJ
Vv7mF6fsnO+RvRhpuWiDFO4r6xjP02vLH9y16pJpl8++2mnTq5/joQFPcLkeE9lsgs6E4xHGufXC
DoDoNE5d4mcSYji4G1xj4chhagcNUh1a0WnuZUf4oxmVVUH1UZXGS70wh4sKG50ckt+e9G73imZf
srVH0bz4YRf+MAq8KOPEj3ZWFfUENC6Wl0kPIxryG7bWAjirL7unCI7Xs0nRBg8Xsanbg1itPJ8s
orjswkf6wj5leZrcDySLnDws6WHaTy3WVQMRY05Fy0BCveEf8dPgCnlwYEhcVB145ToBrIEJn6bQ
YSP88o9VkldAJlV2wW41P9qiNC5tWvj7tOrYYihWrI7KCXIMt8PYRXfnm98wrHluzODUYeWOpT/4
Uuo9lsNj4YLrWYA4t9Xo6qsAvjk8DQh1NGBDlktRvMTWmG6TICnITHYXATkJgPfeXJgXdtaRowBW
uxd2En2yF0WY6VrhEbws+ZkJ+tEmRLIbs4BrWlvduPXaMb3irlHczWMmdwYpaDtcWsgmUMlTZIiq
WDeHuCDWBb84D5hWg64TjLJxAhyUD5neCviO8iLMrpGv4kvS+TREytZG4hGDQ2hsfxaHlPYp6heX
DY3HaT1ksEugetIFgM43imhe225dbNlNom1LUgRDEHQxcG/dTMRvsh5EDdW+8OcXv0glK2DhduRR
dRk0QQzT1cCh3eT/hkOyPDnzLOjPjsXGk62314LpUjWGBKaPwRdmP0/Ay+Y3Mo2cg4qLe7Nqqh1w
7785dGi1yR1fWaNHxFEyftGDLq+ROYUvnG7jNawQiDu4giIedVBUdQQFYPTUZXdgwtNzX7Af0Igt
DkPqPlbVWK9qlx/pLf9FzJZdkXfD9Q7faXgEcnqeuIavRDZHezz79GLehoZO2EuPp2XJ8LFdxR3v
Am94klcQo3RcSiSOhkvUClBUeRXAqV9FijrLa8Nthz1xjn52sJd0mBbHX88Lh3Xr3vVJWD0WEmOe
Jc0ouPLGRF7C6is3aprogJpiuq7iTHOAt/rGysHKCPdL90HnsWp614MaRB+etiDBG5NXHyuQ5zua
GhHmsPl3uD3BFuPo4E6FlXUYe6zkYhqJ8Ivs7FIHARrczC72vcBozu/q4Has1Av29PmlVfQIfMWg
cdn359XE1e2GhCn2Zzjl7Bnc2K2x8O+VgisZuCXISo6zY0JHEyykpnvEvedudNEYRBb4gxiwI2rj
Ut/UfcM56smlTkP7EY9mAnLI1E0mIqYkIU6BFW9syY+MDpGGYsX1zV78nvNDxzeJ2S0b1tB6JJhG
qFHwz2junUkTPsWpeW0ExC9BajSQ42CZycU14kjV5fdgqaDzqup/arvvXjLVBbuUxC985nBkCQ2/
3wNg5g9mPwVEw8iWBhfOs3EMVccV5gRkjQuhD9nkqnXRXRMvSraEjcGAnHhIu26vGhe9gOPJ6alx
KxuA0ZeX0HLQhyvri8ZTIo6BnPA+bB2c3Egdx1LT2ztQJ24w84oQZsHpIN5u2JDj1cHCKIHTUvjE
Bopqy0dkptOScIXcH3GAwsmn9VKTzERLXpaw8ndK9N5Flc3l3rAg03SzUR/4+qiqG8D2NnajTWBn
+iqFGbuhvGNLarvPJfTCQwOB5r7Sc8PaIkgRJ4V4Bx49XGD4yTfrNtTtk6kffcu8d1Nn2MTFJI+z
63y2ewc7+ZTjtc1pUsC81Pcdorpj0nLoFS3ro3JgaKdGFx7orsQYN5CWMXmEZdcVdCyaq3wkoKYU
X4bAwJa+0/Vf5OYhEShwMNzmboMqu5maiU2/Ka4sD7WA6NCM8oV2dKjz/IC7lgn7u4tpizrVNwpX
yh1YqXjCJGnHPijN9gK3LRYuHkEG1CXusNl3KWsT58CwOjixEV2zrsQFGW0zZlKzi5gwbIjnK/If
1EKoZN22/EIoEurh3ujclcUNFeqijdykhgoCrsct3RUWGyaUozGp0SQliGcMOOj3go+LfdCSGzWj
XOlljdQq8pvnuq6bk9mQ7RhUOtkH00iUeSidDUzdb5AAaAtiunksOHy2qg1wXS9pOEtU2mv4Pe4h
jTETEJ3Hjj/ZX7vRrY4NXXyERrSAGgsKcwq1e9WTXLQZrOHb2CfmHsW93ulMdj9JLVKXlhfTPfLM
F+z6sl2N7+q9N3jfQldDbqtBEGig/YDoa23p3nBRjVICsw3c3nQ5QAuRHVFavQL7M4u9IynVLLTg
mNU4/s6dUAVKErw2MjDQznukchWjXfDFlyI7dIYI7mynze4l90bY4+0IcA9Efcmieqla+hRlVnCB
0CGnkd+b28E2oZY2lrlyXSPfjAh5SSrJsSqkjluPM8JMmIHFtgs4/lqfjhMBfSESuWjcj0ZoIwQC
kAHNmVois/BD9By3vYzJvNgwFVzFQ3Pa6jT/ZZOguMHnKf3eTgDdjtsZ3yqCvgAbRIsKUd5XVJg3
NNjwoTL98Stl3xfYZgrQFVkMMajjpu4AjoYemkIcFz94OD7pYkTqsQSOFDHdKF2GzeWYSrlq6qo+
hWw7h7DELxPeHx0K+qp2jowdNg7JKjQybCRxiRPfOMREb6wMEa2MuEG5o9ch1fcn/8Im3YQiy52g
F3OwmTP2Mx2xH5CmYDY1bj1fel6P23Gok+fWB7nWNk2HJuFocMyBdwgStm4LwwB7q2uc8usGis7w
hbhJoOUkdTEYMfHxR0kyjsWBNo2xThIkkL0lpi2cak5NEzGFOZA5NOeoJz0inzZt34q9nTQo1OuJ
dAR6jVfoT27jJNGPMILidZVX7h6aC/ZOOHusgftD9AMd5z+Ee0QzJsRj12iOTqsqmg5wbWgTSC4a
3VQGW927vwKv6wM6pOO4XPcNrKxQTKGicTbFMEnAXx/KMp64Pf1UNXWXCsJ6QBUYBwkU/iqpyZkl
EYOyrm2sZ5hHz9WR5MiOpj9BPg3m4NAWPKen1ergxmgsiF/kNcmXoYOjZSsDt3OsDOGuBc5lUwYg
KhA2fqhh7H4FCv9CidGvkZY/NcDsHhoOwdiTnpa/LvvVWJnc9IJmfmjzdWMUgafgYmFqsgGvI42F
dxbi+2N+qvDQXBU1HUqdymFTKTPZ19ByLySVFQGJlG6rhuMW3ZubHGrinnA3xeQs0uhWOs/GHThR
9ZEm1vykCEZ44P+X5II2NLZZFxlb2YUTUj64SDASzR9GBxMTQK76kSgRcVNIbO6oFa9GLP4HskfJ
r4TmnM+Fc+UqKHwNGpYLbqU9OoO4uYDDgY8VwpVLm5YdniHCxSAkdi5tK4lIBB13okKKXNIdxbC+
7w37iRY20khpA0oqV11Kn4qSEwJdkyWCbZlN9TX24c62nrMKgwjyAdw6QtbGNpeNAmcghx/xawrJ
slj8PwCoYaBF0VrWHdY1yoHKGTjGXlt9tIc9QxMBqTvNHtF/aaTsPtnYdOGtCrJ0qgT8MnKOnfVc
+lguC5ZfHeHlQsrkk6YRvnP9Ww9BA2XdEklizrBcKwMGjcP98wg4iAMx6jCIn0unNO/k14Dy4HOV
0xCb+9Q8DmHu3IUZYKwB7/7eLEtEaqPnobCH1QofsgaPd+jp0vdGegXxm6h360oNKCZxKf8ydwtj
0saV1oxQk3N/7LZtG32RnISrtAeoAFaXe9Y7YJwcJEY00NUifMD3+NlBkDCxZFvcWQ2DsiM2PVqt
FrIjyjfv2iGCBDrMWD9xA7b2PdJwxNDa9y8ry+JTiXsKYSseDzZnFmRYY7xxQbbNw1hBQyZpLHHL
UzGi4vVhULEFgY/Zdq1XOk353krNtGUE90SegwO+k2fPUMqf3Faxy/QZicYRQcLKgx+AZS9kJy69
DV6yKtnM2YSjGDHEK69CGDuFbODGiE1Zyx+6jivDuZ/hREHJi+pnomHsvS7T4SEJHcVBwrJrbHqo
NM9m2sg4yejIlle2DaGd49qCqCI6uqmgWFK6FW5vebGfW6GJxGwJ2NS0BgIfstT7geNvBrQLrSV6
U+nyn3/9T/ny7T6isv2/f1n/C9ON0OQI12LM0bApVM9/9+cdYQvPdgSNH8c2z/LMOxlILtpTcUIF
/SmYy3VhTV/fH+KPBHj+dFN7Umob6Bja1OsnKM3UpjVUGBhtfUumDdHedIOS6eqfjWK/HkVWzpws
EqvT4OkHvpjiQYXgrVDajCNVtdi9P9xb08KEYCdsa09IKV4Pl5jcvUXkVifOAE7Tyf8gAP6j31/+
/W/TjpA/syrTq07VV5omBO38sz9/CZ//7edLoENk0vz5ctq66b7wN+//vrU8f4H3ZZFf/Pi/f2nb
dJju397Psih+GwCxr4sKzK+wwL3TT551CnoMxqDzoShd4zGGa0UDm/Z5Nu7fH/mjF3f2vbQQHtnh
ZXUyHCxaN2X3wZN99Pv69YOVZTaEynSYGGiP6L7Dfzjx3uvfn/AaMcyZmclnpNn3gB7/6P045uvf
dz1qk6Ll9wMav5ZESrt/f4Bl6fw58y7hWfhaWCCNrwdo6AKXnUJLrvVDBQMQN67m5f0hljl8Zwjr
7BlAvwmGKgK8kuS4hQ6x6jqqG/1swD3MuUy8P9oHD2Sd7V8alhDUeD5FdCuQ1IfmopYfLKqPhrBf
v7NCpJ6Ylq8dbkOOahv+2/zBEG+v2/9My18f7G8fJH5WgQVnrzpBYCz6FY2C99/SR7+//Pvfft/H
WjyHZVSdBmpMBOUP7//8R29o+fe//bxlcHtJZqYcv6Goo0EIY+0fPsHZlkWEYKqiVFenmmqP3emD
CVj+538sWi0d16Pw0o48+/mSQ5jOY1OfxgynforkOF73XCP86fT+q3pzJn4b6GwH1I2RQaer65NH
B43seSyW3h/gzbnQpIbDnpfU/WdnX+bSN7WaGJvvxX6YWl5Vt5l7/c8GOVtPREeOSpHrfVIRbrmz
g8rYpS+XX74/zJtbiSe1hj1uC+WcfdxdNvdkIgp2qz3sQcjfd2LC4fLu/VHenHtPM4KFRYdpnU2J
0zeGJliI4xZzPf9KEEi5UZ/fH+OtaRe2LVzpcfl1vLMxCDRrW1/09cnAfE/vSlSI/2yAs5NP0f6s
Z8UAXrPuqq9RVX8wwFtvSZqWNG1hWzzC+RPg6csbnMtT9q0h2m/cA9qWxfH9p3hr8UpLO9q2UL7o
89fkp62PTWxbnlR3NNLPY33TWh+UosuLOP/Spe1IpNFCW0qc7VXaS3XQZwmEiJFkB686Gqa+cfCa
ToLgEiXFTAjWmH/w8t6a/t8HPdteAIn7CkytBJp6Wdne9/ff2ptT89sjnU3NRJ9ryPq0PIFvq+DC
jwDKNm13+1+MIikbaObQtXPPNpY80DGVaVCdAI6iWx2+yOTzbH9wkrz5ohQ9Go9gcKH02RdvmwDd
JVzxk0ou0dKrDyb/zfX128/brw+qWTf9hBaRyacpHtsnDis8lN5/T28uMKXUsoq5s8uzEmvOyiK2
5VieAtp940xGkYUR4tJDTsDUDo74r17Zf8Y7rxlhgap0ShgvpSzJ5ocJ+sP7T/RXyfbHN+Mx666S
yx559s24bYYndecXp9qF8bEPYebqHQZrdJHRWWbfsTF6f8Q35+m3Ac++lygsMpXVDIhfJbkbobnO
isP7Q7z50Xj0Kj2H80WcX3wdpyY4O2cIIiutEZfW6kfluCv34v1h3lwNvw1ztuL47J3ZzRgGnwTy
2fY48WMwMol409O0Chj4/fGWb/18qhzTMqXjME+ufbb6KvwSEFuG5anJ7xL/R+ZvE/dYYWDff/D+
3vpSfxtInJX5dNCQx2gG0r+i4ijkzfvP8dYKcExgCcsBCDW95b3+VlKaUL0sogD5eUFwG3RickY+
eIKzFSDYYtjHgCUVWw3NnvMNLZ6qAE66vHUgcG1aIIMbW0bT3sRM+kgSJxKi95/p7JX9e0BlSaUE
E8ODvX6m2UP8yRqTt4suGVtM+snbvz+CVDgnLYHFqCfPPtTE0hiYz5W8LUNxgj1wP5Oe/f4Qf92o
flthfz2F1PA6YWqzzszzFT0rYHPyxoi1dWZ8lOX4UmSkBQxQjtYWVkm4KQ8RQceV/SWR2H44/uBv
2AyrD/4Se3lfr/8SbWHJQdVOWcI8nq11Ag3JePPq5i4iibOg+aI4uCsCVMPxufavZqjf/udeffUh
c5tYmWpA+vhB948zehzLzdZp4yJn+TWm40U2IP+vrmX/QXF59j0ub2uBoeA7u65Frt3Z3xgmZJCV
AZnUE6wehq3hDBfBlguMNP/+5DOUB3eWfy4Dv15euIaIZhbSuhXqIlUna/hg+Vpne9nyk4r8LUfg
nuxJ2CqvB4gz2OslJrC3pBJml7TewYy7vj/5qrWgAaRiWnVNFmGUNGKI38AFxaxaw2QuAngBhIEf
HSKXdvCYxc1IV2BbYJDyKVAuCWvY080f/L3Ln/PO8vDOdihcItHmdW1zVzZbxLEFZ1fywSv/aIiz
ciVMBeyzsW/uuvS5iO7EEmVjPr7/wX00xtn35k61DGvBY+B7ZBdfM0y5+/zv1SzM7PIlOYCl+AvY
/JfXM2tMU9zT/2zu8NMbbqbMNG5hziCvxk5zHc/FIoM0HqcMKvzffTjHdbWpHG6rlvlHseRDFSCJ
Xohb6ezm8nIiIiv64Nne2nVdzRFi4ZcGUn9WHSN38WTaKHEb9/si3MCjfP8RrGUCXq8zB9sRG9aR
dhw4xmefeJUOU11abn8b+gTY18RZPApII8jTijK5F0lof5pLhfmkX+x6mKgkBfXtTayyjF3L8/uL
D/6eZdGd/T1cnphOFziDs2BZUL8fna1LqiaOi7exTDowVhIXct1ryFTFqC+IPUR26eF4q0OvezBJ
swOtaRzaIy6eOu//LX+uXefVn7Icwb/9KU4ScPOFCHY71xeGtwsEbhjb94d4Y3rZW7XA6xDIw1Jn
bz+emnDC2XG8nfIbgR7K6L+/P8AbZcLvA7hn20iC/bBl5gzgPHgopeQBfrQ3fPAdfPAU7tlGYjsd
6egJgxg4ctU4lP0XE/HbW3KXNfzbRKiJKbYTLI61+TWLoJnt8+L+/fe0vOjzZbfMgw2GxpfgnVU3
od/OnjWY7W2dTvTpYS1lyM86M/9RKS94wS05WNUlUqTRReKKRmKy/vZDKtNSlHOYukCPPwe3BVYd
IcLZ7nYcUB0t9BWrdsm+o2/4/qP+uaxfDXQOcU/zPDsJhKZbw8J3bTOlu1F9UNz8WTdQAdIYdm2L
B7LPdy1HZqMc4CXfwtTu8WbLkHruWnnqPgJW36jnXo90tveXAw6Qs4jQ2ttPFmGohOmNj3a+c8I9
ejAYC/uIZCIYJO+/wz9X/Othz75bY1Jd1uDcchtj+kP+gHIup6zrPtgM3xgFPFf9hevZJufM63Vv
wiuVvQWV2JfIeONn9CPvP8afu4N6NcDZDpcFNVf8tOlup8So1kmJQijq8wwSfzLsEiC/3fvj/fmV
Ud5bpgV4ZWvNdfz1A2ltWEmSAO6QofJoZWs97QmBxcYj39fDByjvGy/PdpWntGd5IC/n9R5yKi4s
bmJDDiQIi2v/3393tsvFi3Q5Sg73/D5UAuoXrizt26E5xiRMuWur2U3f339hb3yrgm7X0vLUHvST
83UG74dUZo8C3DxUMYHkGzf+oMb/YIjzE6JB6dU4yrdul7xH6D82rbsPvpaPhjib9qnJWkj/DCHG
q+RrT6ha8sFkvDGC9NhtKJH4h30O70GjMwpi0udbDKTwGU+Ti9yGeK+c+vFvTwjoHrc2kER7uRa9
XsGJnRqE7U7zra7Lixl3AqxpIZ9PNEPeH+iNLZSBMLbXtmfy1ZwdSJ3TwNypG55oyV4nRAIGlB3l
eOCVqGK27w+27JKvTz8uXQ7XUBfURf9RyIZ+2AwF+dV3inz3QPxy/BNiWNVdRORcu8TmvD/cn7P1
arhz0K/vornIMG+46+avKr0oaBqCx/+zMc7W3DzlY+rYRnGXG9dpfpDDQyie3x/izx3m9WPYr9fC
ODphHoZ+cQcfYICV1oz/T9qZLbeNJGv4iRCBfbklKWq1CIle+wZht93Y9x1Pfz5ozjlNFhFESNPT
dswEJypRVVlZWbn8/6//ToCgA5GplI2qBIU7QkgPgJ8nZys3zOUFgAWbgw/EenkZi+o8qZ1JqT+P
P2voAX0ygjvfp/TNL6w9eHzvvzXPpQmXtd5A/N1VZeiGgPxadvQcGBAAXl+zBVXWFIMg1fwiM2FG
Pd+UroXe3Q+twJ2JO223q19oLaK5raxfRv/dxsAinUQsiVi/OgeYz2W1WV23ZWCFrmxRJQzzZOFT
Qrti2ha0TJtNALFrW9Yuyqj0LmhrvepCt9Huj4Z3d325Fo7i2eiCDkOnQvsBlYkuOdkXKkSflVwC
E5bS0utylrZFdXSZKgFyV7DLny9VFo419chKSK/M7RA9+sl9BONoLD1WlEdaK4m4NWHC2Q/KTmut
WualoP/ojYMMyS4wYzP90lY3/nh1sOLuLi/iv5MTFhGw/x6mBCYHqAGsGj4waek29FdmtawIeNUa
vrXD3XO+hGltRb6pom3wYcRfiqisHiypVVZ0ekkKqGmO7siywrN0nuvJWyssWjXQDS90jeHYUr5u
fb+uCGvjCy7npHlNmgGq7aaqTGXgjyZRv16XsLQbpzMQ1omCvEGzFGbgp/dydFfI1Hav+JbzEMJ9
qWmyrmFeLGyN6G5YXQisZceGV83nJnv0YkCmdPi1QezR63rl6Cyv2L/C5t9PdgQGZ17wIdos07Iz
5pCk/H19wZaOy+lshC034Aro/VANXU86DnAFRAMMRCC6FdGOFwgQKCt5zKUJkeExTAtHSueBeD4h
mgeUjPdn4HoP4w/Y4K/PZm10QcFUucnDGJg7F/jdzXNRrjmzS3t/+vWCejWUAvcgOgZuCOu4D5ty
/lcs/+z8w/ujHiR4TpZp3raTfZ/0jG6pWRDELn/beyn5+d8tlHBTRjQnhREV+G4Gx1q3NW+uD790
DOeKJFAgqM69cGCtPANfGQAQd6ot+sjGXVZbmwkeietilraDRyxxBlMnkyImjfrR9ymJCAIXVBEH
4jj5VVN6oKRgSol+Xxe1cE7IG0CcgeZqiim6Fnk0QP2hjb6bARgReP1+bNQHeai/KEV2R/PefQrK
yYo2L6yi7mBrqB+y5oyVcFYUEFvL0nF8V4Ir9Jdd39J9e31WC+fFmHOJijbnKlnJczWLU7uhE7JK
XMXwv6TaPbRGKy/MBQkWKR0uLkoiDFLw5xI0TeqlUM9916Pb6sEZVozx5RLhFxm2TpWbiaKJPizU
4rZk6lLrFqC5SAArbG27+0wL4orZmj/z3OgjxzRIMlBlRwZU8Mb1NDV7FfxTN49t7Tkdsm5HHBuu
hAHwiErt+hV5YuHCnNeYq0iozacYjmJwwa0w6GqRgfnr3NCCmAgKzoC+uObv0IIb91D5cEg207ZR
9u/VBx6A8lxN5qhk/MTSAoAgaIgxAMrPrOmuyrNDEKQ310UsRO1mGaYxvzxM2n4F0wOmihXSVd65
SUYrvwSDFFx0xV2eA8WWNfC957A625uBDmk9lVa8tbfoo7iRPHapoiJsQ4BI0HiIpZtSJ9bq2o35
aQiDXQxlk2Jm+7CLHkDrgoGAvqZSo5U8AzfArwhbmindSnCMWEXxpwh1/u/yji7fFQuzpMqGqVNh
N6cqeYufnxSpHtN8MsrG9WUNFlUjMgAXtu1N7UGncX0PlrR5Tj0TIePdjzt5LiqytaR2LKt2Iw18
NyhMJoh6d934/bqYy7NvU22HM2nMGfeLQpXAbsFTi9TaTU1A9xLlVZGSFb94adHoKJyTgLRQqmI0
IbAACzAB7uAZfqNYNP7SQ5bkKyq7NI9TIYLO2IEF1oKTNK6TQOT9qV3ZjVnhRZWkkAN3kkilRU3A
+W5IcqOQnFZb1zPsTRv8GUBMmMKfuW7dlvKLkrgV1Fvv35lTkYJ7Qd+xMxay0rpaoXzjLfAZkIgP
mJJTEcIxh1nDA/+NWYHQpRgPWbWyaoub8u+qmcKjsgD6HSQ8xvczIC7+LtSPfD9RV04joFSqWNAJ
GJVa67QEuB39yVEC7nT3EbVivwnv4g/LmnAKQRIBcWS0WpeSZ2fr5StVj5cei01Y4q06mDteFp0j
pa6gAii1lrheeAca6qapWl7g3VOaeF8CLfoZK9ruulot3lq4KqppY9g1TTQsABCaQZ06yIzpx/2e
BM+Kam5iXwcN3AfP8gcdvHeQRV0Xu6QKcweYyoTn/wgL2ZtWANWW3LpGcgh+Qrz13w0/iz/xxYPR
UCLgBjifgBM1P+P6fQVjb1c9vpFOjTXxXhyM8/EbqGMAT+QwqtXXEBiB1pgRxVYK0he35lSK4FDY
ttYqo8IiefYIGKCk6wAv+Mbnsqyk53yiedM04VUJp+AHzcbBQdXGdOUblvbJVtD2+eFsUSR9PlGQ
MoupmczWjQENTfYGXf7Xd2rpNjgRINbN0JydWz5khW5uwvKzo633Q7p2KkLYLMnyQ3kYOFV6E96o
kDcXf67PYWWRHGGfCPaFAcQgLbRfv4xfnvaR4VXoRfD6ZViUZtfgRJmrKGykCT5S179TVG5+ey3O
u+RbzN4L4KEUQaqqcJuBphUqkjNyGIMf/ujfpOBNQC+qVSvtn4vrpGE2gUomZS+6kWZvKkbZYj1l
7zl8kIsPWE8ggv5veLFIFDzr/7WeMtj8bZ/c1qpzMGP1Ri7GZ99QD0G75pUtz4jyNMOgCsCShRvN
STIq1KCDd507EHBwytZu/XnpBUdDwbm3HVnRdPMivCeDpFRBvlq4MRQ0ffcSVfdtWd7L0N1P2Udq
2KjlnYvu1Xk6gh7UxdRLnVeXrpPTYl90t7I6PGXwW10/Lkt27awATDAqauFIhtmEtWtBhlLqd3rx
7IANGSSgL+iu1ezjwp2C93u2ylzdQMkUXudFFCuAuyFTDITq1EZXj0rx+/qsFg4RfUMWpUF0aBtk
585PaQ84Ka6NWrhRApJk+VcNSs0g7bvwv5QzG9QTawC5gN37ila4ur6XTSCXn0IHvqqVx+yCWVYI
Y9gKZZg81cULrtAMLy3LvnAhmG2K+2QC0vTm+oItODtEGCg6ceZHnSyW9kqqroEihWonM8Os8mrn
ByBOh+prkN+HazWHCwf1TJjgb3iRnMiTjTDYUwqYqdQV13bpnJ5ORth9fQxjP2wZn24SJ/0xlnd+
/buGPl03Vp5PS3pG9YKu6zwEiaMI++9U1DB4jly7WvDTCuttRr4MfG+t+vv69iytGHc+MY25uvtC
n9ViGOx+qGvXa6TNpoWg9d3jkxhBwSDiJvmnCCsWp7I+5U40ut13VXkM8/sPDE/UDwJZmUYSMRgT
o3g9MN+jmzwF5l+W/u0Dw7+FxCmzNi4a1MIGv7aInMH1gYIJge+ePiKAa9IAZJeCLNEtH4jEQLKr
Dm6nJ9Cc3ADru2aGZzMr3C2wycq8YHX8cN4d55YE4HqTBlSTAFnrKPtQr44luFMwpz0PnbUFXGNT
w2bhjTDOdOGjnNm/RwJbNiB2fT7dRTGMoYn5EKbV70I3XRBB3+/En36fLlyugS8rEuCmnasTSwPH
YbNWErSg4sTN5PlixcYRsztfAB1wwWEoxs61IJGLqVlt4pVdXDALZLff/GfKmi7CKVGZp31bSZ1r
TtPMU1YebYifyrLZWEFMLV897K7r5YJ1QCBAHhDvUuws+kA1qFCJ04W961VQMtTt9Ku3S0Ccq/h+
qPt/rgtbWr+32KplEPM0FUGBwIsDk9UkkmttqvHJeWd/5vzIYh4MTHJzhiQRLITmGUWk13YLEc9N
Fu17aaevRTyWlktVZVAadEo5OWjnGqBpRWMDYNu546gcrCB9aSOQzabkdcjXgqiLoogOUxpOVyvH
7VxURN9vbU5p50Z69B1ehF0TJZ/twb5r2rVeo8V94d6mBs0idy+aVp+wpDfKU+fWRbK5Kfjr+r4v
OXAa1SeEg+eib6IG53MBpjGfvLbv3TiHdFFu+0+DXH4Cf+muDNTpno6MfafEz0ak3QJy+wGzQEco
XXRgIBKNFgJhcZ70wES3g6urL6bxGq3cSwueD20rBHV58iJDDCIlVgQkVj/2LhTAmzz4KesHeCCv
L+DSBtH5YGF3UHJKNc7Xr6vAJuYN37k+fE6/JMLZ18df0rXT8YUHKT3ydCLKjK9W0f3UpG7WxD/7
uIM3c61ua3EqVMM7Dom2uenofCoArCT+NEW9a0g/u/hODW6vT2VxOwhEzxkjGjfESyr0lEG2a4cT
2j6p1aMWHtr6Awo1x7r/V4R4z0hBVTljjIgMWDY9SDf2ikotbQdVp7ID3oNtolPCGo0Abw4NtODg
Htrp86g+9+2dfPf+hYLdihwJ1SAaVWLnQgCqa4ehaUe3VV/U8qUGvGyt+Ghpr7HyCg0u8+l/Mwsn
Tw+lGss8NOrRlcIv0rYdjtdnsJRm4vmEPX5rEFLF8CfY0XI3JaXsAnqTfgee0dsluuXf+mGpwVsy
zWQVyvjQTLEJfQsMLGlWgdExc2Ne/5KFierqXMDlmBSPXoA0ZIU2GkBkTa4yEmOD/SStVh4/C77X
mQTBiA1t3dvmgISy2tcV7N9HT3mKcXFaWG6fenllQgvddFTansxIUMFAoh7Oi4zJ7fx624zf5FTb
W8azDR0PfLceaLL5+Oo3sHBm/raELQu+I9/0NrJx63fDbZa4ubxWcbBwLHjF4D8D4T63TM3O04k6
WXaW66EMwXSk5k8p4KeN+b0EJRvKnK/v30+8dMoLuXtV3RQkoVe0+OoeATpw4Iz0Rg/blStxwUwx
FYWwiaMbWHbhRgwcjcZLC18FlvFtqX5KpGe5yld2cUEtDbxJkwgd1QyGWFHWQ02igLjYuUP0EwTC
7vu7V+lseEEnoyGzIuh2OuqK/G19mydrV+vS9+NsGSQ4cLkvaj+qoRuMMHcatx630V4ZV8zs2vCz
vp3qUzRqYVkwvA9KpXzoDGNlk9cECGqUFCaQqonXuOFkb8YfE/TI13dgQYtIdBMZpXSUy1TcYBmQ
SqUfgp6WKRi5NlH22AwrAf1FEQAIEs23uE/FApVx0MAUjXn0VUV4m2FXJ/BVPhCxJluPfwganknd
vfByG8PQCo3QH9zS2MIMstYVvrQPp8ML7pPf6AkoXFIPq/guz7YfOWbkjgHQmYs4aEg516Oks1q5
V2MczKbYKfxZ8TeWtoBAu63gY2IqxAiOBSEohWLG4GbdtvE3MNBCjnhdkZZWyCGqZoGfM0dw5k84
OQpdMHiwIk6EJwxlc+PgpL97fJOHs0W2YA6uyIK562xfbzuzGVx12MJcFAUrWjqbGiE0QdMb+Sab
99+MHnj+/TwJzWhI2GHP/zRpzabQqq0WfrLzx4imqnhYSect3ERn4oTlIl48DbXn9Rzs7S/4BkCn
NT+yYqrscAkTYb9opUq6qpNhlO9dGA2n9Db4cn1DFvwJOtw4bTRrObyLBJ1tuozG16xkwwdFeiRw
aEEsZdd/1KkAFFyxpWAjjan/6AM0C9VHGbz7RUOYjfcM0jXehOJbHbYZzRvmWE0f/pGVzQCp1/UJ
Xmr0uQBhi9K2aQwPxklXfxnVx2C4/8DwNokWovdcTo5gUjJFwfuMecZAdwQo/DfVWNHo+fvONZrv
PxGgnmt026VG79kEZgC4H7qbKjoM6spTaXGJSA/OMfs5UyhcT30YlHZT2Z0bl8++dDB215doaQaE
6XknWZgtes/PZyDpAP/DxtW58J4+QUQC3b0MwG9sDysR7gVBypsq6zS4YGaEvagqClSNqm7dVM5v
rBTKOP4M41pAZmG5ZhgrdhwQE4r2BHfBGesw0wOlcZuDSYeWKq8Fl9YECPvRRKqc6YmGABgBexuG
G21Fqd4edYJW4ScQ4Aav16DEURABellQtQ4iohwaMOOlMGCw/8fov6fjnawDYzPTSTdwidcJYOjV
bvSqm+T9ZTd4LFSrKERr52oI4TIgAJVJo13Yh5kk2bZhujRWMrsLGsGL1qC68c2+iU6LarWQOIJW
elChmddAgcpy9dVIshUNX9gwwlrUPuO30JcoTkTuYUsoktI6pAY8aWkJZHXzfjPG01lzyKxROEjM
9PwQ6Z5dB54T2YfULDZ5qm0TeSVztzQJAnOYMRqcKOYTJGih08vgmTtzL/fcFtK939Ljuv87vmDI
LCn3DKeLnIM+bptkV3+7bmXWPl9QplC2OhgYGL4vtnCvA2+/luVelGBpgIBo1G1i7c+3oPSbvkjA
hjlUaQpdNPV7a72gaxJmdT7xvqoKPuNSRUKQvUxfeWZfX6JL54g71pkb5vAhifAKS1TCVZ/ZXsDw
VfQJNvN4U4ZOtzEl8+/Qbu8qR7pX9I/M6VSosGrUGNN3XMUOZEDRNpHkbbbWGbB0yE8lCKvWxGo1
OgYSpmTvR9uwvoel4vrKLW0MFwrdfzxKCPEKZ2OYWTRgYrEPoyZvDJnC4XcHGtgXjDFUR4rBfS/e
KVqOd9R61gFCw+Fz4x+vf/+ln3o+vGDuC6OfDLVjeJg+IR6+CwywjO7jtX7fhWWiOY6W/xldw8Gv
PNff0Ne0BOR97yDn9DA/G9nP69NYG19Q4HzKqGMluneYoMMr9zDXvX98QjHQk4AeaVxU5+nZxE00
Vd7BGl4j+Hxerg+/oKiU9/87vLA8kU8UI+sYHoSWtt3Y0057vzd6JkFYoKQzEn1qkUBvRHsDjcT1
CSytP+8qkl6gVRBTFwI9HZGyKLMaj3tO3tzrMAJeH39BTUmn4iXOLXdAFQnHzA4lGdL5SsL+ZbBr
+cYuzTO3huCa7NCKs7goixqC+Tad0ZSFh48CTjNIZD3urvOrbn8AeNmpPyBGvT6jpRXj0v4/KWJA
Q40kq69TpEx2ujM7h3T0B7ac+4hDh23noTB/wcmdAUmoFGpt7x12Ztpu7ab5wJk4HV+wrmMRGHJg
dx4IKPCsPGrTBy4InWYbnjgUEQN8JWwE7URS3NElccikn3bwM9xd34GlQ3cyvC28PvRarz2Yv+yD
Mjwmxi/f+KVKK9700iaT1SAuST00JRHCEtUJnHFaV3iHJMjhkJY/+bny+fosZgMt+OtkLsFsoIKc
pTKFXVYTq1SzwHEOJUCZzWT529RUbozcubVUfw+6YLqy7UvHg2uImCJvfv4IuzIYreF3CnMCNn1b
9zGcCzHwLXCcr5yQxZn9K0jMDU3pkLTdgCApfFX7lwA+Wq2BWbZ3DhLk09eXcXlWjvGG6EEHmTAr
+JTgmVNQZq25MW+6u2R6HK3f12UsaQM+NAlmAE4B9hAUrvT8FsA4nLgpiYjYbAoQHq9LWFgyGutx
R+Yw6WW7QutpkSwluXnQ7C9ReVeC0BYE3+Gbg/F7RdTCZBClgVDCybTACz63Lnkb236Vdeah/WSr
R6P9cX0mC/tB9pSloiwNwnYxolmXtuRHVWQBbqrswvTvNMsf7N51umLlZnlTI+EAmbN5mRFN33rR
zieiWo2WQC5nHoYuHzfZFD3GQfbQmuYuiIdfQ9/L96zrFxUuwh7W9fdPk6ZOYnhgxIP9JdxrfpaM
atgE1qEbsodAvwuenXzvp8777ZA5l2FTTUqL5EV8mBppvWpzxLTKrQ9j+oouLK7h6fiCMhj9QIQF
ettDpWY38XBr1Pe97MrjQw7Xlp/CYtjeeWvIJQv2+2xS82E4ud+m2swjr2JS0sF0vlJG1n+9vjkL
p+lMgODUEA8bpE5DwABhsxxTtkpwKijCDeWN/PfP16UtHCgTaF3ylthWGnEFVYjMygsUkwMlhQdT
+qsM1+KdS9MBO0InUaCBHiGGPLJssHP6KSWA0sxN4X0xfPgVjWGvJNkeUr399eks7c6pNEEl4siz
Gx6V0sFXFUhboag1/fgR+NiVZVuSg0dISamN1bsI7aVZAOm8Z0iHopru26J+Cmk0j5O17PrS4oGF
QXsedyw9OqLtdrQeghCmo4bJxqNv9EAYpG82NICsGKQFPaDamxAXDgPvcbESSjL7OKl1Cfga6Cb9
Zhs7K6Z1YcVARAOyhoZsaqX1+feTc9M6iRXmeuoc/GRnOJtsvFHG2+ubvzSHUxHC5ltZqRphkRHR
eQlMkJVXdGtheOBw5g588kSXOCjyVEp6m9v2AeS/+yovbtI0WIkPzve9cCuQriPRhWtFsbq4CxOu
59AFPGgcXdo6+pfCfMnNvQYdb/KXVz/Xq20ZS3M6FTj/frIrYT4Njq4hsPleQ9/HHbCiVwvbDlQ8
ponWKw1qR2HbfR76hdxkwCQAUSLdORDwvRPKn/JKh8p7/ia9BmGy6ER1fdRnvQbNqvcwWdR93F3X
qoUzCAIefi4eB1W2YkUEr7508hvFd4cq07ZtY2/KYLgrut+SVswNc9Pn6/KWtmSO4s/NRXThi1mD
UhnqYWZ0dXv7cdhG6v0HhgcMYe70wVKKmKkkhcNBb6vAtaw/QxNtnJXPX9pwxv3/8dVzjRq9NPU7
rwjcuOjGrTkWu9DrbuRGr1d85zVB2rmgPAM/okyZCInBJtmmybbuVkQsgBTTPkSUzaCs1pzr0c5l
qJNph1YNyEc++PvaKp7SuLxrB22X2upTklkJbM/GjlakcpORvAgUh0jsSBP/9T17i4SKduHkO8RH
SeT7rTZ1nu/q0MMeai028ptCU18cxwOrODHiG5IOxSM8cebBbozvCbzQjxPotZuiGtXfcrmGH7xk
qE4/SHAbytiHxzpnYbi89nIZbJrkM9jJvu+qM9gVpf79tPIwe6vCvliEuYpa0QFRuMCMy/EmM8vk
YDjsPOgXf1FetLGU8jjQ7L/Ri66+tfq82Cp26e/b2Ck2ah5a26ltu01ZpcNOrotyF/qwHvOg1XdR
FCaPJJaqvaOvNWld7hgIzqD0gaEyV6dQTnWuOZXn+JpUjd7Ba4qKughFefEC64+eS9ltPVbOPqyS
ClJRP9/JVvVPJ2U/aFjz7yb4pA+5FgxfrqvQfPedLB5ZNWrpKVgySXGBfyFqcuXXVhuVXf6iTE+j
/TXmvRl3m9Dwb67LEazlm5w5aELcGMomUkTn8w6DajLG1MleiuhQSH/rhb+DJmjbhj/KYo1cSVDC
C1mCp1wNnhbKROhexuFH5v/jaHBKl7CG80xP0k91/aisZSyWVpG3NIm1GfNdFYNbegvfchkO2Yui
39CD2+TPNMetFr3M3y3s1YzpRhEClbagMguWrVU4tEYoZS+69mDAQR3e1N9H5y5R78r+9/XtEvV0
XsMzWfNtdOIA+A0R2pln/IVMz02SlrR+vuh6DZLcn6mEVVgqdoH+mPW/Hec4xPt0eCfK2H8+wJ5x
eki8EvgUnDbfy+nZz1PIYB8syM/Xbu+FHSM4/O/wgj46WlFX2hjnL3LxxNtGjm4l/6Ew3evLKNxF
F5MQNHFucbLtHill+uAHu0m/b/Wf10UsTARAa5RPh4KL2knBoCRD2Qal0Wcvv5L8r84nHO1A7b27
LkS88OaJzEkfAMDeun1EqKnIN0a91jhS8U9r86ezNqHl2skDpDut9KC3z8MIL/HX60IXTMapTBFH
xTMnLe0yO3uxQDUb7W9x4dz4qr5N8qPnrFwiCxt1Jku4tyLPUSctwDzZZbLpY2B+xnKrrIHPLM6I
3g3gbWY8Q5EYIqN/O24MDpXqfK3T3dTvpM7Ztoa6tadf1xfvLZgrGIs5fEiXFLrBG3qe8ckBrkmA
9HLDjOBntx6Tl3iv7c1/jGaXbD+X+mdD82669ktg3A/ZuAkHfzPoN2FycPJPUFOH3mPiH5LxEA33
5TspJCjE5l/SVjb1h8TLRKDqISkbSQocChy6+nulftEy85/rk5+N09ncBQmC8Wr+X4KWv2SO+1+O
Lqws6D6OHER8f6U0N328k2Arv/79F2da+P7595O9qzxTaQdK7V4t5SnJN364SYzHNRxXZVEKnfeg
lGFeadU5l9IppW9GdaK9Do1nb1Iju1PxyM1Ou8va/m9Jdfa1X7+oQ/IXWCN7Kt6ODpW7fpTcmnYT
7LpUDjaet5Ylv9w7kwJwngn2/NS5wLiJc2+gpbEIjq3zzTS/RO+LPTLw+fDCpPUpbuKevr5jZd6Y
6X6tTH7h66mrYT1p/cWtEjODZRwW+GiG92pOvAduo2FFM5bHp+1tRmbiUAvXVphVPKIkxXsFiQyG
pncmxufVUVVeNFwoVPlfNBWrWakUllxbr1X9qXrM13IoS19P/olWRBR8Zu4817hY12D/GAfvtfUf
xn21Vvq9NDy1mQSSaB3H8glXoVLkNFRKiX806adVOTjvPvjkzOYEJshhGC+xVUsLdDo3JEt6Dekf
8PPPpfS+0qO35T8RIDZqDa1JPw5hvVd/3EQ+pCIrhTXz+p7bxTdAQjqcFHIkF20/gz/X5De5f3Ta
21HbjOlmND6goERFqKkgKMJazXt0YroKuYimqKil19r/7XxSKf9+r2mcUQGIrc7uNhwUwkVtSE0j
jYURHrFAo7+Py4023TnqijuwoElnUoRghSKNVVNpWngMs5tm3JbvzCXPG302vuDJQy6f5HXH+E11
34T3q6BDa98v7AJfjmsb6uFx/GoFe7u8ffcmvHV28palc5lutvNNDg0beppBS455tiN6nzzywpLC
lSDLhbOEioLWxbMUFCoyiMJprkuYb0jIJUe5bTae/cXLnkD+rWBIfiem6bwbnIi5SNaa+zxFs5SG
bWFZUVsfU/uZd2IsbXTnfQHcCxHCjV7mQcRNXNbH2Mz9/ZDV6d72x/KTHE6y68TtsYa95bOpd/FG
9VJ9DQrh4kXMDHkfAKeh0vl7gQ0DDkBQxTBQHBPNt7bVVOVbU/KN54J84yEqjPZWnsLozolk477G
616pYVlQxzPxwuyzQJ5kXVKq474cvsfS9+vaOGubYNUYfe5OA2vjMjhulIMxqo1WHQflazUdy2Y7
kuOpu3uH2iLJv78ubcGGzmx9ZF+o9bhkBLeDym9U+L+O9AVv1MDelcYfrVhDrFpQfiABSGmDW0FD
raj8SZORUMiN6ugBUNGFuyH90/cl3ZM3Vnx3fUJLm0OCh3Z6jtolg0gWlmUJEEp17IPitTL9h97Q
Vu61pTWjfomafULxl9DLVRYOkx1V1TF3/O7VcwLVjRVidXUkyStX3JIyWAT4QBdEHyBuOzdNvhwV
cqTlzbHTpHxjad8lT73rzTrbNDTWJJZyGLy1tLlYpf52ui3caPy+N4MomCrNz9pGlxCaKlm7IXu/
D8wHJflnUoO9j/yu7b71Uev2E5Cuzo1SAH7o6PuysV6v7+XSQp98iBgPbsq+CpKJD2loADW7lxEm
k7z8dl3IkjE5FSIscUlaMy6iqjm2zW6SDvH4YFi3kqJtPPlIo1S9dr6XFJRHM+eN/nIyRvOkT1yK
MI6NuBiZlAwIadW8RJ63ctWsSRDsk5V5naKnWXOsSsXfTIYRb4a13nKxKuE/SoLrS+6GuBOXzfk0
yE/JvW6M9bGW3Ml7zCd1GyquU/5QNOhgvLsasH6lXksRLG7WidT5vJwsnmfVaZaNU31Mhgx8tftM
/+r1D/J0H/fpViM+Xvr17rp+iG3u/5kpgXgcg7loRnzge14SOXUYNMcsqXeyAhvsj8BzC++2BHov
uO/CYRNJf2rAla8LXtzGE7nz7ydz9UNATgo/RG4AK3Bcf/OozrwuYvGAgaZCJhY40YtqzCBvKMUs
vPqo8X4xP6XBbbPWbXIZeuWyxhOhA+GtiVIM83p2JsUhFuXYpB1V1s42cl7M2lXbJ4rlt0r9T279
UvyD1H0Jiuc02F+f4dIiklykZZ0usYXEbCo5U6lxFkYSIxSZrNV9rI0vnDU7GoFd1Rlfozck2+rt
ygN/6QI4/X7hmMVdHiexEmGdRiLXXhTnu1L3y01pKc02HYZ4EyRjcJQm+b+dmXDU9KAvo8RmZvk0
YUS6TbqG+TWvjejpsDG8e+YGGwpzzhVcGW2Oc1qgGeadY361a1ycl1D5/V4NIKPJC45aDLxvugXO
pUTADGsjwERHZS9p3S5R+911AZeHaBZAwaz8n0taMOhUheqg4ncIGL413q0qV5AyvvugImMOaoFe
hrumz2p4Ygv0PhliNfDrY5/dljE9Ybe9snJrXO4GInik4HQSNgEW4VyE4w9ep0uIyO2d2exkn9vw
Jo5XfKfL83IuRTgvqTpoVatL1THVv0fawVnrEry8IBifrgtczbeVEmZB0hr3uTC4IMrvZOnwXm4H
Nd8MyVNa343ls62suUtL2z97ZpatsHhgOJ2vG+mQdKL2pD6OfbGTgOnoU7z1lc1ZESIWtCudNtRj
YtXHoDhMxq3T7Wplxdm6tDQ8F1EA0AN5A1+A43tRVA5dxHkPieM3N0a17cyNHu36YBcWK1ZteTr/
yhLOpDzYQVJVKR5KQyU1iaR9tIapdPnkOJ+OsC1RJA+TWSbcnmOzjShtbi0SSYa6URtnU1VrT9IF
L+FMngiWPoSd6k8qyxf4rx7WMpRAzAUtQNk19p2FJkrJYzk8DMrKgVo6tifbdlHZ6JUD/+BOaspT
Fx9Uf6c7t027YuPWpKjnSt4ZbTVZBlLw9obohx89BdUrd9H7LenpXLRzKUWjgsnpIyWQHhxnp9k0
VqwY0iX7cypi/v3EkA5madjliFrY+l7tN7W6MoW18QX7U7VDM1HhwBSGb4O3leWVFOzi+HPhAcAs
xGzF7c5zPZeTnpPTl9M2yJ+n+vf1PVgUoOoWgTASExcoP1IUaHJfakSPom/BPiq+fmB4agtBlTGo
rBFL/6pBjtquV+qjPmy0cquuGLHFrz8Zfv79ZHt10p72NDC8rEo3RCLbdH/9+xcPgoE9V+itx6EV
XouhB2h7p3jV0Yryh2z6WhF7Itpw01ZrvvmiAZsj9BCv8hQX7+PWlkupmriPlT66kU1/r5h5sqnU
Id00bcbrcbq7PrWFJ90cMGRaFLYBAiPeZHETEe42wRXtEuN+1OFkGLud79xq1kNsfeqhaAk7aWNJ
K3IXl5T0BrHX+Ski9vFYbTj3bhDN6+MKYGF7o3fPWfrDNu6vz2/p0plTgwRhKQq8SMX5fRTCI5sS
tIx56eveTRir9/Ggr4hZUkGa6OZmPfjrLnJmkg1de2ZpzdG0JmdrTP1tEk5r9aZLynEqRLDHhS51
jZTozbEkKNiq+9GMN3X5I+/2lGFdX7aFBxzO1MmEBKtcWaXX0iyCrMwNvM892ARGuB/lbCPJR9l6
IvzT8L8TedNNHu0kKxfc8nrOPSRzRO8iR6h25FY7ctNHGuK2U91+0r3ux/UpLokATB8YJwPCPJL5
51ZDq3Ml1uq0PRLW28ARE6xcOksafjr+/PuJVQr60KMhjvEtLdgm5rSRymervcm02+vzWNJwatF4
JOAAU4Yu7BRQCHarpnl7BGzyboroVqNjN2n7/XUxi9MB3xHYecJYPODOpyOPtW1Ab8d0THXjm3tn
3Krqpl4FaVvwSLFDVDzTgABArhh46fpB8/1AHo65XmzNpr+ZlPu+vLfCZ7XalWs+6YIS/AcQnkA1
teliKaME/VxUpM14NP3fzbZaa6JeWDSaAmhWnLHT596r80WrInPsjMAaMNy7rqdD7b6ZbjGn17dG
JN8iWEXOkwccVeKUUF2gtKdyayVSN7FmwKFq/peoGHaZ8SrFL7r1TM+ikQfgGoebIrKAEMx3WUUd
q78z62dT32nVWgZ+cdY6CErgBvJtYgo4B4XALJtwPLbpbT7dxD0lFg/RX9cnvbhzJ0JEfYTrROnl
aMRApZsv+fSBxzf9Iv9OQjC2YUfYxfCz8RjReeVvyY5oycrJXVsnQTvGggrFTkuZQvS3E23tJ8nY
ht1atnltoebfT+xQNEjjVJrsRlDfDcRr65frG7E2C8GO6s2ggJCbsFDtQ5DvvO7T5Dw51s1/J2X+
ipNZmGOsWVEYj8fQeDQDaWt06YamPn0t97K8WpxWXAbAesRbIQe5YZSDfDzW0NdZICvsr89jbXxh
HtQ0KKHdo1bKtB+0uyhZeSos3Aao7b/fP/sQJ+vkJXZK0UE1Hn3YIJR9CUpasTKFRRF0vWm0qFLE
Ywkbrtn+/5B2ZTuO48j2iwRop/QqWbZzrUrLru2F6Nokat+3r7+HOZgpm9Y14erGNDBAohUmGREM
xnJOnsU9nUJQQhhVMPLpPclpr+7SmQhhl2qjAeh9Hs1h3rzao7/Uh784hbPvC7sUN5gyiEcswe19
Mmxgd7e/v7ZF6GMFDBcaWnElC98Hk9HiDJ2+hJZ9SNQfczV4SSLp7+DfuEykvuOGA1sbI0KoSgp7
NM/WVEysUkM0tXqKHkagTEmSPSGPbJgkR752Hpjawu2CkB0rEjyV1lZxXo6dimfJU6sqmEaZZXcY
H/cTl4OuLbQ9oQgJCnghddOoy1RGeKOEkVnuZlh5kWrAf+kMPyHsA0kW8M+233tmPS6JrKFuLebA
ujBCAEo666p5orOsLqrR3RC6Le/SdpJHPXrMzK1LA51KFrq2lQBMQ2QIZgo+r3BpoDkb5wUZVz3s
TXXTo1exSTa3lY8fvLiT5xIExWiXDjNKBBLGcRO9JtvpdyRDLFjTb9T0QXECzYOeC/owzkW+2ICV
D9V8Q6hfpPvkTgrd95gGQGXIS2PSAqGgsE+EUnNarHgJS10B3DJq30RipGsn4UCXUe7mQKiiximJ
UsULuEHDzsEQMsbFft4+h7VNQvXJQuIAYRBWcXnSswZYOVNFbGl1SaDlLzRRAmWQvKPXFnEuhP/9
zN8Deh3piq6aw4WCztbT9eD2ImTfF46hA4hrUrtYhBHtOtUHlfnt768p6/nvF5QVw/rUSgrcVy6e
R1o1eZb+1gH9uTIk7nJ9IRzKH48KIFkL8aKhU1oDXX8O02QJQJ4Ky75/KUjOoW8QsANonxYzKYix
JjIa44g0VLrVSvXF6EYvm6wArSmS5/Ha8xwTOoCkwBwNul5E68B0rpFZRj2GE22LjepOmleWo+mZ
haMGhZ4z3xj01idK021rs3LfAM5XH3W7UPYT8uH+PKjTIPFsK0d58ZuEo5wtFb0wHX5TXTC/y38O
yqHWXx31n9sas5axupAjXK5sUvJa1ZoxNPLCm9I3NTlFjHlT9bF23gYlGLuTacuama6nRwjhRJJI
wgJOAOitgiFYGnKvTRoNYWqYHnFRUmy8pduQOqimHdgRvSVxfbU4msvHxpBBaqzc9aAjgRsBqiaq
9uKcruJmo6s4pA81959ESz103RUOABafqAwCdfUQMdmB0iziCjwrL/1JO6UU0w7FEC7678xpPd4T
U83ES6q7++kIGiJV3kOKywpP/ktBIGBbekvrh3BstkruxYvEcfHzEG5BNNjiesJAO9Kp4kKIUSsA
Z5jGsAc7GkLm3aI1fmPIytlrYjhCN6IHpF+uQgcVbJ4Y3qynkOWbnO1b86DJZsBlIgS7ahqWYnoI
IibXY6qvaI9ElkGQiRBMykh0sBwtEGEo25k9YRBOk6nwiv9FGgRekSd8jatx4zhfyhlwrlNo7hJ1
48gIyCWff3caZ/dgrJOiUg18fvzkmK9dev+z6vzXvxcCzz5v2l0+UfhQ3OVBojwVxC9GyU2+Znln
G/TugM5EqGU0YOATZxB9ajpvKT3A1hWygRnZNgnmvSwg3G7jZgp7oN0mCZzWr9veWSaA//1sFUyL
24FwezCnb8r3rPj9F5/nTfNo6UB/j2jVcVeZTlvCqpXCy3qMctK/SJegDP5HgrAA3awjtS0ggVU+
6FXT4G8WwN8ZeOLwpOPl/uSzDuTDuB3Daql9lWGkfntbwNpVgU7Y/woQESNqJxsck+J2dMhrlvkT
ul+iJd8ok1c6kobw990WfSwoCpDlQ5cvoASFmKqcksVdurkPsybUrCAaHozk5Fa7QX/uiBF0OmeF
wYx0MGL4NiGfbq905dXGAyA4X7C/oElPuEGqyCjKRmd1qGez5w61N2a9z91kHHtVhKyB7OxWthYZ
TXgwsJMiayx2P9pz0uEPbhVqeem1dG/GL0ozeQ0gAlJbxg7Af72wtxfC+OrPDKl2DBrlhlOFnAq1
LB6Hfqu0b1H2M41PJDU8ezIk76G1/TxfnrCfGUKcPma0CmmRfWk7OKBY33bt/AhYHa9WZk9fxvD2
Ea54C+SPeDc/eCjwkBQUiLVu7U6qVoWF7s0/S8nXVzzqxdcFWzMGRS96gq8PH7Lp00weNLCnF6fb
S1jrAbmQIrjUdnQLszEgZZ73YwpyKva5jdimd3836KF2XU+ZdrR9bE0Zw5ts8wRPZTWTk9sTBFeY
ZUeq7y+u1IuF8aDhTAOVtq3zBcN0IZoOutyLZHOG/L8XNRyER8DifR9iFzMhNM6HDlX1MrScr6x+
1p3HJv1++3DWtghTgIicgWYFpjiedDpbQtYBEcaIsyrMnpVlY00Si5F9XlBflSQYUprzKlRnbxi+
DL2sCLEqAED+iMdVzIeIkID9qGqmohhlOJuvLlheGxnjxZpLA26ii+AGSRC8jS83qJhbAzi2KMOz
snyaWLLtktZLLUDMtU6gV6PkEb5mkbzXAMAzwOi76h9HbrrouhhzGoNzAEa5n5fZpldDInlbrGgW
oO6R1wGKGSrIomZlTKki4G/XIfsNMIH2B0a7buvViqvE1DcuAo5PreMyuNw2ZNgWpQMLWpglaeo1
ivlYjmmQ9P12BM9ZUwFjTLkbTAIdGucyBXNPHeBEUSevwzr/RRVlE0d/kZq8kCAYfK4RWugjVlXN
1HPyberIZgZX1O1CAtePM3vMR6cEUgvWkDatF7Mt0GvUZoeBAWJ/vn1CayqA7CqfCOLoWeLwUeso
ZBppVIfWFDrdSw0UaGt3W8RaIgLAM/+TIYI7AMqwHhMTF2bTPnRt7FvKKQM3nGt/NAHbDMq0+qOl
y27pFZfAiaVBCAzJHPT0cgvVcrDTheiIC5wNdXZGt7m9Ksn3xaZT1ulwaA2+nzkvprFpp1+3v7/i
As5/v0jiEg+s0ezIrMK44wUq3dmk6TM2699JEa7+KB7KMWIGpOR+Gz+Y+oZ2PrUlHa2yvRLcQKor
ddY7WMswdF9qo3ymVbK/vRCZCP73M4tB9bb+z3ZVcdCiPCyDnJYdh2DzTLFbszSwUUuLulGg1I+R
4i0ya5StQrB7Smmn1iqkgCgSYGZ6tfl3u8T9ztku9WUPGpeIh0J4emLCMOqfgf/WfrotZdV7/TE9
VwjJm7Za7CHHKtLaH9RnHUP06jZJPoJB97YgbdV7nUkSjLxEP4lh5DBCF9UhFiW7cckyz9G6jW4w
M0gdWoEgSt9RNX1wlN7T3fZzxtR9rZTP4xDp/hCTr7d/021FQZfo5RYnpQacjAJbDNLluPC79jn9
ivHH20LWsqxn3kETs/RLnTM1S2FRtNe0DYIfQINWUb9JWzYCKDZbPIR7hxSHDfbLpfEc5kxe7wKj
LsIssuQY1rUWZU/OyonZCEGrtNh267HGe48227TcKrL+6rX3M1b7R4CgUG5VacCqt6swMZoDAW4Z
M5UdUPm8utUCU0/2iuluh8l6HLFKPXa3yGHumlp9u73r60f752cI2rao6YJqMu6xsn8mQ+zlIPBB
RzMe0ERyvusW9D9JYr98ERujbTWQtJiflvipVD8W8b6MnqQTWusG9EeQENe6BNTq/YCdHfQN8BVa
5sEobu/a+vX/5/Rs4Y5JaToWtMALvQbKta2d7PK1zl+Z+mJWz426G6PvczwHt4XK1iVcB5HudBUS
PLj93Wejfc0dPM7/6ur8s3X8J5z5UtLVtt5wEYqhBVrTv1l29DCX7bYZyfb2av4fc/8ji2vmmawl
mtEqUVu4puPXTv+ZmydCPo20AZEw8O6qH4N+cudvmbUDlIxEFSVKL9LNkjYassGAhrTaru22qnsq
aJDK6MVWz8t6p5MHyTtCtssFKplRLUW34LxI67M3vBB8ydXHjVN4RaMK/0eC4KQcaumgW8RVYTUP
br83S9+qjqmyreMg0p7mVlJ5XPWJZ+IEl2UMwJu2yYg70PZmoJDfP4DImwr+LEfwRVWWRhWzsWF1
uvvcyTy6ZLPEfACaL1J11rBZsbZBUqv5yKJflHmkfI78v+n0OF+KIfggYEIPmsGXYukxZtEiL5b4
bYlyGYIDqjPNbO1+hqVm2z5CqzQA9x9uW6jkuMUehjQbwMfUY8PKZvYOg5SZfn0JJgfmBlMAeCkv
7aPS82SaQegWGs2eDoPXO7tokfUWrS/ijxD+9zMvY00lmJ87HuM2+zn5OFp/E6OD1v2/ixA85qDl
bV+U+P5sbS32kP/FkCYU6c/3BScCRpASdzQ2SWvfUuWRxF/1aEdyGeea7CwET0Jc1AqclG9TFCTW
rrARU0mc7ur9bxE4QjQNobdW0FiKOhogQJCyd6ZAGX+nxc5KMA9EvpUI229r7qp/PxMlaNaAyiwb
LSQAomQ/m5+74UuPYf2WSJ6A65v2Z0WCbhVEi0eSI6Jpoy926Sv2U5pub69EtmmCeul9kaSFjTB0
7J4BdozWfs+MH2nrgPX+rzzKn9UImjbXBSC33rMmrpfVKNv4Ulin1XMBLYNlavjnaiAnHytlwvMG
Dr5ON5Hx7BQvZf1i9xIMlTWbx8CDhaICen2uBnImkpdVn0xwvnEAEDtVdu6r0d+5AEGVibu4WUJx
EfbNc5p/78tdRnqPDYeOvFntDzJkm3KQLGpt785lCjpdA1Z/Ys5Qhba1LQqPpludBHnz+X59O5ci
qDSqPHGq9ViZrnyu512So6d7y7TNIkOJkC1HUOy8s5OmzVq82l0a5t34WAOvOtNi00uLWRLV8rhE
DJPOFyVoNiG9lZcglQyt0otTn6aPyxTo02ZUPzr66fYGytYlOFJtitBMMWBdmr6ZGRqY98v0kt7J
wMsbJK3zFQmRWNGrrTFn0HCMZpFqY8xIokqeOOsL4XQQGBAHjJMQjGm1OrmpgxsB3D3PVlUdNGfc
MUSWwJb6i+4xLOd/ssS8Y9lTsGLzaKl5iPYqOpoTb5ZUH9Z9wh8RQkCmAENGz3ukMJx8p3WvjvkX
ccD5EgSX0EcsW+aEp0gA8qPW/7RNJDkQ2QoEB7BM3dQnMSSQ0Fg87ettvZV9XTD8Hl1S6HxAPJmX
O7sNir+5ks/3R7D3Po/SyI64Oql7pf9kpx+b6juT8Yzwr1xb+p9TFizdiu0+0W21CqPyY55+UtlB
GYJ/t1GCgbOZELSswvSmeRsZvqwqvpr+O98owbQtlaaDS3HMfZpu6oRtovRTjBbHonpS8o/mlG/R
duw55Ls5PQ76S+z+MoxtbsmeyDJ9EMy/bAF/QSKYZI+Oii7aqk14ex9v+xc0hV0G5lFV9UbEHzC6
9jaZe5Zvp/iDlny6LeX2MtCvfimFIjxbyhxSDLz0jL0xS0JA2fcFswe75Zg1Fd5Ieo3BiIdM1im5
qtAGOovRxwiaQLFJgkPEOFnV4JmXD2h2NTxnar7TSpcEzKvLOBMjLKNkmj7bBm6ttvnYsM8U6Px/
cQ5nAgTnxWY9qYEAgji2wl3V/bLLL/9OAF/h2TtvcbqxGyasAHwY2gJUd4n3XVVXTlsDilEN49GC
/xq0BM1QAHxB/4+fNF5m7zQlyEZJDC6Twv9+tgpdcZDrbvlFiLGESQtG62uJkD8jskqiTJDgxdyh
YENMsV1RNHltdDSL4wDUzllG+raqWAgfQMEFtwR2qcsFzWOXkiWB218U9BGb0F+0T90++VUT+Z8I
NEtciihTNWN0gc9XXaR2vIV+bmTJ+turuJofyMlAgbwIK7d+gGiy+3V7AbKvC8ZHieJM04wnfhcd
0CqXShyt7POC6TVKY4LTFEegkF1hACNdsv+rqnS2/1z+mc7SztAbRqCzhb1ztuXXN0NWGZKdsGB7
UTXktc3L0lbmz8krqrml7DZa3yQgboJqC919YnJQnTu0EFlYBCrT6ein0oLB6hpgAA5ox4ATQYRr
vUYAmmdpjTxRnoAOfvLs8YnZr2OsbTXmegYbNlp5IN33xXpM6XOFub7EfUbvo+S0ZL9DMEhj7Oqs
HSr8Dvpx7rY2GFhkCrG2lw6ARDkCPmf4Fu7cIqFdYQ1jjkYfbe9mxcZsf922mLVFnEsQLKakYLN1
+yEPF+N3VL6a9YMBcIo7ZThIugEEQycWx/oSs5NWRvVxmNvylFYK28dlZD8h20Meqtl2JXeLxg//
Imx9l2W5yIuhe/eqFXJKAXGWlUt5ylvdTxIM9Uw+cEs2fb7v2+c+M7xSSf12rvyySw+gtWBZtddY
8WymlUeJ7rcsRXe6jCacXwLizwK9KZpcMCiHCQfRc2T9MivVUJ+ilniG3QVKcizR2KslvzpH0rZ1
5UWwBeeyBC+SDY1Tk3yqT47zOQabXmaUfpzoHlvYXxzsuSSuXGf+albttK5R2z3ZEQ3mOPGgqsEo
HRpa3TwHE4B4D6MDUcQ6hEvPrb6s61Ni/lSq2s+1DyyKvHlRNkUp47e5MjnsHsaxoaY2/t9VM3ZN
aMKAU1SdAM/9yerY05DGEiWViRBsDpDFtgmS9epEu/J7qjj7nlJJnmZFBEBfQNaKfzEj+/40OjsZ
cx5qS8mL6tSlql99dgoZtd6Kkl0I4H8/E4CCg64pSVmd9IR66fgIr7EFJ2Fgye7c6+ImwFLOlyLE
VxGKDpjcSXEgywdLi4F82nnAG/Gypt0s5QNoJLZJ122MLN71buKlzb2lOgcNneCosYBrgv+JE1a1
VZKhjMfyBB75hxiL7VXJy2dFv3nDO9gjkcsHorjgHEheadbcxNVpmuhuSPTJo+PiDWDG8fLWol7Z
phKJK+rBh901zj2HTg8i7KmjOFGcUEgsFB03NMikJdH3mgAQP4Da7334WBzzIwMKMYlllae++zbH
dTC4MkSqFQV0AXkFWBQHKTVwrl4qYJcOXYnh5vJk4bmrvnkbjX26fW3x+1vw2ZDgAksCRGvXcGWZ
BQj+qVTLEwM7nVmPns1+FFb71GWTr402SASDSUYLtb6qPzIF15BO4PzG4BeuygnDn+ahU49MK3xr
2t1e26ocjjwBjSMIpfjfz8w3H6oeyAo9lBqtT+O0NEGUoDVurMjg5wCzvP+icDFdy7uVMfeJOZdL
cXHbZxmQA9PTMtYot2TBiI6kWr0boBCgYYg5YavA4lRRCL0Uo/RpobjUTTiX1bwpZUOKa0p9/nnh
cPQoXnqA9CenKmuKD41lVo/Elqb3riIy4NWj6RrUMq5hoy1aWEQz57qCbv/41I3xVomLAAwoQaPJ
UFGvAyWMi9qYwwXnNlgoRQttDBCBEn3qTpj/2iTGfk6/kfjRsp5Ud1tk32+r2/XOwRlYaLbl0BeA
pRD8TWvn/WJHiADnOfJ79FzfzRAC/mAMjKvIizjoJhdb1QdS9v24KBX6XMytNX4qs+fEBNbQ8o2M
X+9ey4UowXSmkVVdU5HqlNuem3u1bJ5jZa9AHw3GHECmo+AmRsuRkQFPDd2wpySno+codua1TSEJ
Qa7tH1oDSBWMkDoIEER4MKhVMndq15/AnaNWW7vBPLvvyODvVpaCMQUe9WKyF1GN8EJq0VqosXGJ
T5SO+mszFXlgOaySzM9dSyGclx5zHVAx0G8LWQsLj7CloTU9Rk1nbcCp0LTm5t4zvxQh2KSjxsqo
AaznaMWHfArb/b/7vOBYqJLOdQccx2P1rrVZeveME96PGBdxeQWXV4wF/2sWVj5MXe0c6VAH82vU
msHdK7gQIBiFbQCZtAEN/XFxoK4OKATvrdkKKxA8SAO+SxOvDec4le0G3TreDzdHnLTcDaOLWE/n
bw0wyGig5RWUiaWjOheVk5+K+Wku4tQzZuS79ft19lKMoFDzNJYz8I7yk74DVfgGZMZ3ayy65DC2
gwQrHpzIlFxehcasq0szuukJw7+esx/U8e4rnQvgmUhYOAI98cQtSlOjV9KTlX3A0FaifWN9eFup
rp0U7gtAagO5kg9piNd50WplnjpDirPoMP7ql2DxjoPKTSXO8NqBXMoRzC/RaDaDjSY9Ucv1qn9Y
IkMclQkQDsNJSVu1MwRUE97Jk+lr7N6aLKAkTeQ8OHOVgXBYOI00qo1ZG+zxCCQxPJU3ziLDErsK
SyDBUvmsOL8wrmiIcsctJycbp6PZb7poE5FgbCRB6dU2XYoQbQ8vraSwE4jQUJj74MrAB67USfi8
YHNJR0nkjPg81R773zTBJED1WN49Q8GlwMMiEgXG8RWxHojWcxvEFtORPSoqCGQxXX+nVUAAf4ai
sglPdTWVN6lL2zJQvR/nt8F+GOiJzp97GT3j9Tgubgq4KMyV8pHPq/moAuKp7Yw6AAhwY4zWUz7U
PihrPy49eMGBb6wodGvO5u8So1qqIrtwr2u37/It5MuAO8JxpS79V1EvUeLUuQ60jsyrLG1jGPts
nn2U8PzRfKzil2F+Zl0EZt4dBSbnxPZ2d+hlfvpaZ/g2YLetd2YE8eGS1TEegMmgh6SM/A6Qzm2c
bQjm7Yrp3hiAL1jDgxNMvdhusUW0xkyCGtezHlqf1WGvWvdmMYTPc9s7e/AtowYejAqfN8YpQFt9
3MmYANdVBvoCJD0Q21+1pFm10jpObWEFIx54Y+mVGOOmLDBdzCYEaBWu7G0xEq+SzkNc+ybs3Zlk
/tY5WxxdxtTIFlMPW/WxWV7G6Mlhb7et7to3QQTeyVieDhQcV9BHDFvWfRnreshabyB+umxuf39F
0XQVJo3bDiCEeMdeLgGgJTSqELKjqBF09T57amswH0guupV9Ak4zcptYAgfNExZhUsWImVGYodKM
D0wZnpkxvdT1sr29lqvECUfYx5y1g7cFuJHEsD9tYrXT1MZEk9jX3nywjN8dxmGo+6HVt1mNhiRV
Nki8cjroedIwpwwzxZSRsLC6W4rCLQwrLFnsN/rbVEvyqSvHg1yWDleAdyYqGIKGLQ1ppprGdtjG
b+OweOW3Bi2dlXW8vXMr64C/5UjHJlAUNVNYh2UshJSZYoWDu9UV35CsQvZ5YRWp7tZI2uLzrfpm
IfuSLpLSw5oAUIyjQA00EaCnCldsU7usUSm1QrspvZ8klfU+rCgwz/ipYEznxRTxnFOXDk3RZ3aY
TqeGUeA1aBuX3B1LgThAgwqD9xgT/SJ5gJsvqFOVkx2q6KR3Sz+Lft59ygTRARRKBfcx2g8vbX3W
C6ZNY01CU9v28caUASKvnAJyINh91eXUAGK9pNDV0YiRygtzzOKgrBgkwb0LMJCUB6wZ3CFGGEVn
ZfdunU1AAA0NumkLv87uvqwuvn8VCFJcVBnSCaGqPXW/slLin66NGZxZaD7hdgw+WUPY/8IdW9LZ
Gg3HnHm1u7y6U/tKhm9ERmxzra6Xgvjfz+4ls3HiAejsNEyioHxUpkBGV7u2Eg7uDqZu3bhGXJ10
Eg9RnaHpxC18Lflqm6do8LRWlVwc1xqFVBRk4IkBcIsryJ4Ow9NaYlbRcTH9gj7FZni3QuH7qLjp
YGUBrqSwUVk16XXbd9ERicF02CcyULC134+oCkkc5EFg2MLt6ozYpNJg0VEZi4PVTY8pgCUlcblE
hqi0BTByohaEdscZ87SjunWJTG+vJaAzHe95h1iwaoTFl+rk5omrFK7mhN0GvdedTFu597+odyBL
cP55rmxn2mrorIiRFHHCOQ1GffKNXPWN/rUziE8NzY/uf+5BHqIRcKgj3r0C3+wiVtWDzlxALjtb
u3O3Ej9+bX2X3xfWY7tL1hYVxXoW0OVsaP+i3n/fXYoQ7+s5yw0thQjd3iqdV+kPt+2C//fikXBY
ag5EZthX9yldpjZaSKqE+jKBcgBxZ7l3ov1IX10a3R3hIk90JkvIgkwszZpphiynPSAr7BayboEV
9UUHi44yPh6PKDsKwQElA3ErxaKh8ykBPL8a342NiJjz/bWGVs4VeE81MsF3Qjoato+l6QaLMQa3
j2PFQi4E8BWeWUiDpoq2oS0NtSTdRT15BGeMlW8afWPr3Z4azva2vBUNvpAnGLytTFlmp1hQZqk/
47Tfszjfz1n267aYtYMx0XOgcV5w4M8JhtJPddGwHMtKsjegb9iS1O3q58FDgncNNPkKIDrJTYZe
gYqCOeFrgeH74u6yH84dzUVAXgJZKaIqQbFGprW17RQ0bAY0Sm1r/e6oFoziINpEHQOwO1epL2b2
c2+3rhUazWbQ/Czb3N7/tWPGS4knnIF1f5XnHEr0HUSVbYZZVLymZvasG/0uqt17i/78SXYmRjTw
uCnHHs9D4Oxs1B+qbCiRa4ngqy4+LyQ5LYCMA+HQNcMCkIw1S/2FJH5k4aKSAQiu7hcQA+CtHBRI
xWJfB7SopEwSCzOJy3c1dV9aDAZ1SbK7fSxreouyIh7deMmiK0Nw7kPV9QRY13aoDZ3fltsxI39z
8C4yXLwwwxupLv0JcCtYBXglKNaygJSnBpZoMMucyOoyzoQIyzDVPDPHAUKAx4zSzFvO7q2/cb06
EyC8KqukcNIogoB+zjFNkXh/EShcCBCiN7UtMbzBtwlIYhv3hbj3v2c4/hhwqXl1Gllbwc+qZZaY
MSVGaJTLw8iUYKkkL+8Vlb2QIJy0bg49RfBlhFT5PLdBk+3vVyU4VwNeCjB9GtqIBFUqs0pXO2aH
EZ0eFJAJlFPt6cP2bpMA24KJIQr0MQJhQNAlvWUc05vaYRU/mx/ANXf/55EBBaUDELlQbRCKb7nd
0mnQCzsck0/OB8X4/BefRwsh8ji8eVi8J+JSK4uxhx4hXWx8Y/P3259fcYBEQ2snGLvxtLzq8YwM
N8+WSlFC+5ttDb6W2X5lzX7pysrq10OzaBLTNVzXHIIf/VvCPpUayZbF6pVQZUugjkFRPKn1K5t2
TEt9YmxUJMSdUnJ9rKjwO2o6ktQuCESIIHTRG1Wp08UNx+hzbVuBWVX7LLr7IYiGMcRu/xUiXOWR
oYJ6jQsprA/lNru7NRZYwdg4dERyTPYr/Z0NVYkXoO2GJAUXXt+8pLEatEP+AkBXyZOZm4JwHaL3
Aa08aLEhGNMWTCUdm3RhPXXDBfPyxP1u2weaPRifEk3WEL9yMFydgaykWajOiaUS1WZdg8sFgfsw
7xq8o7QGY2ytvrut3tf3CNCJbQ4CCoRLTKwJThKg4HFj0rk7xnbrHUZVxtm59n1TA3s2Ol/QmShm
rSbFspZyyLtjYfzMd1b14/6fz7lH4d5B0w3U60sH2YMVZ5oKpz2600cn9rXyX35fcMC0WkqjafH9
yPHJ6W7qV9cGUQzfd/x+vJ2E+2N0l2mZqBudZvWhsbbt3Vc4MPex9Xj+80ZUce/dnKKjibDmOOyJ
nQduIwNcuj7c9/AcUbqpIasqlvIVfaZId+f1ER32bhyo9O6M4eX3hdi2UyObmlZWA7Infck9VtQS
AddGhp0HoALSdchu62J5zkm1aHGKrjqWbvVP18++O/BZAfPbbS29vkPg0LmDQo0XJRSxqzVGZ79a
DFl7bMevqWn4M3qAKRoG8lpWcLo+kferwyZAh3PRAcb/fvaWdZsmHq2qgzkPu9r1ahkiouz7grtg
7aAwo8P3jWgzEY/9vL1Rss8LBjFZDsgax7Y7KqgBW9/A4uXdLQANiyZeexZS9VdcXfbYVjV11O6Y
Azi8edDATH+/AFzeGOx5twixVlIWg8mWuc2OSf6lC4q7eVkRgcDaUIrFDAOn7b0838V2ZjuvquTY
O5sWbAuS22DFHi4+L+w/ixTIL/H5TWZ9qx+K/uvdu3PxfeH6zPLWoMqI7+sAgvmncuLt7e+v/X7L
RaBhc1IsJJ8vt2eeNX1ZlDQ5ZnFgzjuNBpMuyT9eZ4vQs6ah95F31+IdKdwIvZs70aImCVrWjg4r
/a6J/S4BzrFD0ARUeKNssHbFJtA3ijZreCkwwojvYnMos2Zx4uSojqpXxA/NcLy9adcCXIDNoHKM
pwqKk2LX6NhSTKcqFgZc0zfqmd3dj6TLz3PxZy5pZmmCRA8+vyTT1ppmr9Q6ULXYkqOXrUKwDFh8
WyKxUBxrr0w2IB+6vUlc8y8Dv8tVCJaxAM8QDxl8PjNnzzI/KcHcf0Gv793uA1lUVNjxVkI0jlro
5Wah9w8QFiybjk1ZeSRjXiO5ila2idf4MMKJjOB1n1GZgWWw16f+aPtm/5bpd0f6nMEGJVAw2+JF
Ib65WwVs80OujkeNPZe568dRcf8588cEOjZUTogoxsWoZjTz3LrzkbHHaBe7d2cF+WPiz+eFgDJO
piiOBnxetz/3+dEObqvRtYNCHAaADcxogFQPEfHl+TbVXCuWXapHgNcrj6Wq5R5SXQ66kLpGivMp
njWKuOA8xovStuAMr1iFzAzvrrw2lmOtPXzMtP3tpYgW8f51hHcgCEfWDtHN5VJsbR6XpKqXo5PP
zgcA11cHTcnanV2rIHHOUlr7twVeLwdLcYCzwuvraNsR9q53yII5DTYe4i+lE0S15CV8vZ7Lzwt3
R4zO+SRp8HljBpVU90U3MXC8jWXFH9kqhG1L1bjRIgtiBtOvHG9xJRom+z7/+5m7xYMjcluG7xcu
yuDzU5tJXhWiCiOyROsubA9dyJieE6uuGsXrepjG4aDVR83dOCqM/O3ukz4XIWZCIiNW0gbpzYOm
e03tx5IoZ2WLOGsExm1cbobiLEbiGn2dGvlw6NWdUzy7spLr2vfRx4CiBW8UQFfn5RH0SqOVHYuH
AzKcQIpLvPu3Bx0a7zN+BqxBE0IQHVBKjgGSgAMfKmSYBc5/3N5/HoadX3Y4YpR18FjHxW+iAUvQ
0Y4NLbPQPnGwqgeFYgrUo84D7rpUOd4WtLJThop2fCQIgCGNDOTlTqExOINF0+7AbI9GG00Sesg+
z/9+ZgspccCqVuHzY/ZZGb+Z94IivO/T2c/npnL+/ZkNxTji+6r6VWsOyeH27qx4JLQ3ICeLDDif
XhaiZcW2WmdOi/4A4JZvddVuyah4Sk+24CCQxB0rRn0hSrj2ciM3UEzI+wOrt9rwM8uCso8kMmTL
EdS2tIbSticsR4s3NNkoWeDWnsIkxi3G5+9n8mfTRN8Blg7WYFC+P0zN6LFS8YDa4y1W6yfst1Y/
dEy2rDVjQaDHDwpTDVeTfbNdgawxapJDFRH6TXMmEELGVWo+xBmdn6aknh8zbcxk8AtXvdRYKIfL
QFPefxDohO1UqgT9FxVJDk2Tmh/Aam5T3CYFAXDGCF4X4v4eu7jf0syunytsfewVSje33uTY41Zp
evDo0WQpQGTS5tvGIpHknrg+bugsmp8JH3nEyAr/+7lxDAZjXY19cet9OwXd8GJbyaYpZSw91wcO
Ocj6YmSFexHx+dJ0i2OlbZIc7O45meKHQqk2I6AzGXAY8gN6f+9TY4S2aMNDHIJCJfpbrroVbZRg
XEBXDy/j8oZwwevIU2F+1pSft41fWNa7GJDWGLyZBgk8MXk3J0rmTIRi10p06kQYe8zn/AuZ0h9A
u+280c0/Lb0pgyYRDu1dKgASMGviogiLO+by0OJsNFwlGZaXLqb+GH1YrG8Rqg9LLuvtvRL0HpXi
wYlpLLzNxGe025WuDYyJ5AOw2s0CmAlfinSbk6+3N3FNCm+Jxqw3arFXJUCNzjlJbYvxWaYpHcGn
o+EqA4WALhtVXZWETm9O2IZUrnhcSVqZVWxS9iGxjEcNqAV4t3t9Vj5mtrO/vSjhVsOFb6JngbMK
AkMGBbX/I+1Le+REmm5/ERIk+1egtt5wM3Z321+QVyCTJdkTfv099Lx6pioLFWrfkTyyNBqiIpfI
WE6ckPaoH8x5tGqLhlNxb+/5/LGc6PvnAYk3MRAMDctXvBwT4SQuFDcNG6Xc1zb7jNblndXOG+bh
PT44czL+lbMMGEc4CkIhGZArXJW3hmiy0NWLQOd7o/yT6P9k7DHGK2QdaPcPRxe2UubghYgqeDq3
V1Ey2/8nHiEwErJIGcnhi9NVrECvbBbWow3BmOsklG+gDQ1ozO9mSr/fFic9sFfiJFdkFpTnqdlm
ISOmn5fM18y3dD7cFrJ2MgAO/p9Okj+iGmIszGnIwnJsPVu/c9uN+7SiBU4dasSoteqwgtKbk6To
bzRGaFFnhu+Cy7swXooPNuQvSwUheDqQngDblAwHV5id9rriZKGWf42tl62Hc2XjQU+HlDtque9h
+KWJw7lT667IacjV2t4pgODel8CYfXe5ZQU0x4PqOuPW+PPVhQM8DogTbSkfSjszLknDUYN5mFzV
J07tT+4pTXP/9v6vGCEAsgzEeKjogeFCipAtNOtwkczYfz31euO5FC+0nTxdO92Wc/U24fGDlIXT
HX/gwV8uoVGkJM9Mm4Ud0+h+coS673jsBupofEHMhWGj8PZ9g/LNqWKLBpLRQP0EBpYAS7D8hEvJ
Sl0PVjHQPNRBtKspxgHZnL1SOd8EaU9DxX83pvnIrDkw6vKB9H9u6329i6CgAGgFjBeAHF7BMdRJ
z51ezapQfW6Fn3deQve3JVzf4AsJcjkeIP/C4BYkcHCrRF1dl98FI8PWQVlVBGSZBob3YCvl16qh
SaynWlKFQuzLX6L/bTkfi1FxidG1v7xO8ItBFiOb16F383puSh4a1IXvPRoNGAlGvru9XHJ32r9i
lkQpuBUIqmvSidcFoazRGh6qef4UqyQQJN1V7gtG7ZbUeEDDbJBqVjCVbjB2RXBb+tVmEW1JIuAf
zCuG0ZIO4zRazlxTbQ7bdnBPLVXavVta7UZearGpF0dekrL8ijM/GnRMiVY48xyW8SGbxgBZtwAZ
t11dnKr8YMydh8fztmJXdgQi0RBguRamEKyQI81JaxakVEN7EPFDqZdziAnfNCCozQWu3tCNw7Iq
Dx1yiz+zDPaSFtJ1y3amTTyHoikyf+Tmzi6LB5fTn32x1UJ/dfQX3c5kScvpVqWux26qhgqfQ0dv
D0MjIuujjdXIUS5i8ESiUgdskpzoxYzNRs9giEIw5BBvbjo/F5gYWTfj9w/vFXisUO0yEZYsl+Dy
eKCRV5uneFJCnTzM/JU1T3r3vaXpxlmXCbsWhRykrQEUA6IRvWzLHp4dQ73uWN2PnRKqFYlsXXgz
m3fufF+CM94oGp8OWhk0jTAfUiVujwOG/+2cQdlKVFw9PcvPwMujwz/FqspPnCKmysiLQgnnXvPU
ZJdUuyGLPSX+p2SDx+uNm7ByWiAOrgKQUTacbsnhYaalIB0KrbP8jjp3JAb11YYjuiFCZtZ060wx
jbhX4I88KeyNWIfW2HivVwzVuRZXw3b6ojeNZlTCPN+PiPi3qBa2VCCXZwNlUNzZBqs0sAqsnJjy
2eUe2aLKXdt6ODWgBAEsCjPo5ZOuVoVSKE4cdvrP1Ml9zf00didNuXfRCuIk5sa+rC0agOeYwIwH
H0liKcwqaUr0xCVxOM5fM1fD1d0ia3pPgUimHZCl/0QsGp/dqUkBYRehEIFWeOfBKvQXTE27G6mZ
hkrOi2M7CddjXdU0HppIPxE3YZ7op++6MAOFIy0Q61GVAbg1O/0W48HanmrQHeAqYKuQW7n8bY1O
uZFgNmWYz/eV/TCLAni3dGONVwy/A3u/vDEA6sKzuhTCGlRT20l1wgmphtPn+F5vNsCncGnwDXmR
z2TIsxOGtMqMFum7kAhHC6d8Yn45qJPPRzcBcprkXiH4T05tTBN09PGtsupq1wrdPg2WxQNEW1+1
ZTRZRpNfLdzCQGs11VeTyvLN2qXBUJgDOlNa/Q6zxvixVkl/SspB8Qc2NKCGJ/ZwUIB2RjYKNxyE
JGrvOWpveUaepCczw7ta603mTcXQeAx0WMcu55j7Y2RIu5vZN3uwtJ3ohzIA3scK2loFubY+Bm3v
KIGRGR5J/FrzqliNRsvynGmo0NUlUo/Prl+oefPEKMaWTklle11T4oIOoG3CpEzLY0RrPa7p3Ct6
0TyMVCseyGiPR1Vk6oG6VgUyBrfwq95VHpUye6tLG0ynlSOKtxbUQyoIGvIqyBNt6rx2apRDPfNu
N+jU3HUs5Z9A4whOeYQKr0WS6gcXEKxg6rPubmzi7K6srPxR65XuTnEw0UItMpSrbLUN09TWfG3g
iT/1Jj1kig2G/1y/i0cbTCvELu+MuaVH5prNoS9UvnPTun1Kkd0JWj2z9lWBqteUubGfxaBEhheN
9SysLigVPMSYH6DvGksv96NZInKxFRFg0uQcCJGMD1WXGneZbnE/6TV2FATTRAXryWlOLdUDuZ57
KnKB2SWukfoTFyIQTW96qbCnBz6BWbvFM/kQO+iSFsZoHdRZ7T87isI9i9px2Ng03o/IS4UtoHke
CoGZl3Nee9hJjF1TFWdvmPGTHnf5ro1Z4zXA4ftaqqpfbvsNV2EwcqXIyoIpcMlbw3+4vHo5xne2
mdNYochMP40xaTieDoCYPwwxQFE507Ze7hWDAoG444Cy4CGVq26a1iWYm9lZIc0cL1fmz4aiPqLf
+M9tvVbFIHsJ7ARGwiM/e6mXyieKuCS2QmLUqJZo5K0neneoiMmPtyWtGq+FiQm4PpT7ZFckN9Js
6ECnEqK7yLdTlvijVgTagKC7J6+3Za29fUsfF8qtyJRdQZwzx+Tw9JI4dIF29WBK742cPSoE/G6l
Ux3YxAIt/yAW4t3lM4A8XtADKM7JriXPs54NeReH5JvDvXJ3W6VVu3z2dclpaHR3rpQKX7cqDD2m
NDD7jUzmyhHHegFssfC8ot4rHXH0LeXubIo41Ir8DkXlA2qxQeman+IUTquSWRsHYk0jxKILpteE
zyCHMY490nkoe2zSXPzuQbzZ0OwvVDLh+qAmi1fzqnV0QrqqH/QxDkvwJHSG+mBXzLO1X7XZ7VLF
3Xg8V+6SA3gHmuPgcyEjLLlAIi5jWlSaGwJWFyhz98RMuscYn42TsCVGcoMoHYd8GmY3nO0wI6gJ
jig2b5Vt1g7DuS6Sq9EV+uj0E4RoRViNp4J7unjgY0DajwEE32/NmSBH6qjAYLVZDA4Eod1vtJ/H
KrKKxKtS3Zv5n9bcSKNvrJ1s7marU5qsnSBtcL/oCj101nQf4zG7fVlXxaB/B0BlFNt0OZ3TJjn8
GLBDhNPsV/RToQeKshGkrJlTcEItPZnALF1B39Kx54YzE2iSxJggHnu8unMq6hMtuq3LstOyQ4gq
jQ3mxPf+vEXXM687Nuuh5Hbihgp56MY/GfwsPbtr4p2bwRdUdwxtzP9/EhfVzySSuKZ9nEKi29Z7
XnHf5s/C/NaD83qsjikmvo/aVn1j7cU411K6u9YIX7aZILM2Cp+VwJkVLxawIj0v9m1e+yPw57e1
XN1AJMNAcrowd1pSFmeyqKEmaRqH8MBmDfMLzdQb4680+/kXclyUv5YkLCiJJHMxDV3CUKByQ9Ja
gZhNr+bfgHnax93GTV6z58vrgdOIzhiAzi63TVMGpugqGI54o3rE2WX9FqTtOn+5ANnwNKG3DBEQ
MgyXIgBwzPVmEFbYGHpY1sahcKzP9Yix7dyMWjrtAC/KvbJNa8zESA8u1X/dXsyVi42Cx4J8syx0
3spvvMLGxNSywgq1yW69Ykgqf5rpGDi1Mu9ui1qxwBAF+OPCPQeHUzqRjLVqXyEnFlrK6yyOCUjD
KmYdM/KjJ/PGWVxVC4YKbeMEpEWmtHWjWrO2mogVtrTz7Fjfu5O9H+u/8Wl1MFOhVKpBK9ksgsi8
5ZWTWqHbt2GrksHT9cTYD0aaHG4vHsjIcBQks7Vg1mzkvZANuDoqutszNTNHM2ycuHqeFLv3iYg1
L0sav3GezGHwucA4t9xP62ZXWxlqW26Ve0rDfxfqUL1mjC3do12jHUu31b3aLBrqN5rxXLNkvIdT
KfZKXWWBRYvRT/KRzx58w843jcoM8Kt+T0wbH1sNDfnJUImATWl5Guuen7I0t7zWbayDZSTuQ1rH
SAqaQ+uDQThOvUwp6yf0FuifSJz2fpkUk29lNkPabjYPMenSMMbgDjASdsmO8LSBL1gNu6SYBz8B
fiwqmtg6gc8AU6lVYwh4lSaeZValPxv9/JjQ8UdZ4Bc4mZ3cjYDl+S2exKgnanwcDcHudKTHfPRl
z96YNO6B16r+2A2t85DVw+dkVMVBVHjTEpM6907ZpIc0iaulPUfcJznr4PwmI3mlyXE29hQwgkqr
701kZ8Ah6/TlLtOVAcGpY99xFMSOQGwMB6qCa1bjsxpOtjE9F6Bt/YyKC7lvE1PdKQrmsVDCVM8Q
unpXWML+XcZQiDX6fJeWGP+a8za/q0cslc1c9zNrMPVdTADY5mXM92BRLH174NoJfwMTCutBwc2z
Psj1rvRYqycegrnE05229uxEtzza1ZM/GB0Jchvhgh3PvY/LA4ahinYYCVYPf3phK4cyzixf1TPn
rki5+YiRE8Zd3eTjkyUwMwOUpPZD3TS5HxtUObJh1F4ACAV2megCaMTB0b6UeRNvmOKV1wwVR/QO
oxcSrZdyxXE0HW4UrWWGcTrvyvyL0v8eBA9ixjw+/uDtVpFYbsZdvLgLgdKTraemoSiA6YdDEzbF
V6H/KOOnLD2a+jPSnV6rzv6wNStvzWidKykZSHhtidOjYTIs5mMyBI3pmR/sknhXC4QamKSDkgE4
DyURGe3BGGLGNnyfLhgQIMd8w1CtKQEyGHRLYyzAsluXLxpLiD4LHOdw0H9psb6zMRBssrbo1LWV
t3kZNIeaH7RZiOkuxQjS41FFf27ISlPZxwOvjgDXp4BHVj9E3xv3bqzrr5i6QH3MIyK+idbWIG9o
uZ8ZBsJCg/aZFp3zcXccPwv9ZaDkQMurXBI0R0ZyEWN9Tcer1MGvYaXRynb7LVhbYtBXoN0V3AAL
L+el7kqfKzRpBzNM6j8DSHu7wK1/3xaxtrznIqQsCucYCS9ciDAfWnB/Z2IL/7Ucg6vXDCAFxBIg
vL3qahpp3OeZlZso3FZfrTGe/bhCb1CcqS9m08Ijp1sjgNZWzcTMHDR3oPPlCtfEmZmXgi0nprb/
AAOXgJDFojudVVtYMGPNWgEaDxTLQv16DZNBLpml8+yEiUPrIB3ncd8P9ava58RXM/tXO1WYG00K
e+fUo+47NYiHupL23pCRCiBOI3myeoyYRJWD+nNWZftGm5WHDI4ial5E7IaJufuiYOpJcTDz0q4b
JOmpVSGF6YJSKiu0U8UN6iFbad0nVmsd3EwkO4FH6SWbU76zFKXfG5glXHTm7CXI8gY9pi4dVURc
SIsy8dxRUZyQTF1ozIWxw6ui7gfVBrIidRQ8AwPe4laAFK3Rt4zvxvLJEF5LEMxujjUntEczoGP8
Og51kFkk8QAYOjQTWBjKjP/FpULHoLZQ9YCZR0YdVXpldWNiQCgoiCdevQBi9zmhrr0hZ+1mncuR
ohc3UWtRzqYTjsgKTJhba8xbxOQrgRhoGv9TRUp1EDd3MlA9O2HLXwg4Z02ccuOfFO7YbSOxeqP+
k0MkO2R3U1IaDVRJ6pfe0uCdfKmGDQj/uwstG4ozZeQApTa0KYfv6YQcbX1mhgY8S/GI0T71bfaL
gVUE2mIoZG0cmZ49Uqp6ZtUFk8k3PJB1ZfEuoLAPuiU5UlPackK82TrhoOS+wgF9o20A/uLd7TVd
dTyA+0WgtPTXINV7adxNkZYsV0YnVFkcxGV9l1emN2jG0Zj0r41p/OrodKzm8WTP2UYGZk1FeAXw
DhZY5lVra6eW+sDzfNlPX1F9A2dzI/WyLmHpvgZZAwHw81I50lRzgVZ7J7TKJ3UssIZR2X6sw/Hd
xYHvgQYlOCELqc2lDDXu1AHOrR02sZcO+y7ZWCUZeH8lQLrBpuLyxukm5CrrJ6p8LZzea8XRtB9U
9uTEux6ZvtE9jqAT783Hnj8K1nn9uBG3r56TczWlS14XipKJGWqqxZMqqEdTx1eMHau+W73jl+lv
DVPH0j+3T+ea8ToTakg3ngkCsBVegdAuqnDMrZc232JYWVcMgG24b4h3r5BjdZEaA0mpHVLBwhod
bA4HYMGoeGg28ZuZ5d8Rdv/TNfFPSpyNVX3Hc8jWZqkcoRF6yeDLtzy11bg1tQr+ca/Xqt/ZOah3
5rg9Ob3RH62aZ77lJOWXPJvisE0Rs/Zzh2FOaodEZZyUnsKVn+0AthDAUYYgS+L0qA3E3juzGIN8
sgtMuiDfp6mxUEd23V3vWtRLa1V9GSwTcBbA/vcMiEovLvWm8EYC8PXtPXznCLjWcSFbXmZLXPV7
gy0FmKXUtkPCYCj7P1arlA/DaJGjTbi2r2jB/B79In6NyeDe1DXOnhekQqw9uTjPSvFsIzF2KNJ+
eB7r2EIBc7aVryrLzB1te6X1p7hwPRQq4mMC9wiGxFLvMAWvOWjINvgAVio+8Az1HYJ048Et0PxF
0V3zKY77aseVWn+oTRRSc2uqX9ytBuj3B0NWH1yVgCVi/ggyQ9LFSbrOZH3eIhlbIh9Ruz+aSXub
0dJddMt8WYb6ZPysOl2I1MezpjQApelPrjYnHslnpEH0twLT1TqdDl5t1A+p8ycdMK5W0bduwupl
QzoVfjj8/KsuPEG7dm7ggITZXO10s99Z+vH2UVg1x2cSll9wlpfOOqOcTA3RitpnQcHaQClyzy4/
1lL9r73E8DssOngGrkAeZpoqwHoTO3R4/ZkU1R0YBTdErBuN/2TIIREfNQIKcdMOq165y3tM1yqt
+bfDO/Q7sSE0NLoTQrkrh3I3p9nX28u45m9ZZ8KlYMnoDJD44pKHwki8RH+zrecKmbUy2UCCbsmR
kppzDZyflkPJ2vFBvW93T5gJQ7aYBdcis6V+jtgdMczVVD+7TZVcqUsn7F+qGfgX1LZrTzfLYKu9
cfV8nwla1D07fUCHW0MPZHwI+ml96UvbMHRb35ccgbSx2iHr8P23fqoW/It3e9vXvo9OAhBQoxYL
FIXkqcXOjO4mVjnovYt7r3C7p05hf+F1om0JuBggsFCDlY6WZohUTxhuaAl2zyJK3rpywyVb1QJj
UGFgloKyTC+i8DRJrUG3kSknngWqLk8BffPfLBXqGyo42kBkIkP3AIlp8dhrEDKUx1nv9q4V/MVm
oB0SjZgAEaNgfXmYCEszUoBJIeRJtdfb73HibOiwdi8Wf3KBzSyhvfRuqLUK/qkqdcNEPbrkB/zo
HWV3RjMfWbJhztbs8pmod2t3djPSSVcYqlyotiaPml16be91+j9/sWDLKOFllsDCnne5YLWrVk5Z
MTe01ekTSq4Ydm4//4UIGy0GKGwt7DLSnritNSWaOThhqiIx13jzZu/t6uE9k0AulWB0tvMmQbDE
C9B2eX+B/gXtI2pz4MUDCFKGJ2Iw6MiKGHkcJFrE8LvJjmRrvs7qqQLZI9o+0Bt0hVGJuTZqVhFD
RK1Sn+Uu3o0xVwOtqFS/aXpysAnbou5YPV8O2CyBVQECR7Zcg9klpZ4jpmbT4A3mfTXcC2cjVHhP
mJz5WSiIoWyKhD0Q/WDnvwJiof8DTVZpwaK64/XBxqjYzLM6zbrj5agDxYeqRecYDWbHiP5YO5jG
m2tastfs+Cvg5+rvIZ/ZwYU//ViCscujucswpKXYynRKa3H1M6UjpGEqYFxjIl3UTulTb5S/FYME
ZLBPH7oLixhU7pCwRdeNBuiOJIbSTrgTAUkAeba1Xf1Rkqjl8/BocYoQnmGEmHTV5qwzLdGQJur2
SvzZ5dHHfz1IkzFKAKXba27mlGhFbbR1E+WDb+aBOfof/z4Ik/E4oDgH7If0VBfjYKv1wNrIyO7p
sS/+YvHPPy9F7DFtzUpv8fnJ/GwWr/XGIy1ZoWVv0diHOsT7aGxAAS+t0FRkSpcB4hs1euDQXWJv
gL42vi83hdWIz7I0xvdHFqDje9ww0ys34Pzn29LZKbuMV+MwYfHb9pT35i5xO4AA7I1gQ/Je31dp
CTqRfAclpSU/arRupq5SzSYqzeOcmeiJiTKz8V364/ZZeid5kwwPaiIA+IDdRb+uQJV6bNWJBkcJ
vwbJ9c7RkS+2mI9iONmnSub63J75DvbPuE/dsgmsXAywTW5Of2HIVfOPnYqvOiC6f+YpQ4M6oePn
qk6zg4a4PqypLfYtBaGEmoiCeIgO8ULfVmFlR5AfWwZe4zqAw0l6m0elAJLGKfMI/vHJyCdyrPNs
DppYf/u4IIxEBbALQAn9ijvBKKrCdrM2j1peDp8wbku9t5k6Pc8oXO9vi1rZfuw6xpzAi4X7JDto
uiPyrOBKGTFx7Nkp4Q9D9jzxjRBp5aosmC5AjJdZaHi7L68iyDx5MhZ2GfHsQXP2bGum79rOnH9f
siT1oOB4V/g+rZ+J+1jTJ4dtXMctFSRrote9wHBaiFC1wxRaTXB7HySHA9cQEQuKhyiAIaeCJMjl
CrlFT9LO0kW0dA4YX0EsrJJdkv6Yf92Wc63GMpRORWckOCwWcsFLOd2cFbZJxRhV9JjtWLNhTVY+
j+YvpKox20IHh6u0ES2pM6c12jkS/Z/02Hx0mBdWaXFZ8JBiRNIS21/+ejGY6NNI3CFqc2AoXssP
j035V4CJ9DSa0NFOL/sDwwC3yczHaGx/EfvXVoPvyvJgj7E0SORjMpL8+WaaQcurTOBKA5iSHVBA
2Xixry8C8EBL5wBoUJCqfUcrnYUoo80STH6pRWQy00uayFH/WZJ+Hz5DgGkuFPuY8IR3VUo350CB
UrvO0AjtYAJk0HQbpYJrm4QahIpeMlwE0HbIgO25z1OM5SusCFVu9cXh+Y651c7UXm+rIWenljuH
Wgc8hIVqYvFwLk/THBtxl9aZHTVppP10ioNi7Js/w/SLkR9HdGHfFrey95AGOmlziVavmrvHMgWH
4QRpfTp5dlSVf7EtUAa01cA54JGV+cfmxHUqVZRdlGuW9+jW9se3Hd9HRmIh9Fk49y+XazBJ2qRp
10XIKPpk52Luwe0VWozDpYewcOjiUDnoGF9KDZcCRKXaQIo5XWSlI4aahGABaat754vywtHUelvW
ym5cyJLsYFkoqdvHkKVUXlNnvlJvJSZWTjGQLugNwagZMELJYbYhFMOa2rmLTBVFUf3ooBFW2JrX
Nv3+47oAEKuD+B6VTbyw0ro1eYEQpgGx3ffOOiT24S8+v1BKYMIhnAQZb5uAr0pJKOtBEOb1Njhn
PuynA2d79n1pKyotxXiFmPZROd8r1M/tjXaJtWMF9xYD9RaGj6uwmnNd0TV0/UXU+F1NX9v0F29+
5Oq3QvwxtXrjkrxT28uHGGkJ0PbDIdHwFF5uhjko44w6bh+5aBItjZ1Kj+3zBFhhp75aue/mpzK/
4z/q2ueTD0ITWvyDKbqI3zBM9fa+ySjmxb7BTP/3U6RzUVWu2xNF76PJ5l6tPA3Ktyn7RpUnlu/L
0jO7aE5Dkn2+LXblCcIFRgJrKfOCcltyARKdo0LGUpiht/YbyMg3cVZr+wkgEFoScGjgiEtqCa7q
ikEXO2R3uzo7Nm5zGuYGrZnHws32lfP1LxQCRAnX+H3GrvTcqU6d5a3mtlEMDGCjxIHg05fB3erW
XrNICC+QjcBA88UKXh6cUdCyJhzhFxq1FX5QtubuLP+/fDDR5AfP7F8OMcmBNWYMDleSuInU5qFN
rWCcPvXobuZhV3cbBmntCKAZ3AVLBaBWVyROJUfjfEIIAvu01nezUREvncZ6B4yfu3HIl82WtALP
ArLL6L4CF8AVLiM2KysTYx+Nes5AVibanZa+VvGoB6ROqrfbR2FlDQFJhhOKyhiKlHKGzgJHul1Y
YDFUakwzyTxUtRxyBPZ1/HjEhLXDcUCwhLD8aoIGCu2ot88LX2Kyy7vOH5wPNtIv1sF5Z5sGDh+R
h9yG14L2qEgnu4viKsbDFKRodr69WsuJkvcG4ydwDpY+v+tUI82pqJRyjLqk2E85OuKoeFIHehzQ
GMXs6tHS6xrIOXXj+K3cJCjkAH8K9xQnQzLBOSbUJQMQ4BGzxfGrYonjbb1WjjdCZVD0IMhBf7wq
3VSiJtOMntkhEjFAfv3biEGqyaRtrN6KFkuMg9Qk8EZIN0haNKKLB50jd5i9aD/m77dVuP44iBkx
xRZmGtgpaIKtO4sTlqGnDgcVcTQM7B5O1z0SZRvP7vUqXYqQvLm+ap24hUGOOnX058o5Oor96M5b
3bDvcLbLUwY5iEZwKxHPXtXi+loAgpW3WZTHbXWcDDF4cxwDzzD3T7ZbnQztLanboCXJDn3VyUMd
s+l7ktHyh8MbvneZNXpi1IxDgyYJD5QPg1dVpQHgpZPsXbQTb5zO6+dLB9QbxgNJeFDIyg5CArYe
Y5qTLMpocUiMxne0QzlPp8ERJwtuNYaQ3N5rGRmFmw6JsMJL+9eS6JNOEjCuuSuAjIhYrmq+oTGv
Ig9e0HE3oGB/2tl5MnoEfSABdSwMAkj0n02NrpMSYJnd2GX9hs1ecUzwg+DiazbmZQDOKz1FM8gS
NAsTCyNKv0w5eFnVXc3uq/jOGR/TTvdyTd11zQ/X2moMurbfGOQLY7TwTiLVIhPlpTMZZ3Anssg0
wcrKxSsD+aqXjg4oHjr9udTbYGPtV3YbqTUk19AlseIOEsJ5QUuNRg7Tvam9nznzU/c4pGZgiNce
tALKY9KKQCegpCy8Untz3dq3zABMtdkEeoSNF2zl4qO0hIoW4jcMQpRheKzAxPc5Hlhks32bHJOt
IHTl1l98f1mPM8NSlxRUeqxnIEl7Zuj/aPvaY/VWF+WWFtIBAmjcZUk7sigBuInX3zVwXtzeuA09
ZEidKCYrMaeWRZPjN9VJoOC3NbtiVQkH5SfwDy5lRskGJzqiwaKZWDT8os7e1TbCqlUNzj4v2d8W
zqybz1gjxJwDBqC4Ht/qFpDZpxbLgmwlELFwU5DXkIvvo2nliaUYLMqmu9HlXmfui+EB/7aNY1mw
gKEZqn825jcRb7nLK1cZeIJlKOnSL4PrdXnQSpMIswEGMSLug8n22Vz4NlwxNcTgrg2LvSpqeYKX
cAO5ckmUQQYUG4waG8WDJA565sXxkaETevhwRQm0RmeCFmf37PL0xKxLg0OQoT07/LE93T7TawcO
gJiFFg/JO1suWImxGWrS5e93v2f7cePArS4T6BXgr+L7Vy1Gzdhh9KrZsEjR/dw8KE/6d9DHlNbG
67F2rhFbIomKNrhrIlwrM2qeG3g8JhHYLmrCHgZD316oVU3+E3FVE6u0goBliEZJucNuVwTNZf4Q
7/JNF3nZUcl5QXPE/5R5fynPdpzGUzymlgtyU83rQOIw7Kd01/cbrtjqxp9JkUxBw9vaKQeHRl3m
jaNXbRXGVrVAGIaAZcEG25I5ZqozKqqVsgj9QjoyXMIri5NZRbd3ZXXjwbiPNA6wwGA4vbwdaHGv
UL80sStUeFbyYotTM/7FFQHiCdV6ZG4w51G+6hrrdTQplKDS87VsP2yNAVlbqfPvSzqUDTGNWWvL
aHa/mFMXZEgKJmiwYq6y8YDJHRqLbUYLF7I/yHuB711eLl4UcWY7SRXRPAXt8Gh8zVPnC6CFvsox
jqmv0BCreAz8KyXvvK42vFanu9b+6LTA5XcgLQlvD9ldkMRKKme5wRxwLJURiXcNENf04/YArAOI
kpF0AhxIZkBE93Rfo2e6iEjOn3gc/2RudypE9vE7tAynQ5s3WSqycuhPihYjYmgLMenP7+ZWdXzl
hl58ffnvZ3Ygm5sGIyebIkrJJ2ZHW/ONtj4vHWtdAArRIC0XufOru7PyLx++mRczBaRfP2b2nExd
SyMTvXLlZ8X8/NGRnMshQnfP/6YWSArMmElH2nqRYOwKYze+3lZgxUtHIci0luqrDmDn8iCcLT+a
Ng0u9IxGaHPwjMm4s9krEZ8UaxfzExm3IrK17cCNAMp96RZFdeBSHJ1YYYo5pVFD97GHQu9tbZbF
kB6VpfoHMs6l4H5lKBNNHQox5HghCx6Uzn1bPs/kn9syVgwZZKBqBgIOPMIywU3bcqNJMco74nbn
8ybx4+EzJqP4jCnBbUnX2qBiilF0wKggvwck1eViDUbjwt2H2SesOZDyS09AHpz8uS3kekcuhUgH
YLKarhSgSokwCsXP9c9GtZXO2VJDCoxiESutISAhH0ZvGkPX9S1QztxWY0uI9BBbbVtaZQLfSG+O
KT/N1b36QQJKPCtYKZTG8Qft3VfUztqUzBgRj+2wlf08a96I8dcu+XCUeilEclhE4nJkeyFkpK9Z
+quJP4bk/T8lED8sVxCM+dI6zdQwa1VgnRTC/KaoMcAbZUAwNNzejpVEx6LH/+TILbPw50F2McO9
697QRmywoKwPots7+9H221d0maJ5dkPkUo24vPyXIqWo0iTDnGH4MI2ysvUoWu/z+jQUDwp1fVQG
K22fjxWSHR82B5dSpQ3TxTh3o4BUtATHfcCno517xscLnQDIgF4A0GgTzVAyjGhqOjvpKgXLOSae
iJ+09Oft1VszA+9M8ibKSwupxaWtUYym6tNMyRHCpJ4Wg5Fuw5itCgAntA5/RQMeStqdOR5dx6B1
ESn8LnaVwCn7w20VFksl7z8wGejhX+DwaIu9VEHYE5nN1Mqjvgv+H2lXtisnz2yfCIl5uKXpYQ8Z
6J1hJzcoI2AMmNnw9Gc5v85Jt+G01fkV6dMnbYlqT+Vy1aq1qE13PnlmPZQz8l2Q3z8YkTsGC7NA
w8FBX5sqS8gnuWxKz6mBTqjsyVtcxWA2puvKgjSYIF1m2muwUL9trT3zDrfnauPzqOKAox5wDCAn
5BS7Rhoys1HP0O36UO9YcfdjAkUIdO6ibQftVcDlXM9PZS+5oWeUnZvpGz1o/ffbv37D2V99XroY
k95iWcfw+SLfJTjexJ0iV9VMLj5yvZ0gZYWUQYBHF/oFZLEzJLDHxO/G+kW3o7pioOzPIoecevPu
8PrajnQ9gg2IldoAO177MjFckD9vT9Z6qZEoQnkwQLEAmCK5uhq4JQXErshf+h+u+wRUxu3Pb0wT
NipwNzgMYCSXc3kD8SZ9hDgfYHX+F1efD+S9lrVHFLi+3Da0XnTRGSDI6+GhUGKVPFTaFP6cl0Ny
7rT31XBIlwOoVG6b2JgqdJnhTQX4G/ytPBaztgLOAPl4Sfmefa9Vgp6qz0tXhV3ZTW0G+LzWfPa/
s14Bs1r7PxSvALACThcwxBUdedV2ldmaHX0JyEfLesnK14C+uHmU3O88IOiDF6eAO+Js2NI4HKDX
QYTRly9ovQUjkBZ63v7uhYBSBx49uDBQL3GkAz7a4PkYbL96eVdTDTQOKsKajZW4+r6YyotXDwtG
G3zmSfViL3t7OlWTYilU35fONND9E0oj+P0mPxX8oGok3DgKQDLg2rGgaQzqJCmIawy05jRlTV+I
/61BH5NDACbP7ejuRbi0IidNu4pXbWkw+qIFYf3D/fzffV264Aq78+vSregLhOMXvr9XYgCBro9C
jzjOApGDXpfrJR6bCesLAs2XBW1YJJrvJCBdfV9aYstI+oI6GX3x7H074kGwQ5f67SnaXOaLIUjL
zBcNJciA0BfTPgRZlPtHQ8UMtOG9L2dJ5oYlI+W1B9DpS+F748+Z2NbZbuZ553Qs2SPEWk63hyRm
RbpURUsk8mKYwDWXAoeuu7agcerFATcb0g5Ryo+186tzirCyXtuFhbftrQ8iis0oXQD/hqtjhYAr
oBxHEoQKL632Le8mtZi8yoD4+4UnGYaMWiZrsM3a2G0emunw3w1A7JGL7zsOT+uZ46gny2mpHpQQ
x/Ueu54gydPWKWmWIcAEpWXErGgM3tLhbj8SwIeLGMGxEJub0kmsEmeyZnSXnJEgB/iuLhXHZGMJ
IAqMDDyeLXggyU2RXpbWZVqm7tls37KTq5KXFj/vesvi5//9vBzrL4y1dlVozrlu2Vvf1n4FHnlE
e3SElMbRH4littYnUhBbi+5UIQ8J/3694BQyNdwYkvlMo+w7yw5jBWk2hY2NGUMnkujnEeSdgGRc
2yhztHV2zqifC/ae872lgqapvi+Fak2beybV8P3MOrP+vWkpVlzMgbQkeAgjpQ5sB9IxfxQ2Lg8F
EU8y6o7nqo4tPW0feN6+7QLnF7oFfze8fRzsPnsMspfbZ3G1NOhKgvAKMHDYauBVl5YmM0ZtXjJz
OINcJazt0IGahu59Ssef/2AHOEhkZ/6j7Xq9PK01cM3XoUucQ4+4G6OyiZjNwvi2ldXJxyjQ/26K
YBcsrvIbLeGD15SkBlasOqK8m3mRUrZrtQ9gQshEg74GRNprKJ9pDJnBm+5caP6yAxfonAWzYi9s
2kCZBeSYYO1DHvt6ssjoQ9B0sgG6TY5lf/p0e5I2vo7uUgsNQwCLiVLL9df9jjGizeV8hmbyeEib
/X/1eVlqSRvHsaMLPj/5z8ZxIPeGoWgEvfj1cpsHqRLLbUd8vtcO6d6xD//y60W7goMeWaz19eRQ
ytBH4JrzeXw26tOo4rXa2KD49X8/L0WI1HSTMfHw+bnY+/4bm7zJ7+5SRhACyDYCBLwn1+xKrpaj
obJu9HPeJWH5OAcqJPrGGGAAGDScZhwEud7R19xk05zp6DFNwlSzQl42u3FS5So2tqkJK4h1RTJn
xZ3gBEgg4Dzr59KNGI8gKHx7pbeGcfl9Yf/C4fJRDxgEZfRzp78r8/dVfVhyRWQYiEvnyqljLYAI
EOuAMuOqD7AmxEdTsbWci3RYHjSdsYPZmTRKwF6Vwdd2cdb5R9sfXnG3TD8bcyEIJiYQa4cFdIPO
uZZXO9suDHtfp16GLn+/CIOuIw8kS+kOeNLqbdZl+U+8WgMeFrY+aQdzCpZo8Cb3EeQp42HMzOqI
3B7fWXNNv6KBnb7Lq4lxoLihNuHxoAsNzUt3hT8558Iyu/6xdFgUeE3UW3Pj7Fx98svIq2bQv3f6
vCdzqsV4K1uHgRrZ0XFqGjF9yrLQAkzokKV5+t3k2RQn4N/XupGHDkCJIdHHYdmzzgPAGnJKusHp
aQnahYSWSYxn9JRqYd8uPdu1mu19zuqM7iH/kj21Bel3bUa7mNXz8jO1rfGpztCnXZSgV/ZzI9v5
Wqcf2qRlO+BTm5fSJ+mupXUX+qUxHkhpd2GPtpof+uR5h7J27TO32DKFRuoku3muwZceLMaPwvc5
2TE6NzF8v54CkuKMDhi0E8igEU4g1Zx+7+3EV4Gr15sRlz76S5CVw4bHY+J6M7YLtXs25vbZsiEh
nxzsfJ+4P25v+PWBurYhb/hpaNoWgJuzkUfB20zF47H5eZFkQpJjQzXWt5hV19yzzi44oLpdDQzo
P/x+4NNEwzmkjWTaOM2u26pPsXQpAgffPA8qXdh1LIQJujAg/n7hEUY0eaUGd+zz4vyivhVCwTVs
CvT6qFJBm4aQu0SrNqj3Vmi30QamnSaNfS78l4kfreTjPL/6Jrnbw+FFigoLGgPgRlcgB3ek5jTh
/YvuxC7M2kcCMC5pP95eldVTAq8f9A9i1UGgBmcndvbFpDVFVgxQpLTOC7eixSvDmr9t7Adj+EiK
X7dNbe0wwCsBvAXWFRV36W7uan3q9WEyzlbzgWvvx+Ptz8ukdbhjwP+G7yLvC4+9KkhRk+eGkYzG
eaA8DObfRTMdUUPaZcVj4P80u0fSPE96utM6b8/YE+8/ok0lbNx2v1Rno3o79W+r5oe1HJtMEfRs
uYe/v8yVexSWbvAhk4iR5+R9s0DFDqz0itB5a3JFMysadHHdruSmqctJSabWREf8SZ+flve3J/fP
G+/6KkTgA6QyZFRd9ITKoAxdH3QTVxr2vKXvvNoPK5PuePMBVP6UdjtzplGjvfH8Q2am0TgdKPMP
Rv4rAZNEWn+tq5PZnjRVOLYetCkwTODoAexh3QHkuYvvdniMxTppd2Hht4pAfn3Qr78v7F8cDmaM
OekIvj83vyfL29tmv5/pg9+rVC5VA5FOIW0Sy2YTDFm4mkZzV0CF4fYCbg4F8wSoHuAbK1BNJkAE
KRoUY9uu35NmfukZgy5F/7XlKtzDlinRagjv6KGpRUajDHh8JTnIMcFEBEGEPj12LQq4XQAFMzP9
eHtY65NlQg75ry0RwV2sUJ0UjkcobGX9q4XTPKVPTPXG3locZGyFao9APcmv0iKYJjuBSGLceCNU
W/vwbng7CPqh2I4qOg4QKm9S9FBlpKRoU3XizOahDi/PkmmPw3N7qjaHIQTHwcSDoFaG5mmQBV4K
kGzFQZvt9BDCJ4ottrUWyEuhR8rAYUTy63otIG3UJU6/YBgDdBlHPSpI92HQuOJQrnEcYrou7EiP
MM8cIT8CRxXnfrIrBdS8NPZW8zKg+5Tux3HYzTrUJ8pXy/909xSK3mVsN+QO0AkmLVRgkAwdSa4e
N+Cw1MLAONz+/sYMXn1f8jdZ2nO34fi+NuysILKLXf75toWNs3llQfyCi/Pi5UWQpz0sTO3B8L/k
ALz+IKpmh42d9kdzAbcFQElIslwbGRO31v1h0mPw59LsnaqjcGuWLFAToOCKKwnR6vXntdRtssEa
9Tiwml0z7knigxt3f3uiVlUBJIUvjUhZlmRiWq8nGEO+gLA4+U7neue5743mQPJT1yiWZT2kP+xv
op8fRlfeGY1JaQMu8wWY8H0+PaQQHioV7QybJlDowBUA0Jgv19wzp8pso1kWQJGOeL6NxSlXCY6s
NxdKGuj8g54DiGxXrW0pSBGYVTgLcKHuzmgPhfbWMeOKq9TA1/vr2o74HRebGDpH9VJAN/5sgJfq
59Ip/NjG523sX3SrgoQO+HBp++Y1sfJca8EK0uwWGqER7PbWUn1furMa7vdIXXTeuSj3YDUNOVWp
zMmi2QiFRZyGerKD3j0BDbyeId5nZla4JDlzcDJ/64okiUvf+0ZBQPC5HLNiV1i1CeIToDgha6wt
B9HeHAbEfEogVzWa+g66N79aR3sxZ//D7eGvN+LVyZKvibb1RkOvOVxQ3rzzKvebPzWPfpvtb5tZ
P2yuzUirCPJwNELMOMDL+GQlx7w76/kbE+rcfq1KdW2aAhIOjehAYK04PBdTM1KrL/TYLX7P5efF
LKOJj8c8PVeMKnJS6zOGYbnASgLvK7jfpb2PVkXIdmWVHoOTIar0b4kIwRFdGd9uT9+2HcE8DPwa
TrPkZL0SLGG62+sxTY+Gl0PQcp/ZLxb5edvM5mb4w6T8HzOSm53t2RzMvtPjIc12pZZ3IaSKwslI
FcPZsmMDruwiwMLjc1WeMW3ipk1uxJ5/Ss2ILWHwD9v60oL4BRdOyUGXs4FcnhH3kKwOqlOXAHip
GMXac6Br42IU0uJXVbBU5QIbhR16c1SqyF82Zwm+Q8DvAWqSX+jpjIyqkVAjXuxvNn1GxB6Miv27
OQSQWArXijzTH8aWi2kq06kOxqwyYkZBq3rykdm7vaNUBqQdZVZ64ZR9Z8ST83k49CrljHWHu+ic
+TsAWdDFpm7bmEODde6qpwb1437AdWp506vXjCfXR7/wUh0T3n8uBy8iWhYh9N/rIJRhbrEvbHR9
FVWwywiPMgsp2i6PaMEUkOrNSUA6QBClYI7l+vM8LXnrsMCIx2zvpxH6KP5hkv9+X/bhaSV41gvX
iHPjSPKHRuVRN38/MDJo/0DqfVXjQlWCpmNi4ve7H/3+w8fbv37LtwktT7zoRMAl347uEtC5rVJT
BJAPCw+gfnYcpmw/TWN029JWFIl28z9MTeivlw+UCUpvK+10eOuZPHhBuTcq52G2/d1kaEM4czRL
+7ZibTZHd2FTuvic0u/yuYBNFMhCLXhYKshWQt+w/XV7bJvO4sKOFMaQxC1n2ix6PFefwFfhOF/T
9B+yFiAG+zt/0oNrNDoIMiawgezTm2Ga3wwGimIMNZdEhZ9et+iJg31hS+zJS89UDF4yj7Me6zyP
KuddXTx7zT53g8if2X6pWZiCaLJqX2v+iel4A7zcns+tdYN4I+IHpGGQvZRuXCgLLRYYejCfDmKy
d5Ah1v1wJMfbVrZ2pANpWWTz/nA2SVbsunNQlcIop+xNQd61/Rtt/NBlH0AOs9c7xbNmzW+NOb20
Jjlj0lgJ5xOsocPz0VmCfQ6yGW43O8Qwe0NnD40znuqcRX7b7nR/+co5jfoGGmuWEQ3l8iVt/V3f
NAr3+OfcXWczr36X7MRnlvaZJdbaK+owCH5ZyUPhIcs3hDo9ZUUQ6hDDSFQ92Zsr/Hfu5W6AzDfz
PGlwMk17jlhmf3InLWJ5B0UblS6KypR0OHsAYl1a4OD086Ga3kPDvW5OlqqtdfMyvFhfmcB0qual
sXw8xROteEMMfkigKsLK+hlyD1CTQPdxii60fD47FT30tHrfcfdxbsB2QcoDSdtTi1YIkhWRldKQ
EN7umjI93d7xW/kiSPDi1Qt2bhAkyGyuU86CjgRiy9PHuj55rnYw7IehfZ5bdMSXCaR4EXtWTchR
Ar1te+seuzQtXg4XPsUvhtzF9tfjttsXj0Tb3/785mE28dQWrz2gZiRX76Jeq+E5AJdFfwcI0sty
CHNoHfL+q8W/ZZkKG7JhDxhfXEmIQYXyk9h1F8MpijHotIAgKZJAROug/2b8OFsHx4A+8OH20IRn
kE4oHlOCr1GoeoC77NpURgs9cLMSM+fOv1t/CQn4Zyo/P/uJjk6tsYwA1TxwbVbY3bjVYBfDg+dC
HVcWE0EHTdYmZabHY3p0IaaX7axCsWobm+LKhHQ2kTgdncHG0LQJwsLNZyDr7t92VxakazPXx9Yr
SqyTBwYhMMCAQ2n8L01ItyWttGkyZ5hIipeue8zvRskaJloHBDQTXYGi0/h6/c00TWlJKN7UxIzG
ZQ9MTHR7h22tNFjdAAAVjeSrenQ/OtlQBNYSQ1L+azHRCOjAX5USobdpxsBzHVUK1CflnDFpM9KX
hbfEWvAYuMdGy8MFTX+3x7Lh7sHo9teItBqQDscoxVh8j4Va3UMjNuTGc5Ertq5qMOLvFw6AVlNF
gsLGYOx91u2CEj2MChMbyRQhUIOaNxDSou59bYKjAFP3drDEqfEw80eEXOOnybk7GQrmasA1UacQ
gI1VMrTt3cwb9SWejWPbHtvqCGjP7SXZiidBjY2ebw9QRjDCSnNFdKvDdTTPMTHNU6KnYV4M7wag
dUbi7ccaeHPDPJbd8Lu3uieP2LuxLXe9pVqyDW+DnwGcAvJSYKKWoSl6MGq+3Vhz7O4IhPrspd7d
HujG3rsyIO29zLBHQI69ObaBQaZ7Zn/vqB6W7b2s9djewA4KVW6UyFbJ5aRL2YhKHHj3wb8YBoXC
G2xFCWDqxpsTFB1g15W7g1FI7kEAqM0IZUbQ3pJTY5W72nsqLO2AVtdwNt66CQ1b573u/bh/BtHj
ClQMABi4V6UtPyTQuC+gcxB37qH3f3gsQ/r/YClK+BsHC1UzIbotSOdBEnV9sEYgF5emMKyY0Oey
b6N2zkEO87uqgx2qpv8wIkFpBuEkF1keKe43wYFszYNlx/70bkmgtvmOGkCHERVEZmvvAeUJ3A9Q
JRt5gta0M0o57JBubzuPXR1aQ4hmDsUe3zpEF3ZkUGw3m9Qb0UAVT/5bL2/C4W5BA+zuSwPSdYdi
E/BRFgzoxSM6bKkKwr8mBxMGQBAhUMM2sETS6ucTFLabWrfj2qT6sXOGNmTGkIeoeJfPVoo8UbJ0
zbFx629mNxkhXpBs1wFLEAbZqCoUbVwjOMbQzgN7C7Iif7TBL66R0kmsOtMmJ6775wbCHdWz0Sue
eNsmcOeKoj1auyWvNPR9CtQBc2K3Y9+onT77QQ1yYkdxW21uDGBp/9eM5OSnIs2WXoeZ3AbXrT9F
/B/ymZirvxbEEbicq9zvc9etnZiSD3zPVdQhGyE96BAFbxsK2+vHUW5A6rFihh27feQkT3aOIOVA
iidf3ynhNJtrcmFL2oNzx3FV4JKKq8EMIfPuM+BcVSmjzRW5MCI9HIahnUn3x0i/+6Xfj87GMQrQ
twXmOQSncuDgEhS3xzyDw8FaW7X2bHrzw/2+89KENABvMvVKa3Kc1Kz2n9Bb2+1cDTTUXaWxkNkV
VwQqWz7UQ8rfBcQZt58u3T7Aa3XuoFew19uR35WhZQ+7ohqi7n7sPybMgDigKNxDtEJyct7MOHSh
mR1rzYmR0+n2vG0tPK423AR4+4AdXDqKheXSsjRSuFAaat9KFX3I1ua9/Lx0Dqt6cOdcLMto751i
17fPvq2ACW68eREs/h2BdD78tEwg3oYRpNURePm6QoXgVGl7NGbXIXcVbwbVgKR9Bk2PMgVXEDBn
zEcG/O1kGAD2HW8viviI9IwHCEy3PFGuFIxO194LFGF2X1nEjvPiZdSKsERrcOp8N61PzH9fwA3c
Nre5ly209ImqpRD4uDaHfv82AKGaDeSJCQj+J3fUonwiat1U8aH1uP4akiYvAbc7bUwYmtGL99gR
/m7IwBpXZPRTiWxG5DeWKtbZ3N+gAACLqCH+See0DrqJFbywY87f+9k+HxQx2/b3IWmPzhM0zsio
nRrC5SCxWuzYyY6MhsG0v702W/sNtITwAKbY4/L5RPG88SljZmxNh6E6oCRRUMWzbmv5L01IZ5Rm
00TRAmTGGSQcloibj3WGvgjFJtuaKDA+GOA08LHOMh5wWFJQV5umGRd904a5YS27oG9UoMCtHSZI
9MAbg7gN77frraznzLJ4l4Pt0rD2+eI+BDSIrFnDGzFrD5bX/EOIi4SXoPYCacaKhWlKUs2tDRTF
IDKZfR5V76vNpbEgD2qj+g4MknQyzbYNltkooOw4p8knr+TWvq3bMg+d2dZ2gTM5/3Ad4ImP7CHo
d6B9IbbjRdw0LVpt2FZnopb97LG3juo4bm5nAXYEqRv6Yh2xSy6+36L9qOpL3YypUUZNBnaiXwZR
+ejNWYPXxCNKB/BUToa0HiRDqsnFrDEn1Bc3shL9YBfvrE4RLm8ZQspTqAIj/4jw6Ho03egGs59j
9YfRoLvCKT6ak9mFpgFsnVUYvWKzbW3uS3PS4vSO45ISqhTx4HwBDyYtDwlUUMaPVvB6v9MRzNoi
ZyDCXCnkMPAIKKxAQyF5ePWmr8lyaFVclNtT99eEeT11jQn81jLChNc+5MGeLQ9292Dkx9sD2YoN
LgciuQOj6nxS1pgxAOoXfkifMhZO3jFPQut3kkT/YAybGlqmqI4j/Xo9JMY0s4e8shmXTT8/6C51
XojeeXgglMaDwwPUSppmciPkNYkO/mUIVtz+AZtzCpIMRA4oiIJw5foHNL5fJJlfmrGRDm+atvjO
uwT1GWTtwjFRbcatk4yA9P+MiR9zcZLTBtDsWaPwfO2+/VmRk5KSV5weOVoQzdOiSIOKhiMNp3To
UgfCt47OOc/furXiybA9gr/fl0ZACxMilToxY6S1ws782Van+R/wTQjb/9qQ9kQ5k6ULRtjokoXv
uLN8xs43w7weP99ee9VgpNBqHNKBGC7OE0A4R6RpQ1sbo1xFZKlaEikwbTJOOLNhBf49D9vOOyWV
/y9OFaRceI7gPytUbznOFhvRD4WNFaVvNGhVv+EqJovN2bqwIc2Wh55JTYN4KZAyXzN+6I3TMP7+
hwUBWwkAYeKfXBKjQZUWRo2pMuljlXyp7TzUp0QRVG2O48KI5EVZb1KjtxKMw3mnt0FI+N7OVWzl
m4t+YURyomRo8tJyYMTU3gvGjPuzA5YAcEBKRCS1QF977UnQXTtCzdNBIrdGpvjbpKuCjvUAQO4H
skVoxOAuA/v2tYFFN1HW15DD5dCucMOqv5tuTLDqAxoFatc/PHnSsUiMmbda4eARQPS9zyGPsSge
uWvXjnouugDBrgL+FYhCXw+h4Xxpe45EpMXm9DmdjI9ohgf2itbnAOLxt7eucErXjhcpT5THwZ8m
mgNlfEKaTIVbDKUdN320FF+gj4l+fT39CqqU24a2FgYnGTaAnkSyTmzvizuka0Ejkbe9HSdvgHBI
KoWD3/48QJlChAovD2nj8t4EKzLB20wvnsYyzLuXf/j5ouyGBA1WX+ZebKsxcbQc/WfdvKPjsTfj
299fn27MC0p6KKyIJmmZxS7zKPdJkDlx46EKdcpdYCAVDmRjisBLLWRkkMwEtknauU4NUH0DOH9s
lNz4wPJg+qrxzFZsqD/PLmlHIToGT6Xo1kJgIpkJKqAt+342Yg2Kgj2y6KB6+sa5h7jkU+PYoc/L
Y5s/dvzdDJavhf2kg+IAbQ0UwEhRL0LLGPRsrrcaGF9Y6tiaHh8SWz/WuXm8vVYbB1TIQv/v9+VC
2FIv6aCbABnPxnxIu27Pqyw0W22fJHdnHJC9BGIeuDtAwJFduB6Jw5ZWqyvcXXY3799CO2p/eyQb
M2VCVA3XrwVSQASy19837IrU+VRYseZ/GeNBBdjb/DwOPbY0iusrkCq4LUrDBnwl9oHtnT7Z90dc
KNn+/f6q6JTSynNb3wJU7/dcPwOhFwZcsdhbY8CFIuTtwG0IkqfrKWqdKkdL22TFBc5k/rWzVS/Y
9clHqRHlZ6C94Vdw/K8N6D23+p6RMdbooQQQJQ/zNLp3mWEC+XjITUDACgyN1ybSLKEjs8FXQcnH
JCO7rlcEQOsTAQOYITBTAS6yEn/zBgeNmZ42xhatD7ikdk0dddqB+orzoLIj/n5xiTDg1o2Cw06K
ML7VIgvsR4lzKpUtlJuLgiYIgAKQ61sxC/SGWYJkzxzRRFJFba//GAcvtFwVgbPKjNh8F+Mxka2c
HWKMcdXbB6stHiirv/sW/XZ7/bemDU1zKJ6jaUFHouTajFHh7b+wYYgJiT0rB9ipDIkzR117P5wb
T0EERwjn4a5WPXRobu3d3rP62HGPlfN+DE5u2od+8WFKv83k9fawtmYP6BG8FpE5t1aAh87pCyQH
tT5ullPmxbQ4WZ3iKtk0gVY3kVhAo5gMPECnq0mHphjijNgh06FVrYU+2//DODw0o3mBYKuXmd26
Ia8LEKf1MRJLNo9sI3R8hQfYGgeIoy2E3niirpSv9EwbM83GfqbsQ49SWaW/s1XFq61d5gPKIyg5
LMGDdr3LSDsYFMJbE7xx8egx+21QOwc2thFz/IfbM7aOWhFBCq1gT+QLVrnSvPAYUjOUx/4yhF75
MOV7kOtG1vSBtKpk9tbUXdqSnyxt0E/AWfLYniBH86mtwZmiEiHenjqxyZD4XVNatVlh8qTB1KX8
K3R8OHlky85XJcxVVsTfL7yNY6RQ9uthxdb40UjHP+01nvlW7xRAmvWdieXBPgNBHWrBKyqMKR2C
rLU6HiPrD3XLJqSz4lbeXJQLC9KiOJwFBQlaHrfWD14/JgQ4eRWuYCOShTA9IiPwM4tj6UrzVSV9
69O5ghH+OZs/lebjUrh7O6AAbpNwKF/78jWtq51mPrbmczs0ikFuIK7wAwSyAS9yxO1ywclP/YyM
njkB9sReR896hDTjS8Gad4tv7a3F3c2N9QR6Bz10gSxf3PbL7WP2//wAUA0KLXV/lRxm4DAYJxM7
xm/PlfnbGMeoLQ+N9qAPn32yH9ipN55t6+6skBj2X6tSVFrN/dyVLqxC2ipsEBg10Zx/Tx2FE9k6
DpdmpMiuIXRwyOxOceO/utUXVh8YoEV3826DbefSinzFz7WT6cIKGEjDjOVh9vX2Im35QiCjQIOE
OjIQ7uLvF6e6LRfwwc4TNklL2E7nXZQu9KgF/j7X0y/gPft82544WtfvOwwIjztxj/yh+r62Z8FP
zVmygPwMJG5m82CUdTjwB2MyIxN9IbRW3I5bzgTtYfCLgjcU3fPX9oLSIuAGSnnMXkny0VaRholb
aTWci89Lu4DmiemPNT6vMzDUZ5GXglXTDFFSAldbWAZjpGt3F2FF9xIeXIKIaf3qstosR/o2rWO7
/hhMZmiTfZ5aO5Z/ur1S65kT6RBIOkDPAYSxlrT1QC9YDaDiquI6dMHGHigZ2ddbDx9HLQylXEQW
Kx4b0KpWnCxzFWeHwNi7v4MZ9bA9Pd4extrXCyt/+m11ZLrkuAKdjtmSj7BSgLo1tBpoxCgWZGOi
Li3ID/q6GKnjCwuGfxA8fs7u9gg2vw8+DqRDUKaE2Pf1Fs46qxsYOpMRRZ7LnZUqckeby4B71gbm
Ab3Jcu5oKZ1lyqwJn/fmsMyNsBi/aFpkBFGNN9LtoWwthuWjngt0OGAWchqPTxSMRllRoTXjxcNr
otoDh3PbxNrBOAge0YgOsB3KazJ9azs6XpGNUx3reREZw2O3vDoA7aNVaJ9XB02vD7ftbU3fhT05
i0DcgTNOuzpuzDE0KHjznfzFLiFxqbPylFalKrDYmkOwviAZJ7wA2Aqut0PvksCpbL2KiZ5Dt40g
TCK7mQaKcW3tOpEBEwhSsJrIig82qfxyyD0cfxC0PIASQbFOm8PAewJROCqhIA2+HoY2zqVfTloV
+6YPMIz3y6hA7smTSdWssxGIIZsIWi4D9M34Hxm0ZHETLiAjNa44GvbsQWseIEEe6i5osLWT6z50
5YdlMPAj6tDk72i1v3+HXNqXo007H4ZqgX23YN9a23guE9KHgD4c0rZ6b1eBAsm/NbOoLAPtjqq8
YchdZCZJiN/NKchT6a7yWgRZ86lRkUFubY9LI+JYXMQNy1AMXc5hpNIjrQmT8+052/g89gRkz5BD
gceTfV43WwMK0WUbO2GOSpXKD21+Hh83RVILEjZiCi9+fRbQdkmqmQHLmIbd+LlWhL6b3xdtTygl
AGL0h/j24vutloANtcX3E/apPOrk4+3Z2VhhpEVx/Vvod7LRyHP985PE8NKhJCwOhuzg6u2+cN+N
Kse2NQZcCMCzI3eB2EnyM3RiXYNkGYtJ+q0f87Dn99+b4sb5PwPiB1xMkj52zojoicWm+7mxfwfG
y+1ZWkfooir19/vSLJFuzCBZM7F4LpNwdI48iQIHGoGvt81sXACACwKlhD435F9lDFE9lWMNVrY6
LnUoJvPWbkKzymKUFz8no/+qpSr5pc3V94GNhEIkXJp8w6EfpKa9b9SxM9ZoP+Qo9TSp96QFrUry
fGsLoOKKxBU4vdHcJHmuuWYNqbjZxILH/UM1Ka6Arc+D6gNoRUECjXLP9QYIkoKWvotTkjKDPfK5
5Gco0t3fDopC6IUVsU0utlmVzRD1yrHNal17LCb7DRtU+JCNgQBXj1IIoljgvGX+UdtNjGxMzT7W
v/LukVd3J0SEwN3fz0vLsDRwMFmOzw9ulL1f9OPtDbz561EJAV+FwEHKRW/IQyOt0+Dz6Vd7+GJp
qibtjf2KOxyhGPr0gLSTnSFhvtZkMx1iHeBkHTV7WkeeCr+1NQjBJS6AaKKjWSp7e7mujc1UDjG4
uXfFPslVlCkb3gT1W+TykVkQuWlpEeo6L7PBSfp4dp84e8z50wyUukqAaWuugLtBNtcw4N5lvYmg
75qUaJirGXxhafWrM3+ZgHXfv+AXRnzJs48AtNTuiLnqnNdmN1SKy29jDIB7CR48Hwz4gcwFxdF7
1A660cVaciTmrl0UDxbV98XfLw60wXS/rB18H1KPWvBhsnYLU4QfGz4dj3pISAG0Bj5teRnMDPE7
94s+7rDCrTFHtvkKHXNendPh892LEUDLwgf6FM2yq2yn3rXGwCvWxq9GENNZMVfrYwGwgYtnXQD5
NhRwpNrN0AVOb+a6HQPS3J2SXhFqbnwe4RmuIDQIWgJvIi3FYjosq7gFD56GLege7tbyFvlsQcMG
TSy8suQKyqBrHketCQCT9NfjmP28d+7/05QDCAuqzCgyX/98Oja9YZDRiec3tHubMEUAsjE7AqeE
vlM8dfGGkjaqbVFvagAxjgNqHqxq+QQKI0WFae2VIFmI1y7kSgRdupy+I5XT5XZlADXYhpmza4Mo
aU/OoIjU1idOdO2i8gt8ImAmcnPjnGe9Xg6TEft9uqfunnj6oXLv51SBFVyggjUK7knG/Td2w/1E
a0yAWKaw9h60ec/mWLcVGc+tKQPrAZw41F0Q2Urer05db4bWqhnXRnXSHbwEl5S+RY4VTdX+/d3h
yKxCowZQeDh0wDGud5jvpxnVkk6LvbBqP2fJp9sbeGNh0PARQBVQ1M4xmOvPo+vUb4yG+XE+9h+H
IoERC7S52sfbZjY28pUZUzJDHXsuvcaPS7MOjSUcuWJNNgy4qJIgB4hSxbo5YnB7yPYZOIh2+8P8
YBaK3y9m+TpLK0QRAIQRWTS8ZcQ0XtwYiUVMt6pN5384+7LeSHlu61+EZGa4BWpIUpmqkk4nN1aS
ThsDBgMGg3/9t3j16ZxOpZQ6eR+p9Vy02i48bO9h7bXuRfXO1Fr+Js1uctbErPn098dLhf1eqCgI
qsdfqsroJux52YJrul0Rdlno7c+HB3MDbC5aJJfOr89fYnw3NyOxgvvaSQrUT85lS09txL/jHx2o
iJNiJjYP7+1DR8skYudak0/cPrg1SF4BQwZUjHu0FSC4ieuwYfZ9DWYoDSaNMi+SVorUOsfkeeJT
AN6CTwuCeuTJjzmoitIS/Sxbcg9hgvGOzmfKTOeGP1qp0WkLbpVg1iyTkEI3Iv3xRn/69UdXTrq8
I2LC8NzPijzlP6eiRK8QfFk06i3gm2O9gbYYfFOwwtyLYT8Ed175MhU/N054updOOlw62NujrZ4t
CZLbpgPkuIiSHg1V4XzpTWe2YRnk6GrDy4T/gQccMKhjTy33SGmCqgBdJNTly+l+6t0kHB++34yT
k4BjBO8fwCIoiny+ddKNBqvoKLmX4hbiJxQCff452OHpOaA8jW1xF8je5zmGokeK0AcsMHAuWakS
39xq5xyz84nbt+Qp4FKhFIKLcfQhUKKiBS3BKkTqv42zo/kFtYC4evx+uU5cjU+zLL/iH3NL5hCy
IG0OVjr/oyF3JV1/P/4Jcw65Fhv0y5COWpL8n8fPqwLg8AocvX6x94pfVn8Riwt3Nony26Q+1390
6mtAB4wEyAJy/FJG16yMw3IAUxId/VWo46d5OHeIT1TK0U679AKBxWihbT1yROmI8m4rOnLvkPmt
085qEH4O7IPcVihi5367jSZvFTTBykF3WofX7ExIeOL0oYkB+D7AxuFPHmMFWujgEGthBeqsR3++
dvOLarz4ftdOrSOqCUj3o1Fs2bvPu6Y4lRZIQQ0Yp8KdO6obGo9nYqlTxxsg6CWfBE/yC8zapnbA
umqZon1zBHQe4jrRoHv8L8BKAT4ExUQkR+B5H1sdhV3wZath/EljElmHXkLmKQu4y1Mpp1/fr9yp
zUFpftGhRF4AzCCfVy7iNaKMNsBL1vDUH5FA4QfK8+z7Wb7GvAuV0v/OcvTiRA23/A66E/fC8q9F
MySqHjDbq8XVJiBnTMTXT/qP6w3UJ6SqkKZdDss/JkJ1Hev4lJv7YpColNup7YmVY/3+/pNOzuIA
ULo4+9DJO75WeYAiVgXqJJtaDEQr5s7oGqStDTvzCp0gvMT3/O9MX2rAhM8S3XqYyXYSIQ40fIrF
X58/9CB8IAP6+fL/Q5ri63lHm4cLEDRM+sKttHz/P6s4lBbxKtDEgXkRlDkr0GuC1dScqz+fWsWl
d2ExtYgxjoN86gQTet8m3CreAYs1I9C/i4v377fqq3XAp/wzyZF18Ie2l52YwXw2kEvT6Z3v9mcO
+MnvWB5XJHQW3Yyj0wCegsEEvT/fh/FGmFtrvh3OaWSd+ArUAgi6bxYCky+ChqZEl1Vf9M3+Nuq8
BIHIGTN9anwEFshKAe8NQ3q0SmCHBN44zpu9T+skssvk5/1JKCpDrwyJTuQfoan7+UQ5nV8IRME1
NL6yuV7njz/e5X+HP87SlrSFNQ0xfO48MrMO8of/Ynw0NwPxs7wCx1BlPnXcLiJb7I3SiYOabnMG
Qn5qAwBQ/k//FtJp4fH6MFF1MxNiXyY9/d00P46DAfAAb16M3CMSdsdFcUNqGUYTafegvkjRHw5F
4Oz7FfrqO2EG6J9GSBkh1j5+hWtvspXd2O3eH9KcJE18VdgJEbu6AAz2THLq62JhLuD+ltKOHX55
t9yRa9kQ1QH3vJPzVWu6H18HdA2AYRy1MIhe4f9HpzUH1C83frvP5zITEBLJzyG4vz6KywzAW4G3
A4SoxwdqUFZtiDDtPuvjmzjOhiENEnv6b74DN3qRWEPq4BihIEjIe6ZjuQdraUZNnOLR+H7bT20F
0rT/M8NyLP55KaaoQpVnwgzVUKeak0yfg5t+fYuwUmhwWWji4EM6yy/4Z4ZYhH7ZgBxm35aXogEk
bdsPl+ocycmJ70BZASlC5JuRUiPLr/hnFjYDy2pwzfe9khBYgprFueDi1AzoCoKNBTQFG39kYsO8
yKeYRe3e5Y91c9df/HgjQFIKIw0FGSTOjy24RRtjV5yL/UzvoKVa/9xAgToFNUgwTqFXEpN8XiCJ
bqAwrmi1V3mbUd9NlLX9/gtObDR0b5BXQTfIshNHl872QZYyq6DaD95aWtdBdwmyyOocXcqJWRbs
io97t+DE4qPvoIFdVZEe6z1If7qPjzJ+P2c8Ts4AehmkJ0AZAGv4eaWCQUIFWk7YCfdSRq85f0CP
P1oOzyzXCYO75D8WhOB/yCeP7kWJLPTkKzx5ll/uCu1nlvayVsXriaAJO2n7399vz4nz+2m+o4Wr
8paOYP2u92M+rwJPrci5RoBlhM8pFyD4cNGRWUMWEl2nnxduJIWZyims97RdRzRPvChpvc3Pv2Jp
xA1tgPkW4/t5DtbYeV1Tu9kP84vjfEAE+fvxT30DkDkxzBWIfZFz+Ty+XYXhUEVOvQ8Prkri7opX
9//FDDCFyHTCpQHT0OcZqkKbqfdauDro/Yk4T2O/SUxxrpZ76hQvFvf/T+MeLVRbopuq8zFNI1Ze
fWcVBzQA2en333LqTKF2j+o66vhIPB9NAhpxGQlV1vs2/hCH4Vwn1snhUR5DjIY7j1fq81J11RgC
40BwoGJ4JLpaVUV1Zr9PBGhAIERoQ3AXDDBcuM9zEKe1or6w631ErMQetn5EMyY/iqJYCWtOclR/
tCSJPKvWeeqkLT2ysAGneJKiKq+73vhiL82HGz/a7S9n/vv99pxwUmDv4cwBNgCU43H3OkTAByY0
vN5AxKnduC8hKzfGr/9ErZPE7Od8LgvnJ4iMyKJ+A0f781J6CgFO31OxH9HN6oI6z2qhDxmfOXOn
1m1pB/uPnCJUoI+SHk2Rj9AZxyztuIvCzThlzrn+6FN3Bxz4aPQGSg/n4miKiVVWEbZ4YwZxBWTH
irci6fVNr8+BU05sEPJEiNEhjYVH3ztaMe14NdCOc75XYvo91nYGRy0hULgM1LiadPj04/OANCKA
n3AxELUfq+LErXLnvqyrfSzuCc5b8SgdN5nxh9CH76c6cXWBQYYCHmwDGOWPcZrlJOAgjz6cgfAp
SEbn548ZWkXAAYYeIngBx4eAzoZ2Ctuyrx74kA7snFVYdvjoKUP9HKUojL40sR9ZBdYY7EwHt7gI
3liYiqnYREqk5bhWZMPiNe2LVVPfUOecx3/i6H2aePn7f/zYLgh7E7pU7idLX6tAZ+Hk7hpBL0DR
cuYinaAmRjoUWQkEYIu4RHjksJEmr0DBBM/cBc8YK24i59obrwv5LIZ4FUSvQfzgQiKGBiodzl2x
E94PUrEEZwN2ncA6ff5OdHQyuwsiuZfeH9Vdxe4ObRircN7Qdsu0OfepJ44j/AWkfoEqR6HmOC/b
tfEk2aTlnjV389SnMoLg7yxTVoq08j8CtvXaVY8+Bwf0XrK9i91VEz9/fyX+g7k4OlTIo8LgL8l0
92ueSbZh6Tm62/tEXXTt0CeoUGU052uHuQ+ucNZD7/5GaQz9pyIRLlmNVr9mCAjErATSrnVmczD3
dW7z+v1P+2KHECIvHc/LbqAr+VjPhIlozA0l7UFPt0DGJLO97rqVl28I+3GmChPgTYoXmp4FRbXs
1D8H3J2khu79IA+uEOlGsnOM4ac+BTHOUsZCXvcLZ0AwW7OTRwrj2wmkNrOp7rL+vW9f8+bt+0X7
cqaWpSKI1yDhDSBpeGS8q7JQ7lR73SFIzbQS+fr74b/cEIRrUNrFtsBgL7W/zwvl185smy4YD777
t6wPfNqQbqOtPfXBP+SdeRlOfAsIIn20Yy6a7l846p3B0p0bNN2hhlo8ubTvvv+WU8MjcPZAoRoC
xnFcRepFSUevyrtD5/5lK7f++/PhUToCpgp1qhh53M9LteTuozJwugOatd/VOYfj1I//d/TlxP1z
YuUggiHkbndoxWsauGcye1/cGeQT/h39yMf1CsVGL8JvfynmvfWih18/Xxtkd2BwPDC+fKnsWr2u
RhSq2kNVP6u6Twfb+/FBXdqYEQUgsYok8bFtbUAnY9kcm5vH19MEtznYae+PG17NZmv1P45r4CXh
UQYeDFEm0iRH18Ly8DBGTdEddI6Em1AQkFr74SM91035ddcxD6BzAEJAleiLfAywLnEzsqE72HzV
8NU5SbJzwy9//8+hmgip+rrC8EO/4/Kx+jEB17JMAXrlQZsBeY3jdK704iJnFOMTFWVTw27bVqS2
LVIS1RAh/rG2sAPQDjwIpKcxKbImnz+ninsVMjPpA3CNia0/WAiNtZufnuSF4Q1gcTgMCDOOIY3a
sBJuZTEddKgzv+ky58dGEBPAGceSYfwv/ROM9lUe8EHjICd9fp1bPx8fZWGQUQL5stC9HhkSLF07
RxAcOah1H0vg5X6MoXLQ8gNEDW47RJa/dJwYUVazE+b+IS5f/OLAoWVC1ud6Gr4arIUUFxcdMTk6
pI49N0DdZ/g33Dv0exAlQ0dVrPIf8wXiQ/6d4yivMKpQ4bRhDs4d8Ij/giTMGQ//6+uKGQAoRFVu
yekeh3heMwxoacUMMs+Ee4OHZV3VH2S+gMBSSc5BHE6sGaItNDShs2zhqTsKJ8gwNoCluM4hMmRb
kgwMZZZim+/vx/LKfXIvEa2CuGShk1mgpceWkeVS1E4ZkYNtf0xOmeqJptPIkcYYzrjTJ2bCk7LE
Dkts9AVcrDlAJ8ilzAc1OyBfb3U3Xjk0dKDmxeMM7hf9sf+AXjlgQ+C7I+L7IpUQGTrjgVPeIe9X
/bhS51pn/5MNO1o7+IrQvQUfD8prxw5K54Z0apraPdix8lfM8qtU8CpCVND110YYNqF4L0E4HeWS
ZdZk6wtPe2GijN1eGTsqL2Qt+N7uWpUw3fEN4tPwhoJyYueKmVibOYAWj01UeeNOLyAVAy432Ja2
r9YVYXpVd0gEciLDOqGQkLwlJmSryScWNJ1Ke18UwTkCshN7iJoScmsgBUdMdNzpGINtgQSmcw8R
+Bbi6mF2nGQym1mdsdpfo8yleIWpALOAP4tz8/lpmKAP4Q/ccw+jzxNX3w1AXHjR29xH4HdgCZt2
w7BxxEXQZgIQlu/vBAKYEy/tAphcWoxA4viFRbXtBkM1DdwD0CC/HBnL65pBbHTiXsGA0HT2tFHt
7RA4IsUZdjedM4MnWKPBMYmNmEQaT2R20iIO2s3ki2rXKvXWR+EbKYHvlH4Vq5UtWPhq7Jw/mqBB
M1OYoxycei6lOCbue+Ch9QsYO/eiLetFpTyeiqzoLLnSQ21t4i6Y9vk0THtrjoNXD0kVKB1VobVW
trTRGcX+yjZfD2EBEjeONWpbC4Jirt2lIwuRPI4n+4LT4q2wynwtVdAlsVdWa9fO249ysofdBJrM
qzpSSMh3Dn/JazTiJPk8O7DdCj5Cxby16dDwn7a5/9IJ5aNkGvLfOM5BmYBT4gCJnV+V7pvMhKZ8
EnHYZAO3xzU+313D8EzpaFOz5ZCPTKLBLleSWnD/VPkIQh2262eLrNzBejMQYe6SURknT0IWib/W
POXJAG2XlVfK4EbO9iPVpHzsQIa9tWUHtRp/CKuUVSawsxyNbu5qSIpFvrFU8W+N6m6/iqC5uLHl
8Fq245Md11NiN7NzFcVY9KSOCUs7JafnQjYhNqfxDRqThXicZYM8gGPF9GJ23T4VTuHdhVx7TRJ1
taiyunaje29wNKpluUhpK4DYKe2O3YVuM79zMn5AyaNft7J/qQ1yxEnuWsxOPJKjwlaN0S8tq19T
Hz05xsx5glZGAp36UiZApoLu3ZpZRkwdyUSMDLyWQTw1XTpYVv0niIBPqxhl6djTes+Rr9x6cfeA
nosX354gVVLkTqb7acV78qFs3SW0CabbuDdaZX00+M11bzXDRnf13wq2iq7R1AKqi370HwI+tkNK
JRgRMlu5IBVmY9RHaTTN/ADc0O86UDV8LCuYkB7U+7LjL3Yb3s+Fkn1iFfVvbcv3KW9h/MvcS+sS
DDTaZzqlHg8TLvNo3cugu4itIYCKApf1qpJFLjKCnssrBe2jNpFuC94V5sqEcDqugqDgm6YwLBl9
JTMbTfF/obshL8pSPFYzTAVpSm9VN+xp6C33V1A7zcU893/aQPVjEkhWX8pqttJB+S8Dc02YWaHb
R1vBjf0HxocmTddNKTw8tXLAb93dwxyDU7AFcZnQgwZpaNnA1+cQhmdIzKCW+Qu6NsbZgheY5aA6
KAfvlhKga0zfmaT1VZNN1C3xysZBFlb8b1C0dRb2BWZoIr8Co1cL/V2gagyOku8kjia7YnZJnXiz
17YX/Sy8BDSHdhoUuk1r1oI9r2ognGCDdo6geSpFelVlZC7vnRyGWnnTG6iU2w00d1iqqeensdO6
zlrnqPmm/Rz9cY3Vi50uu+sSOg/Xi3Kkg6PRPTpC7ObCuq/CRlobM+LFgtAYGcGgyh/oVD3bUQHD
o7nvmczn+rcEQ5m+7CJe7Pyxg1kb6nK0E8sGT7soipwmZcjaa+kStNqVcakfayKYvlC+xbbal+ww
gzrEQp/cIBGD+HVSWszd4DVnF60SNV8VVjjQDY7qbdmRjaKcJ4NT/g4JyB7gH3ZZgF+Q9qFs0ry0
hiFhzOHXTjTld91Ey0yP49iuZl9fadLi9tVcEpnV0xS9O/Ag11NOyTvt1kO1HtG2sCJU4wKAnuB2
KjyHArAWMJA5k+im447gWdn43VPUufMDquRvoEMnV0KNd3WF3bBsj/wGYi/Sic37PI3LsGXQhUIT
fJ73dWJ0NaUVQHE75kfVuvLJ9Dqojm7cMRKPxJoeTV08o6tMXkRO6++cKnB3UdtUa1xnKx39kSZ4
Q1VSWIRnKBtQMBzU89oAPbizSmrVV24wjlNSCfMGCq3C2rio7jh/2j6MwCipPCcr9aSzAdY+qXIv
yFBB97IhaFtg85RvSFoFTZxo7cWJG1XvY+vqtLJGGNcarU8Xk8xtcV0uZDO7QQCnNgO80WddBYk8
cPP7ebxqBPg+lAMlYO4EGk7sBJZEaNBS2m/dYX5u5irKAgFWAOkYccVMt+t1rhI1VkCn2tVbDAcK
fFX5rQqNk/Vj5658H0oURMOy+nr0kt6T1jMejr+zxzlJVdMMWeTMHVZ4RPST1AOREp9Oub0J8f6V
mYESYbmZ51rgnOasSTyj3DxVA6+SvI7RmOs3j2RupUzCCFlmV9EpA5hqW4RWaio0f9t1DXpU/ETi
CpyqSrubxnKdFc+dKOVDVFy7UymSaqg20qcJtbEvasQPw1M9HIDQJ3dOx+oUXeu4pN7YglimAGF5
0laq/gWm3WotZ+KsfF5SHFraH4JpAgMole29BiZk64IWfwfwMNtUk8mTSOm/M5YyxYsr0wjV4bsA
zBebJaWeidjVK9fTUAfkDtXPbQVuP+im3wG9RVe1Vahn2EH9XJXznMFEN5dNlPf7CPLgMA4hROBp
qMsbp5rNb55XjXttDbZ+AVu3k5iuc1PAinHflE2fu068233grwMYhYSU3EnHyaGptIbyIuixHHE4
/PFctSfahnPltYBDWdEhkoW7joY86FI+AQLiol6HpGVAt7bb9RmVeZOCa5WnHgSddnMeFAkL6v4C
ZrhO6iJqViXvwge8Ze2Ndsvh0i9BNlM6uB2D04RFKpCK2OjSGzbQ8NRXcUxZEuVT5CB4UwZ61XV7
jeZ779kdiyflRPkvrYom8aeovapgQxKnKNCq2MNxkmGLmzPBm7uLTBvLlTVObsIKt/7TKxJCL77B
g973lUhmSv6wCvXubJTkwVNTP22tYCzV7ejZ+XvvwJUZ3e6yi5175Qm+Az1qjAJ/G5tyY0OspEtN
0+0ID/dloEscZbtKAr97ZpG6k0XbbK1Y8NQp8w38tcifwBE7rWFoN10/jBdlYHmZbU3BBegDVQpg
fpt0ZHTGNW/A3NfZZsHq4cl2Z9GnTg3uhMEXN8y4bEW9vFtNlj3iX/RZzF67PhTp0FrdCkcEFEiB
m3EpodgVR2aD5/avO9tvWuo1KEVq9FGgCFbGG6+Ispb6f5hbk8SUFO0oaGZNwo6j26kQyFXzPIkL
jY8IpEqR7zDXcuQHqHt/oA24Wk+yhBCv0z+5ZcvTygmezezzy1L5t9p1wJMWyb+iqaObgpHhD/q0
yI5HdHgwEaUbu6pBbmHp4rFmqlkJSuYtk4GOV7NXkeIaAhZtYomYXREsOXiC0ZIfhbpBTNoNvkqg
GwjXq0QbzCrWM/DXEZ4zvx4aOG8WhH56vJW/5Yy3LiGtmx88sCjPqcVb93XQYffslP0L6IhfNQto
Kkzew20roKOjH+jcTPu2U/D6cpiXHenVKLOqDCqSFoWeujTCg/Rniky0ASP7+AqXocuQyvQT4XFU
EQvVtaucWe3Kp9W8ikunuAK5Q3frCE3uehXwdRtIH5sQlGVasF7EieQzfSyVBJyVOn0V7tQQNk7C
vNGYjIWWs7Yc8pfmarytnPqxCwKxgtlFwEB4u7VryOoCZwaw3GgJ9sr7WsFD7YIOq9PH+aaBOUo1
EDEvntU1VwgaQGBnrHzSu9oTrfNQyaCut6Cy5XIdwLMFgz0t1mXVllnJ8wdUm/80JXy8xi9S1x9m
2LsB0URs/sbxqGDCfdiaEL++xPavRBmVT0AjRjsjnWI1FWgCmHGbDyow8N+bVr1wx1cYVt1VdhvD
rw+hSMzmIa37VnirphLgWqxz+wGAjUht7LngBZy+emTWVRmDTLrCy205A1xTlNLU0LZwGE29Zpqg
N2ywgucRG/RMq9hn175CnSUE+nJL+NR4F3K0b1DGH0HKObpNKryBbKvCd4dVHnVIerIZ1UN0L3g3
bcAjtOZV707hw5kF7+SNHXMNZ1DnlyMDuiyxkZ39ZQ0Nu+AuZTqTDghbrDoASRg6YZrLuBUwN7Iq
86cpYFFihRXWAag08MjJBi04ttusYoe8Br4pCZox4AB7U3QnVS+TvstbYIQNT0tWPBB75mnR1QdB
1GODktalF0v4d8wovO/QuKS5ELcNEXU6IWnxVAf1nZE5HDEyhCkEKnGf8ya/sPFebLgtow34TBxc
ZjfKgMyvL8HlSbo9GrucJPJoW18znbfiBoQtexWQF4hn9cOOMuVF95QQMG0ZMlQJbat34Q8PxK0e
nbbzcV698SknvnyMqt6GmLozmyfpDdPN2ELyUbAgw0NZ4tTH0cvIzRNyCHVe4w2UFtmywLdeirog
CRJJ6HXgYevkax5qsaegRHoKGH691zTh22gGJB489x6M5f5qnuWvphh4Whe4FyLqP/oxYrhlzZOn
pzq1DWLBfGqbJGwtHyq9VZ32Lvq9hikmD/B7H/PI40+g7Q9fQWCXXxrfbvGA9mGVVBNtbmjjTEPa
VIhgK3QhrSqAV3YDiMfI2jaM7puojusMyhy13Bpv2Pd1UOodLxdK1ipAUJfH6F8cNP2wx/mjVMPV
2BZgQQ/E6xyaQ4O0RYmASY7iesijd5fWXiJaYIlXbT7gOdLEHsDTGAFfFoU1SA4j0J4Bu6AabDgk
B5yLWDUhOse89sJvyBuZ/DcvHoq0qWEgfUHenB4NuQ5MUWI4FgOlVwEQxJRjzVqqfhngs9I5silu
UDX+bT1jJZUfsnTuQoMIqMvZTtXjcClda3CTUssdNcxC46oPiFXhjL6dlSx4miR6SGw+301VEGYI
7RHqaV7AsMQPHaFPluRWEvqVtzG8kuls3GprdJSvm4IO+Gm8vQ90PSKGl0unDS26FzAwqIwbeNiI
T2Gw87m5mSIX36DReFqaanywtKleSyjK/Ubjaz1uQcDW3RaA2icOnp4x1aF3MKBNe2xB07ENkdkr
Uicn5Q68ev6jLBnHDQ86Bbgm1LoS+Ivus0RH+4VxJj1ktLHCdl03ItiMQ7v2ZU2eEBDrTAAAeDOC
KnbVi6ZH24lrv1aNGubtyNCtj9gJ8FYGS4FXME5iRdq0j2KzkVP0G0tPE/gj6B2K4KjOhjw0lae3
JUf0H45bRILrmKv4knShhuoH5cONUmXn7eJmMKvB584l7yEyDJxFl3la/ULJwN0GlvMc5+2UTE38
mI/4MLf0kyD3d7QgB00VHPCSvYe9fIZLFq5M7sYXuvNuZQyYyhSW+iBZrtSq60iVdkR3VWoRUmet
S3nWRYhn1EzfQvC3pb5VgbDSq7aicrZOG2wbaxZdChe5hQC2WbVwrOKg2rrd78jdqqBP7Nn/cCbW
rftW2ldungOSi1LEh4/Mx2seKsTfNWFDFlQLj3JV3yLU/OX0rFyV4yjgcfbFWsdhn5RDX+2Quz3w
uSXPs8XllRBhKDJN5attGb2BXeXbLjfBDfU8fa87RhFSgmKJhMWDUOa9YI2/GcHZPie9mxe7AmyG
j4UZmteq96eHqIofa4tUOeCEATJuFR+zEtciLZUdX7SVJbICDF1NgpSz907xiDwChjTaW1MU7xIe
whWbXHLNGTKik57GhMDGXJlIOrfKFh5yNcIiyehR8DNH1u/Y0XeeMfamqz29agrFd9oBkTRFC2LC
h/pvlFsfnd9AUDwqDmEJYjsJTzlDS/8bpTWodSkwdNTw8IL50FC9nEBc98szyHf1SOZcDIi6EtZ4
j9PQBWU2si6KUp/Z6tbrCgOODF/CH4itHOlTESaDPUoQ5hfykddsETEPn8bYGbOxiuy91q784EML
KR0KCwrCCGN+SzwLG+UitF1PCAXvu8BB/BgEUr73bgnO3L7dd7ZywEQN1upUFblWqe3UD3UZTJd4
bVHVDlqQ+CKDuSb4g3RTi5yMfJtYCeMUjHq4H3qn/Q0KJQPCz06sWGfFNyIc2Low9UcJxfK0QKdt
mHRUTMgbxi9IChQpU6J/MoA63gaTw1gaRdTgE+G+XAZOywnUdGi41nTWKRkKaC040a+57/hHjBTo
HfjFnpB8D7bGmd0UKWEDg5LP3srQ4MlGDq8yMLQBpA3AMZmX70PnqHSOi75CWmEseKalNe9Lty8/
wgWIw6mGUYyZ+6IQfF5ZJmr/0GE5BsS7w+/us6lDySFtkTHLnHgYV8DJtQ80RmBrj/HeGXOajl4T
Jo7b4HLWQieVx710ghFaK69hrwVAQHsweqi93fdm7Rh1PQbavQO0sxgS7fAl2LBKD8fLnSaYXUTF
7djZm5ob5EAAYwfsRiJDdWlclCw8IuY79I9G156Gktws/HqzGI+96nRssoLUUVLF1pgg9YzbxFzw
ZNsASQVpa7vlGZzCqSIcKHfspdyHFqdj9KOUng1fa3YP4fhkwtXobhv98wov6HyA1QGxCzqpvKO6
ZRlG8DZE6aJEndnFlp1r0z9VywByaqke2/jvGJboI4flItfkHoS16v3UZmcKeyfGXzAVQDWhwQXy
qkfod1ESGpd9HB2U/wazioP4fTnmxBb8O/4xQjjoQ43EG8av5Iic0darLxgycN9PcuYj3CNoIbLz
c4S0TwTkxg5Pi3WmzHpqeECMoKkA/Ck6Ipe//we54SDbA22dIASe/vKDnZOg+Do6+B/R3gDkF+R6
QZb2efRojl3L5YN7ACjSuojE9vu1OVH1+zT80dogpPOcPsfwRO7i8GI0F3rehOU5kM65rzi6B8hQ
ou5hKfdQm3czPfC377/i3PBHaBNH9pIBPeEepNoiw+2e2eGTi4R6PTqCgQ0I/KM9AANeHXDp49eT
dVQms0y8j+YcGe+pb0DHBKSZYoSNX0itqLTzUhYAg4gJr+TcJNB2/fkqLRQuCx8swP/HdL+86FGS
Bif0wUNOknsr0fy0jRPdm/9OEH4+q/+PtPPqcRtbtvAvIsAcXikqdJTkbrc9fiE8Dsw589ffj557
z2lRhIieO4D9YgxLO9WuXbXWKj3MxjBHSO6lUVq7Mx1XXGMULE0S1BJ6sSiQ2LF1aUEoWoXMk6y+
vJFHs3V3rTy89H2EbqaeaxP5Y44C6SwzCpS80V867kOieKMTVhZhmoMZsGACLPHzAR9fd/RtIpU6
qlobL233PHoOeiTdvvxkpR8/ERdmZihCIQkjzzIxk1M6cLx45V5YOBEygF1ark8skqs+P0VGCsT3
M4OgWXuKekdL9iol45LEzO09e31BgGEBOwJhABo7zJzLBa91SWmT3OK9oY7B46ClL9QotGPetOqK
pWviD4A14Cs6hxD2BRv50pQyPbxTU3RfpGNlaEjzekAvfuTqZyvINkK+kRpSDStyENf7DRALMATY
KxiW5+wyt9Ez0+hz98X3vL0rCLvz7elb+D6caogLUz8utOVmWAtjELtYd/Pgtci651RK7hVpRfFv
zcK0U97dfllSWxXajsFrQ0mp3gr6R3n0TMrE350AZuhSmrNViTR6IjVKFLyGIR5xs8rvW/z9iL3r
3LCA5eaMNavJGzFGEO9FkkECJHvUbf/FErwzMNvBldur+VBgIBd31asor2zb699PcAY+G7At/PMr
kUKxrV0lIzvwAq0vylEV/rBP5/usAHq5U5g8ZwJEkifUWecKL4nxkEr7zlzxh9cHHDTqn2M3CcEi
WnO5f2ShpgGEpEWv5niXWq+hvkuH+4+uwKWJmS9M+0ITwQBEr5rgQG1K1jRdFpbgD/8Ujhv399Uh
81AtjrSU5nOqeJfcZ96HT4Al6eBEAbnCoLqCorWdH3fJKISv6Q8fdHP78Q0ExxzUIw4C32fMZicq
EjkpBit6VUgOynb25eOT//7zsxeE3JZ6bbR8PkkfzOapNFZ+/rQ/Lu/TiSL/n58/72KsUkWJWpXv
S80mNyjJyjbpSaqFm8BcEwpc2Ku8EgF/Ax6bNLBmR7kPdd2PrSR9NfTPWdPaPe3N1phJ1zfrJDH7
XxvTZnvnT4ukQlQF/NSrsM27wG630pS62X54US6MzK4FU08h/rsYyRQap4UPY/rhe41RoEEFURe+
HCDU2SgKze2rME1fcejbUR3u3bjZ/4sxvDMxW4yucvXUdeP09a0anvrww9caXaeQ/0HdRuPymbul
KG7L3qPA9ZJEf9fZRpFXUJALPgP6Gdhsi4mCvz5b5jgD/9Bnrv7Si05wBxLgw5Nz8fnZAkcCTFbg
/vpLG/Q7RMCyaFg5d4sDQCoVGRLiFpC/lyscy4E+tmPHBJXguwya2XQrFqbfODvZoCW41+gqRepk
HouHbiWRfDKNl67cAerRo53b7m5P08Jho6kH7wlSHH9O9eUgMkAMckaB5wVR240aPmfCQ+6Vm/jD
/QuQgyQ7QxdPVBsnZuWlnRzocIA0pPnihfmDe5+sRkkLXvDCwMyJ+7LvlwPFypfoNyiqOthpwcaI
4YquHLp5kAzfgmI4ulW8hSdY9Jwd30qqW+W9IbzWBvGYTI1VvheaNwPqQtPcjdbggG0hGesfbq/U
HxbBu90wEUlAlwMbRgsLPPs805XWgSJ5bq+8Dj2ldWiZkWp71H8/W+Og7AMaTJOqzd6CWut+uYnc
/Ooy3XpI8879nVh6cp+64ltOQ4xdIruWLSijTDWrBX2jCCAJ66JCn2KIffOTXxf0MGtk/4hCb0eL
d6T2N8l9q2xgmXSFRxm2/yyYKeXZvNrSa97aUwTO91KjAIgDdHVXUauntUfUA89NrCh+BF7nf+os
7RVap+jcnphpZd/Py9QLGbgheG06lE7I6sutFftNRsuR0D9b+t+WdgiD1yS4V0vLLqzK7oy1Hhmz
Q4nUDeYgSkxpU8TR5utfZQAova7wab56J5W0QX3rlY/FO/+YmK4O1tyEOTQ7LJHUFYRspncGp2dK
L2n4Me7A9H0Dt8V00dF3OpWXM5ZK/jhYlFpPBXhvSX2Vm4/59j8GiMenVpqkTckKXhqI07QR5Eq1
Tkm3FXdG+zHf/ufzBLQm+VgJ36vNzrpk5sYgeZp1itvnx1b7Fz8egikpR7T65SulwF5UUknMDOtE
d49M+9IlK8+hmcudfj1SjqSscesoZc0f9KEuhMrgd9650mw3/KHoG9myS+9jIf+Vldn16ll9kHZe
653jON2D8vlulNHHIoT/NQHvkKCZZNG8X2Qrum2C2r131odhTzHzoQSre/tsL8/Vf03MznbioV01
9pjw5HtFcExt46f7ei0HsXCkJxkuEoPIJ0DEnqWALaXNixYm8CkuNXtQEOu5K15uD2QWLExzxRsV
CV7I7pyIeYdbyXTrsYRtfKrrjVoeKJHd/v7CRNG2gvQ4QQ+vmHmSPBEDMxpqkROX/RKFDkzCfd7K
m+6DgkaMg72LLIwEa5mJMmdHr49NzQPXaZ3GH3V0jN+a9sOnDwO0pJUg57Imc9FzgMJpqXmmeUq9
x+Cu0D+8Z6eLe8oAU7HkGp1tKEmoyNTEsnmCSjI8aeHd7WW42klQcElC/OEQkYmYV4t6TTDdOCjk
U5M9qL/k7kEyP+r7sAATE8I4Sl8Tg+fStZZC75bCUKmnvPQdtQI4MH4s36Gwj1hiOJPIl1LTmTd9
AL1p+mUoqackttvkLjFXtuqfD1xc2Kwwx0yhrENWDu2DyyForddWqZuPJz9uHFDzdujv6x4YXHCf
FgNgxOdgeOnEvzxtW7oHt1jZAtJ0nK/sI53EywYhIHnObGvhupRAUceTpAHSkh3f1ZAreBiBAhHJ
HMvSsX6P3srOuHIA7DsetTyaCYEV0jyXg+4kgdgYcZSTngJIfojqFQczdwB/okOFEhlKD0jazVfN
ky2csdEqr4H28HWfpY/R19tbez6APwZU5NYZxkISJq6q2hLFRnkVW8+BYlW2svP/szB7MldJLcmq
zxBorSXs3X8xABkVfwo0XLpTp5nLFfBTCidZJfF5VdgHoX9YidqUhSVAuQB5ChW5CPFK/ULpAion
ZqG80skU+XM3ip49Q8o/S3XmnUQNsUdBG2nel7mh4yKeuNGiXHsClgSQoe2MamcojXafy5H+Kamy
eg+lUv6td92TO8TJQZQ7EwiHEDpFKOR31lhJ+1ATYIQZDUkxqQJJbVb5rq2B1rYQzoBX+/1mCBAH
2AD5quw8asSfBb0Y7MbF/Y0DgSv41DWF9gUfyP6mNIJ7Xaj4N3EoqEmTDycRJZfmSa3uBf+jASyH
ifCMLBGCziRYZh7ETTtLcVWxP8XyT0kJQID/ur0V5xTNyQliQeN1P91BZH4vN4vsAaTxiq7HzZZ2
UHdwXzdjbXf1URhP0Bf/0kJ9q/UA4CvvcNv24vxNAkQ0a9Dhoc6uKFL0mZgFeX9SGuuNXslfo0F/
Ucq1Z9P8PE8jlAn/Ubel6QdByeUIk4FqK1K0w6kqxJaFCsq7OIrXECbTV2a+VsHJUln4I6M7fy0F
ViJUbSgMpz8gw5pbUfxF35SNJiZA4T/dnrnFIb0zNh3Qd5lD3QP0l+YeF0sF4CpxAG+s3V1Toftq
PFQCpiCIvM98PFJJ90dL0Njc1osZA/jU431T/JVLnV3K/iYZPDupduJaC5LFaSQMRt6RTXnFzW9h
HUTI+wwnv6noHNbqrz3lrEjPNq7W7KtYXLkjZzNJLE8BHmYyBSECGnP+gNP1ugk1rbdQ/t6BpBrM
lTfQnIL8xwAugrQ+NWzSjLNNLuZSXst+ZR1h3JXSBlF2Vb0rhk2kvqiKU/xF7+kcQdZgQ2JwrD8W
4VwZn0b/bp+Y9TCUqL9aR8r1xd9owMW7IjTllRt/CoXfbZUrKzMXkqhmpoQaQ9R81W4AyUnNyRoP
afwshTrotpUAYJ6Y+sceIlqo60+127nL6uC0F0XZmUfdlSkTqpYPGFKEIKwZtVNGpWQDI68eUm6O
vSQX5l0iRuXr7RM426dXv2F2AuNAJ3nfNuZRq9uNHMLbKlRr0/oypFj5HGuFc9vezFf+rz3dIDjh
urmSc2wzRHiEPDaPalFtU3JOges6oJ1WSnTLc0vih2NB3HilsFiL3Eatix1S4s+eNri2CP+jthRC
ZMUn2je+Z1n/rSaSVGmRfXuQ03a82kjvjM/iIrEmls6swDwqo/kUluGdFSYr2YL5ffdnInl+smuI
W9QrnZSoUIU0Kg39qIknK4XT7t53/VkejxFNOzr6TTTd1pWRzNS9fb0KsptFTv9YR1ZyevXxPp5r
FwLTqCCrYj1py50yJr8Nq9yNmuskcbESOiwuJRHyf2zNZjMCPS9msJOP5VgVUM0A2nqkwNLxtQZH
i/hCdpfnzc7oxT2cyTVZjaW1nB7qU6GXsc5T+r7vurUcCvrR7x+qz0r9sarTPxP57vOzwYkuzbpD
n89PAKcdIefKQbg+b9wyuJepjRRwjXlfiIKvdy4qnMcs/5kSFfXJQVuLva6nCBtoJk+lAoPH+iww
KQetHgyj1Y+0bNDuZHUlvLrea5efn9z2O+evD3JGmyI+r/jCX6lcP3tF9ki28gEy2coNsDiSCbcj
Ev0gKzJ784Wk2OXCG/TjaMFhBv0e/bztGa7dLWMBO4Pw0CRzMxdgR8mMsrva6Ec92Xs+znb81nNt
tvmDYq652sXBvLM1m7ciG4Ow9Wr9CCxolyWVo1nb26O5vjAvRzN/oFVQO32d0YTV2TeclFRZZT01
iETozS94rLetLY1nqppzBic9sPmDfIyN2qdhKt3gQ+mxcK392L3etkCV9MpzkyojWOR6oMB2VS73
hMHsa3XwTnomFsYuMpX0ABuncWpu62rTa4125ynmuE3krnztjNZ3wr7w7vJK6e2WzpunXii0O7GI
k1Oa5v7OMyP1Cxy+/iVL62GPB+u+NKagfUoV+PjojcSHHEq8PY6WuynEKnSgoUIvd0lzwwOWim1k
1MNLlVasoeurexc9AORbinafGXF7iFM5dky9Do5K5ZtbSFvhTmkjhCDEyL/neVD6G6NvovvQaKFC
678NrD9UUiyear2MKC1F1laKrb/GQqz3ZRy2jl9G+aPQqOMOeQL1ockKDaAzMEYY8NlwjGHzHbWk
ijYjfS03BUCcneaHf/fI8qJL4ksbL1caRy1c4dka0u4xsoJoW5p1+yDlUb6zOlFFPKrLHF0dsxcl
VGFYxWK2yfoG9YDA97eWC/V6MOT8k9tA4fDbyHhzBT3bQW1KDl5TRLuiqLoHOrjrGwTb5bvCUL/m
Wu9vNCqz9pCN3tkg270RIPptpAoSvVlKyYNQiH97neQ7aSW8+G0z/rLyFYe7dMIBPkNCpBJBiXZ2
JmDxBDBuJO9ER7WdFUcPmg5jTFY/m0O1T6V25f5Y8u8IZXFDAfCY8O6XzrE2KknrJA0xF9/foVeM
qq/3EBtrkr6LZigZID0k8Wd+33u1qPuwIL0TLVYaCJ7+I4t/7Bp95bm2dManNDLxMGQ00u+Xwwld
WMGDxvkzYCxCx4NNevuIL10mcOZIJk/wOXIRlwYQMXNFv6y8UwjvOxNH1BQ8QDjAb7T9bUvzrCVX
O76Eahr5DrovXwFzyRr1JGxq7ySH0sEK+z0n9yE3c4c3HPozolMlHUQh9XtUJ09uLK68mZaW7L35
WWTReE0T9MiEoLpg/jVq8pvm1/uulVcmdGnFTPB25BnZgyBDLie0RRBHMTLXPWZm9kPVJo1fyV0J
dpdsAFTDCoBQvPPsTJW1nEAhrISjPAjwfkK7jFdSgQtBpjxp2v2fiT///i7IkFCOII5phGOr57rt
5VZrZ0kE+8WC2tuc9dJwmmq403vcm6CtWF/alJMqHPEARUZ0vi7nMApHUwuM3D32RrwL4+95HW3j
4Xs4rszjoh0DxV/S2jLw3ZmdAM5HQ8Mf91ikZO2rz5ZIazXjk5p+vb31F9cLiVzeXTIOQ55tvXyI
80qvIvfoxlsleopy58Pf5+pWedzhkGglNW39d4vFuQ4Qq7DcY5N8ok1O8un255dOLt8HvUsBkAa7
81xHIIyWmbqBcMSZy+wIgBSpoHj3Y5l6TyB7W0esEtP2/bo69PAWnLTrTWRBSGze/iULE0nTaDoS
KNwnlApnh6sbx6pBD5FdWTnGk9Zvbn9eXgjgJELdCaaCIOkVEjdTy07pUek5DrWfbyd81CbTrHaj
pYCWQ7Ruvg4dMgNyWph7JEHzTYk6wj4PRKquRCM/a4KMXR95+caoinCTS6ipKPn4l1l6phNJLpFB
FA12kgm0Vs+b34GlPQSt9quJGvVprOTGgSKYbAxtWIMvLXg/RkbqDRw2WC9ztgXVQkqDUDTdI7ID
thsoWy82aAybHW7P4OICcZngAakRX/U2JUqVR6NmpygmKg1xuClWDMgLESkD+Y+FOZGn8/K4iwVf
OLpu56RRYffgvzaZYpwSmiGadfqAkhipzNSJ4M+qRnNqNfNh6Cz0BNI7ZAs3gl/uzb57on33NkqC
g0Rm/PYsLE42MGKwLwTP/H15HiWNGoUnmWzT/Ek3nUzy7GKtJfVCXIXq6NT5yWA+KHhe2qDQ38Fm
l4Tj0Hxyxc/IWTmyCBLU0nbJWlp66VhAnbIIrLhtrpTE9UjttDSIvVOQs6rFD8FEsi/aN8F+EGTI
rne3p29pEwHqgRI5yVheMYQg7ReVplnCsR+ew/BQ/Lz9+cUtxOOc7UkGA07YzIuQ4AMwKHfCses1
6UFwdXEDWb7ahHkI3XWcdPprSz4j6xM+ugaqI+oIEM+r3a+8Yj0Hkpq7TRQlfkFsxf3Rx4a0yRMV
upQh1DulaI0HtSy8l9u/emlPUeqYogqF19g8ji6ILeUOXu2xNj/DrwTOGoOWE7a3rSzciDTi+o+V
uf69NggRsn+acBQlNtYm/NZ0D+EaemvRCA2GaI025c/nDLDa1Aq9T1OcRKVZDk/MxKmDznXcMpG2
ZlGuoe+XjgoP8wl7SL2IoP3yqIyx1/EKyoSjgCZVTkq3s37H0XNNubwRV+7KZVtkIIHikAGaJzQU
xU+sKmNsk7akTxMTKWmcbNS5C5C6aNfQLEsnkzrOf8xN//7u5o/VTEatlKGNIYR+aW8NEN6st1o+
B6Vsl+mKY1s0B2qQshpBOVyrS3NKh8hNlU+BZ7ovfDyojXjLXqV9tZg5t3fiwkSS4TR4M/D4mdJ1
l6a0pvXLQiI2a/zuIHjBt9ZVaJUQbMsq2CPxs/JuXPA5783NN37ZBUnmmz03P/IH9XOTfL09nLXv
z2YuNqrEGHS+jyQNea5kjfUoTfNxmWOX+Q8a3wTan3rSXs6XUYtKJaUNA6jUn7LhIJk37rWW4GSL
m/Zhi3ZcfZ2+FRPrBXDrNzFp7QnoS9T31nfdI1J6B1cMVrLVCzuGnwU9Hz9LYWfe6V4fepQ3MiKq
0d21Qm3Hxb2AyF3k+4feSzZmqdu3J3px37wzOJsHBKLaCPSUezSF9kmLrHugnBvBIrJCOY+mBisn
Yo4Fml61yNeTCBdFDVTG/C0mi6mbRmPHvLfaYBtp86QgPyVW3/T4JbORyRu6veK2h3xU95HMuiNu
tuK0F+cYED9gXiT7r5Kog1AjJiJMzxhEZFThuen3Lepd9dGyvsTpyj20uM+QfaYuRa/Gq7dZmasq
Yg+8zRpkYNRY25rSo9f/zNQAqiUb29y4+soz7Q9t82pv47knRAFM1TlaQmpNcWiy0j36+qcMnFWO
anBQK/aoSrZRn43+qznsBZXuhKK0bRHXAZ5l52hkVYgeCkiJRIlnZz5vvPEpMkSk8ih2S+pzaOr7
rD/UZYnym7KpUHPt3YPQoQytPhjFQyAO3BU+kphHhMhoqLU3teeQN7fXPQfBd809aEgmyt8F68ug
3Y3FHTpqK25QWlpcthcul3oLEzDbz5Xf8dhoA/fo9d+QSU+GYyqSV/RHeg380IcUcZaDrLcnQXtO
u9DOUP+tkmErW72dA57UxdCuDfNw+5DJS6ds+kn0C4BCcEUpdNV40KVEso6699TLtdM3XywifmSU
N0WhbAcEo+g3lI8PWf5NkbmThsZWi78Ecdxo2rhVw7+9qtioQQ5u7dzSzkJN9U017Ib6txuiaaQ6
brGWmfmDvJxvI+gudIIk7uN1MrtSarcwmjDUrGPEr0nDfOuzZQrvd9qNjizdC91bqtY8+L7U+VOW
GNtI2bbkb2R/T8uFRA1JXyp2lXzTdBTd3QdJiPdx+Twar3m7b9VjlZ0r661TD2P/ra3jOz39mRQ9
qV3zkPt3txdgodwJJfgPyRkY/EQauHT3pjmi7Fe5KnVqyW79Z6G6T6KHoTxrbPkwf6uLX2pwR6Ej
Qv3ptu2Fq4x+V8TPk5ICRP2Z6aocurL1TJUy/anJn/Lz7c9PG3q2SkD0CM1pcEhqZr7h1Spq/SYv
tGOoq09W7+81nTwd0KXbZhZHAQcQEsHUs2qe+zEqcpU5InVHUw4d1B1r6YNaDdPNwED+a2H6Be9i
s95rxraqGu0oqmdPq+xQ+fLxIYCiReMeK8BQ5q5B1VFFrjXtKKO9hK7hmrLL0hRBFeIBCwOQ6o9y
OQDkQGWrIjt9TCobUY4f/+LXv/v6bHrKsrKUpubrefGays9mtaY7sOA5yWyTcCOfMy3GbHqsZlBa
Ly30Y96qT2rfHMPe/Bz2+Wsou85geIdeq5KVcGBp804kX3D4Ft2G55lLo5M7qQ3ZvG1YcSlWRvmS
tb23TVuEg2/P35UpDj505Sldxc1PrvlydWBh+KiYNvFZVO7L9E1vd2OzAqJaMyFfmpDpe9C2eRGf
/XRo7xpZoW7V+PExk801WMHVhcJoJrw2+QVAYtSEL02NXpaGno8psfOcoqv3YhgatqVnvl2Hys/G
S/e3p+/qEToZtAiYSNEsyC5JXaEprpVH5yj44uv3ko96LmJ/a/mqpXEBpbXQj1Inavb07++cgJd4
ctI0VnQGtVHuaj/Z5Wb1YObdD55tB602ft8e1tKSKTKgN6gN0F/n3rMYlc5zLT06V4NeozIXvVYe
cn6y+tFqCtM3cV55m4HVBsl6Oa5YTnhtj2N0jlHmLCsCzh9F/eX2WK4O8MzGbPuFXuCriJdFZ16I
P1XV+4L+2D3IB2rr9Q/Zy55p8bXWynDZJvo9Bhko2tPM9yF1D7iJasQ9GtAw6kXvcqdWvlEIUdsH
0Mn/4hCzM/7PnDVlO99tDyEeWh9VoujcgUlPeBuKbbHx/s2mgFZDwI5vYslmm7AVIi9q4jI+x7QQ
SnvjrA3WeUTQ+fZ6LR0pIDU0Cec6oufObO46c3AlJczzc1QZ/ifVG7UvYeGjkvkauLjcf2HMoDMx
GkJTm8vZ5YSMjBeTHsjOA3QHNLAOXhbcWZA9ByFdWaSlcdFil4IABONrAZtYzVHvSqocwUG8Ufc2
oPNYjT94Ktwe0tLemzp8cXAn9OrcVyRa1kSKQqvQIvaknRDR4kQYtZ0ZSj91OXwhan0Ua7Vemcir
W55TBjCXexL1s4necbkFfSGsEMHEai0/SsKjtZIAWPv8NLnvdngeIVcZFF5+pgtF6ADkvD1nS/7u
/a+fbW30qipBzqb2qt+ygndbSzOQFVe3NoJp2d6NINTKmH4LjGAMtvRuVf6fEzQ/NaFaJmXC5xGf
Fp4leX97gqb//SKcZnmRIgMDLdMW6gqMhoa/39IzLT/XwrjPkvu+2+XJ1zD7lPYHTd4Xw5rBhdPC
hcfrBPw10fuc39WUvZI2iFOfU7EArFt7wqMR0b3CymTB8YZwjXSzaA8iM7QYrF15nb4cM7doeuxZ
u/CF8uevdI2y9ufWnE0idx2xySQRSEFitsu0QQp0ofXTM52JaFdv9qGw6ThTG0BKppGfSl/Yhlm3
EZCJrdFxLLXgSKsGzd8AAuqKk6xRNcwDKbRx081rNsLWakw/8mwZ8fAXllAa7cGMlTvs9Lae074G
+WfxMVe0wMkLXdzmaVCi3Bt5d8hBdzYC3MGD54e0gyu7CAoEkou1p7hou7q0R0hLmkYl2Ub3VCcm
YaqPI112+qi16asR8/72rIMviuMjLzmBJiGK67A+4dGLk1TaKZ1C4hrsiU0dAoE2uUi+dRByjmIh
fTMz9y90m4dqFyY14MMgEredYKBobZhVW9qJoaa2Epq/kf1y3xRBpC197+nSlhf/q55X0ac4V8Oz
KPlW7IQ67WHc0S/vQkkZbF/ypHtdEt3viOXLrd14obURphYV8CK0+ySGv69XUmlLuZA8J/2gOF0W
dc8lcr/MS1eueJeFow8ukZrLlMOk2jY/+kbb09W6irkwm8dfSSWtZJ0X9i6iQEB0J/0kNtcsitJq
M00iTU3OHircwfhNip6C7r5lAm87gQUvSYaSw0/VnAhg/hQKu7Ep3TpIzzSBsK3oMS9N4BsrqI2F
yeLy5ynCHclrS5mFa76k0OQrL5Nz4t+5L8YHJaD4+QgqsgpT2Y436bxqlA0ahLFCiM+G97lDT1vJ
le3tWVoawCQnIE/UzuvEhpXnYiD4aXoOio3WvOlrZdSV789L10iIDInb8n3V2lpbco//r5+vzTaT
Z0WuJg583ngA9V2Hzu3PTz5u5gPRcIGwC/WQzM/cB1ZD7JXIW8bnUW82Vd7cKcqR2BxXd0cjpJVQ
cmmq3hubHTyzizVak2TxeZAe0OlQ5Jfbg1k6eBOcjvyAAd9cmX1fjZJeN4ESnGtvm9G9pEF7JJGc
bHfbzMK5g+sES4jgWzSv3uitXyuUfRKOBDqRipQir60d3F7+9m/MAM6B6mcC8ZhdTwSINDJQg+Ts
K82ZIoPddfIh14aV0SyEEqRTphc6m+AaW+nBu6GBvVeeB/j5aFFv9S7cqtKTPx71sLbdtrPdeCUF
sbARpiUixidfC9t5Fh2Fasqek7Ly7J+EJN2WWfbxQ4/65SRmwSJNxP3L6C4xwtI0sqw4KzmJOjrH
rOy0hWOjQRIHx0AnbRzw7FQGmaXQCkXOz5rsJJ8+9W9l74Qrp2VhN6N+SKWUPqd4L2s2hkJtpJie
APnZioeXNt8OQQgWVTAR9/83s0Xh12RX8/ccCWakklqEPaPpk3zT8Od8eycvLTfsGZk7EX2XK8LB
ULFEqRiyxfx4Mzj9sDZViwZQRZnkwuk9O19uUcDDg4suzxSCCifmz8cHwH3OQxH3xb0+W+5Yyiwa
lJRMkCEfmtrfKdLdbQtLi/3ewuyarY0CDqfX8hzxYtszYP9LHv2t/s7WZB2XpsqCZW7xmifLM8ce
+8E4lEOvFmfve+EfrHzFmyx+nridWsyEoxZnToueS55IB93iXGVvA81tjDWqz5qB2akIuyhvfAUD
arKXxL37MZ2PKR6h3kqeCIrP1G9auXQcakN/Ir0Q8nMVlL+ViqheTtcKn9dXLpE/3QSmMgj+Y7aZ
zDgfgSl1+VmZhBFBuq2EhQtb6eL7s61USWLj1zHf7/zqLhK6zyRvdrobHEjvfXy1L0zNZkvpK5JD
PqaG0hY7W/p8+1AsXLQXn5/2wrs3Oj1Q5Kykve/ZKA/4PZeyVPdx10fGmG7yBhf5NRVGCEq0gjwr
O6t6RpkdSI9gDfnHPTl5VfCnUJcnUb7ZdUf3CiHT3YwVUYvtWFXfKlXdNXWydfPk4zcriZ+Jdgpo
hJzg7PxJveGD5jXzcxg9jocmWnnaLK7Iu8/PTp8uFr7c6Dqfr6I7Q9xW0rYroxVfuHDEL8Ywmy6J
rpQ9SfD8nCY7+nN2h9u7auXzc2FSXgNdEYdGftbTDYqkwhpwY+n8kStRoL/Rn+EK1yC7dR75GVuq
SNvgua/kX0LgBqc68sQ7VenGlct1mvJZBE/8gfQJ+xjY3dxjZRXyggovzXMXp9LTWBu0d4lay04G
uoJJXFaOGwXmt1gJ5DWc2mwmJ+k/dAepVoFVBbQ6f4BGIf7f13v1VZF/W9895e32Qs022/R5NFF4
RavIfV6rC+S1a1qJ6SqvCLPbKv2c+v6e9rq3jcyhGP9YmVDUMmRI4ofpV7xzMgnI5j6y4Noag+Fk
8d6tvlr7lobx6je6HNJLV8mc6NfUNlh3kuGnLp1141trogu0xnKaI/L/+SmAJ5EAAv6L67v8KdRl
3XgYskn5Lnsqi3jbqf5Jykd652kPoj8+Ky4t5IJmo2TSVs7WwHmzjXtlfnZx0LKtacIA821Fd8rI
phW6kD946rhyQV2NE5oQCwp1bIKLkuyfHXDg/pbmkvl7Dsz+KMAT0nNeal0e7ZS4CLddGB0LM/ja
C1upik6iukY4mGOFJ8wzczzh6tCFVglMLyc66hTEv2PRO8oNfXOyxpI2MigW4HX5a1KI8ZNi0lne
DyPVEXpJvmPv1LTARNQmoi2AJh4aM/Y2XosgUx1qTkiil06MvbXVy7Y70C94TdR1Dkj784tVEiTT
5lDMK7KGWLZRrweKf6xqQdsGvVR8Csp+gFlAAbLV9eZ5yKXUqcrUQLcKeLqrkBKmk6iYtz+DtImc
28dmvlcoZHBUprlTADBZ81OjhCKVpyQOzp0np3fIgNRPhhRom7ihv+sY6GtNOBbtQVjGIjUoql2X
K2aJFX2OvSw8+76TS3apnxXa/yofu3kmOTweEP+1MjsBoZwPY9ZgRZJ+WoBTLH0lEpi7tLmBWcBU
tnFfpQEGSpem0cZnqf1UrslQXh8vRkEVd6qD83pEhPRyrhCT8ksr7b1z0A0PUZA9q4KyNwR6peZN
c+zpQS6hYeAG7gkdI7tKzc+398bSICl/giWi7IUnmw2yrs2g47pA49FvHC9Q9pVxzIevt40sbYj3
Rqa76Z3bprYVKWDVvLMMWq4KQtsfQMMKZ6F9vW1ocTSkRqa0EifvikupdRatRy3/XBbG336Q/dR1
+shTr75tZnaN/9l6eJU/mRgq7/M3uJT2XRakin8OgyCxG789VA3NCQPpBWoMnTyU34W05gcta3J0
74IHrLIjEZnkpTZJ2YuzpWpz+p3RsXk8CSPaxJUbDb8HNTE8en1JJS34onLjAuRP6A39PEZp4Qgh
lBTYU/Um4sFvkzVsN31e9Xatu+M2by3awdOCzh5T+kPTYS7xbWhyxaElH2/H1JBevEahnxqF60OQ
yObW6yr1WR066az0jeLUcWs+Zb0J51vy3pS86r4kqtL/rJIQ9V/B6OKt3JbhJ2omybbqC9UxgIVu
JK1D4chM/84biV5pijjmidNkFCntqE/cw2jlyU6gFfFdEfT6wVPL1q4bfXRqvUserGAYtoVI73Gj
imh1XYTqtvFL4egPVbChc6Tk0MqB3od+nj81YwYpn7ttV8WNce+2dECUsjSnn7amblSLzqZSInZb
ozDRuWhrmvvKLghlP9LNT2aZNOdOLIOjpdK1E/jD78yE4GNQjoRzrgFUxHtvXDIathdlyDjTrvUp
USJ1m5M6dXpF65wiatttU9bfQ4V+vapGirM0B8kBz5EBiE3cR8PTxeeEnMunKlEfPfxkTjvJIe1p
Kesm28CK/oez82qO22rC9C9CFXK4BTCRYSBRFEXdoCRLQs4Zv34f6Ntdk5ipmaJv5HLJRg8OTujT
/QYdv/U6OOhBO+HdmDxwXEvbQDfYI2Lzl6ZlsxvFdUT3B25MGkfiJhY1hnSIhY3VNck3GvWTG3RJ
ilxALrLMkdK2VX00pPs2ij5rZMiY2I/+pzi2fiq0c/ZT0pc949/AOhVZUXtB7ei8a+GrNdV0+Meh
/CaBqxxwkleDzqnr+XWqkSpycsnMToIpDC5ddvmnPM6N6g7IRH2PzEB8ldu22QhDLcSOMBnGszzJ
+U/fyKQvuOYW92LGVKxk63ct5i1oE6gijM8Ts2Pa+Fn7OxNG4WnG/dVjkkTPZlao5qFVO3mx3q11
V9Ui02YiysWenftP2M/656HB2TAKLPxBzSnY57neOz32ffu4TSV6pLFZ2hZGpV8toWl+RmXUO6IQ
slPV8vDDb6zsE8p6gusPVRjgZxgKDj0p40GphqcoxWmzKAQJgI/aBbuoFOgijk1ko6MYHMYsqx+j
slU3UotgWbjMlEkzCgwoJ69Ui55xjv5JlCn+ngdmdwqVubRzBuM5JhnTDz6Y5+2glPrT5DP2ti6H
qAjgAP8oSHnwJa3K77JRZi9NKb8mPoaSE4w0vAhnzBEHGuXYwn6bhVHb8pHGE2NrvShTKzvYbADf
VovWVbKpAKCaQZFLxFfsAjXNndoGB4uoK4Fjl/xRA+nAn936SsM5QoEqy10xUJqNMYKxD1iepWMZ
WfCgVm3Hi5qp3ZpYl04/jfhnj6BZ4OcoHP0OUm22tTJJXGnIOj5yyX+oYVqsoxCxk7K4cczB6t2Z
27ertVa8bfEfd3JsLh20aemJ9nV1QMVIxdk2NJ4bNRaPwLIDJw2mALdqRXUm5pw9zD5Wj8EoOnOF
PE8WGfWx7gYB01Ydw16ck3GlioZopyZK9dL0qvATt0gEL1TMITOjRHUqSoU7PYyG3ZyamZPhAYr4
VC86kRZnjgwDtnKqSG2ejBTSmuxH5i5L68KpO2P806Ozd1cD0PnZFVF6wH5dw2q2WDrNSYYTJdJS
e3YfEZhzOLip2EtfYyVvCmcq2ua+TMbkpyaA0LMjNHIdJa7nnVXr/VEB1Lgr6fNuhlTqX2QYq60z
mqXkAhFsd8E0mHs5b1UnHUP5hZuHacdJnXyRszba1RGXo17vw7seOfpPo99R0hoF/GAxRnRiqRMf
uyTWtqkgNJ8zXZ8+xWnTuV1rtnaQz7rbmUnh9UKrHwVgb/u2E+YNPIrkG17e2T6eJgm/Sy2321Q0
7qaoKI56g4emn7Q4UIaSmd61mareF1Mau4LYAu7CBzr2rU+BIPku9n+/sNKIoMjkja2m6QtZUWYX
Aa34zNdbt8fPfSsKBruGlc+PydBGtmAWmJxXFacDttwPTYXtNqSp3pbTESuFNhHtWvXzTZMWJZQf
nJGPdcW92udH3fdx222jNukeZhmnYLEw642C9cmmStvJUSehQPRsUvdBIEpbPw+szYj2p1MFUved
ozfdTGEcbeYRgVtDKDH7jIR4g5gIYl6Fqh9qoAzOqKuI3QtpgnKEZD1UfZc6ep1bYAJyuqdtWHvU
kevPZVxmu0YhrtHVoI18MbetIBm/5m1qLFBM7FWBnz7iOW/ZSheLh8Ty210pNADojW48WpD3NmnW
69u6icttw/Z/qBNxdIQ60Q8qGvpPXdYBjmgk3NfFoHKNksnTJIa8McJed+cMrU9hQhbWGUrkQUel
CaBbjpad+K16n06msJcT/tB8A1/qEAdpq2hgaQ7sGjAW66NujdImrvLkcxNbwU7BUPhzXaTlIavn
7rkCkuJKk6l+qnEh33CcpZte6NsfSYc0z2hOlW2B2kWsqR12eScHtRszWrS4gnyjpXBJktLKD6ns
K66hFNVduZhuK5OFpTCzmDUdtU/qqEb/xHoXu32NYbMcWXTDZCGDUNr9KqCXQsNAKViGbWyPSSHd
sWZ9Bxl4eVsaSbgzcCe2p9ac9yiassp8M3DjvFVQqKpmW5lT9dDmQv9IA1tXj1yboIgD/0DdptGf
kjgojyN21JuiFZm0+hy6qU+vDGcs/VgGSr+tMs2wzV7OHkBRBo7elIYrFFqGvwK5VWhQL1DGEjnG
IH9NcoRAfHVWD2iO+9uKEtt2MNXOFsXUtKdcb5xU60pcFJFQKkdESYBZ/2PO/T+1MRqvfe9LyDpG
7HmdLO7qvkChAsUIe4I/DNumVO/iKQweGiGMdkrSFV+TWfAdWevaXZLmipM1Vu1WQRS7IpLAW00s
6l2Ohuw9aQFzcOoLe+xwW6+RQYPp0nzqgtDSbNiEkZOC6d9FfoEtRKGrlTstp03c9nzTCe90Kjjq
51EtcltNBLF2ALEKjtovwj1yP7i+nowbv2mifY6lpjfTVdsXTdc8wg8qKPG0+iMLadqMcRCciiYR
H+u8CF3cI4RtLAnDrhi4ak8I3Bp2loqxC+i53MZJ67du1xnd0yQHv1OtcFJFO1VkmRsJfuOLjubg
5BSzUH9XjKnxpKpLfqnIXnyzEJnZaDHGuoMY/pNIiWT7wpA6iQ9hKa8sWEs9Ce3C19gXWm9t29oX
N9ilwGzpG8PVZnPctCifOH5W15u+VLFHFoAGzxVMFYuq3yYVJCYdxWgMhYvXqbAkdgwrO5nqHLtK
HuKWoc4Y+eqlaY9AJzaUEIVNKE3RRteCUHQGqZS1nZpPc79FvrH8nPdo1ahh8BLMMGyCtq2xFy9D
baNyM/cA9fb3GhT59BhbdBxIadEzpi7QuWDhlKNWW82jFRi/qBcPdgkG/VH1kY4au5HUdAjMvW8N
nDsZ52CUFvoGyl9LiVnusHyUwq0BlvwVerRxj0FF+8VohfTYNMXs6dBIdXQ+5qa4q0Gnitxo/cqJ
cUUm6aaedGpGNoRQnkenQ+yaM4UaUzolLR4pGiAr6vafSc1gVvplukWWUr/Px958pv3ql048lN1x
xJ8axpUvDpWdS370O+3zzlMFI3tKAyO5y7D1dtWCFoDdhnrpVGR3O79oha1VT+wMWoRP8qyY7ixL
wz4t6LwV1tC4amJ8b5kGD35Ztg9o2GVfx0qP7/sQMGqSLQLgUx89h3E3bUdFL9xuNhVbqSrxiymX
kScHQuQkWhRyH6q6XdZPfMIsq770KaKl2pzlDmD4JeGhFhzgJXAM2znfFEH5IjT1Ik2pZ/d53JV3
qGK0DyHUChAGSnXS0np8MsBHHsQ6ZpZg732otPgP/1fshoMC00pmWWrh1O8s7BkP3Lcqryorsvpa
MinmqYO/AdfWe+lUCLYwGPEGylhqZyp3jCwMhmfF1+StXmviyWJNf0F8qdggRJi5eTyEbrQwWYux
6u/EBOrlpPfT50jN2s9qMkfsnJAE86FrtnUCWC82D3kzfk18VXC7mGpeIA+JE2d5/yiPXJYadkJH
VPNmK8upupWsVnOURhx2odZLrt/mv/2k7tgn+upY1JH0CBcidlIRn24dtmA9D6iFRGZ7r0hh+yPN
4RSIUaU8FCA37JT+uQseUOeYHpNjKBYJduRhiVSFuAshiJtWXtrCLM/HAfr1pvVj6LIWjuaK5td2
MAftZ7weZFS9VNkd2zpDJs+3tmkZ42M+D+a9hP2sW8aWRaUv4kSvi+aLKuW/4qg1T6LCDqdbJSnL
UAmUQJT0MAWR+UOu0QJLIr9z5bZu0eLL1Tspt9qj0Ym/ddSMHLmrpWM8IurWYPZsU5JOF3nLfhti
neFYJH62VhfTRkdkyfFDU98I4yjtAlz77Cg14z+q3GHmoATCqdKT+BgVXbZNgkF0MHgJN80Qozwl
Rzhg15wJkdbgKS62JKAW5kSIgdReIWnzXphUZGaS0nTFKBGcxArTQ68hGD+ai0bcUIa2FgXla1vF
00YcfP8ww41yZjGdj5Y8JT8ojetbpM/G+7ke/kxxkj6risBYasnXAUWlbdH5/3RNkz3VINm9NvXx
KRpl2Stko7dJRYNNL+v5jiQ8cOj+yy6FkcGNw0KxJb7PoYsEfIPoCx+7IOpLm5KJ+IhalO907dC6
qZQ/htIgHXzUlzaBNcEraKlK6LFa3GEpUDz0ajx8yiJhfIbZ9zS3AFTscuFs+5Z6UnpReBasCD/2
JC0iu4qt0FPliuQ/ENO7QrEg/6n+HytPujt6mONR7qv8oHJcORHkVDsUkrlDknjOv/pB+rkMJ+OY
xDGG7/AhnTwSTXto6sDxIw0Jxoq2eZ+LplOVZr/NQj9xKkX7Sr3c3M9Rmv9J+kmz56ldrlhhukm0
oOfqVVcnvZUSu5WtWbOLUpo/61TxD3onIQiTtuLOMLI/dZpY+16uEhd0KGlY1Ch3FeoxqLZJ92E5
QA4PStGrlH4ZNmM6tJZguZGS/MiyJNqlXLa2MdBsighK4qDNk7poSpBhc+PSjlT9xudi1MetP4vc
IMc4+5YIQv3ij5F+1FkPu0ixALjiae0JpE92lPiBa1YVtaw+k/CR9+fHXkA5Liy04nMVUeHnpurf
JYBjNlk5CnssgFNQ7Zhvk0wY4RZoFCiyNG3tqMwstAfJKRHn+21GXWWnLOu9QN1g09aCZRtjLWzm
ciFLjMx9gZq9XYnMosDSAFfVo/RgdmN6H2Z19PV6/XDdi/tbyYPagh8MwgqAkt7XQ+tx0DUEnWav
kyAv38+3QG+Xnm9SK+TJNBuhcL5/PsqMjU5Refba7nGMD+Et7N6N56srzsyA9L8pRTzfOqXAnz/o
Wfe30AnSjNyA5gHFzlVffKSdrCmjP3v4R1MePML9neJbvJ9L7/A2yFLjfVOTbrRMG/SeIEnoJIJ9
Sw3i1uNXn8CirdKMLY83qDPSXg5ePz6FrMUbAYSChA32qm8wGdWkJ1SbvKz57jXKjw8/HR0FGGxI
psEv05a3ezM4fj20Qt3roifU8neZchAVr49xOpaP/LfngXo7qO4zIRP0f0AHNaXm+WJ20jQTSfpJ
+XP9Nc7bAUsMZAuwJuDqse5dItxqKfTTNA+avNR4dU5l4sv1EOetDUKghQYyemmgrO3gO7VQ6awX
mtdxLjay8aSlIPyt9LuBDOqNXux524FYCxxs8W0/F9ieKCxWc5lrHIrjPsn64+x3IJmlL3IT/IM+
A+XHW0YcF6YxIXVVhreCvqu+2qnEUhjNWK00r8BANT2Gwa/rw3ehp4EUAJ0vBPyxqVyreMKGI4fJ
fcOT819zuwOfbVM7tUcWPrLzS0fiery1quLfaQfL9S9rUsatetWb1ErLSvNQ1L28N6RNJfsa3ZD6
qPn6bijCTRL1lGjzL6MibIa89J3r4S8N57KvIc6GKeYZM4cqbivAQdA9fLacaTjG+gclif/3fm8i
rPaFnjM9HGJZ9wKs51AEbIz/MOERIFxaUToiAWt8VEGCbFI8YkZgUENjZUB2JCmXY1b46GCZKLog
sq7SHIVWZCxL780mNEnk+oPRKV5DyQzpEIG67fXPcd6pX0Lgw4gF4OLGuJ5+8SzXYlvVsjfTHwu4
lOVeXg+2UR7nstpqWfMitNk30Vd3jZXvQup36vj7+m84mxKLhwpYAUTQZAvSw2qFJWKlcWu1Js+g
IJqE2f2sNB/DmbErEQL8O5BhA6jk2qsR3RuJ0oEyeUNT/hFr/2hk5u76W5xtg6sQqyMbu7g4SGt5
8pL2h5RLdpafxjy1Q217Pc7F0XrzKqtTmzuHCfuJOHmGv2gZkWvf2CEuRSB9ZrMDQAxvb/UmIf3e
eAwjIiyVv0DN7JGq7I0g59sQwAUw74h54j90rq8qTpVa4Rk+eHVjBDmGgQCIqrFGLju2msbOw7Da
p3GR3qHeFD0XemRCCct/Xh/M5VXeNZSXHwH8EPIu6gxnaLRMCPLY6FJcgqh7GCizmTKJrxrbitQ4
fXILSnQxHFEkxVSQll2nLHFDKbPTlcHTsLxVim9j19gpNfume1GLG7jds3NlebVFNENDlOl8YRs1
WstSMQ7eOIpfZS3Y1rpe27C94O1NU2xrQ+5GevqPNJs39pSLkYErwc8gez1Tgh1Upax9SRq8DlTW
0Bm2TD8Z3UtfuZf6T82QO75Qba5/yLPEgLcFZoTbAROKrWx1qIW9ptNGMgcuosXs5lP2qEMMCIvK
LcxWtyc2M+Th5e7Gq14KC6sCex+Wyrkgoto0nWDV1ujBfKHivQthIMbIUXYc3fxrUd74qBeWpsp0
5YOCKuLetDoQUmssqGErzFf8gzOKgLdYpmf5IuMIDobm2uJRSRv9/YmjpIWWo8fN2udSbSI7leNa
nrYfzgKWMPTVFjQmlOB1WsoSAFshN6M3q4Y7ztpJSurD9RlxcagW8yWoSFwR1leocBJoadT96CVl
0X2aTArH3EduKWJemgBIT9DLlHFPxmjs/Xhlll9rmlCMHlOSludeq5f+2bHsOqfT9mP/ev2lLhwy
6ttwq82/7aZ+ivxq9KQQ3MaIn8OXydK3c/zP9TiXljAAXVBRpPTntItOLK0w0PLRo5z1WfNLNuHp
NS7Vr0YjYQcQOVZvPGYY495YTxdPBdYTWiWQqBcXwPfjWaR9inl2PHkRoiuSL1AJqjaa1lCd+1VZ
zwW5aaD8VG8h6S5Ne7QOSLWMheC53j4EwdLaJpLwlZyfJW4tWv2nFH5dH9NLqdZfl3gJoW+m/BrG
qQPlbsphHr1APGnswDJoHSE9db7uREaDlBoQ770iPoTyH2E4fBwtuDDHcUxGPJuTB2T/+6FVh6IG
VS3K3iI0nlHoRdpkf/0VL6y5dyGWYX6Tr5pttdSqZ9kzUWsas50g34CdXThA3wVY7X+1qqSdFvIO
UkynSNmG3WEogaTEr518IzW4+C7AfTk9F6fOv1qXb95FnNHVimkEeob+j+7/uGXpd+PxfzG/bx4P
hns2pzzl8XYpx/ac3iq/XJjS8JS5Oyz7Hzn+6kREjJ2uVSRRoarxf62mTnrGnkM+JoOk3TiVpOVZ
qzTKgMlGDo9mCHykVaypaPJZwrgBX2bLlqJXVbmfhWgbFl/V8Jc5Ly2yam+CZrulAHRh+30XWH4/
4WItUQL8X2avjoMnvGE3ofLiD14rN0je7btbRNBL2xPxLACr4A85wFYTvBRyhTy1mb1SDn7qifiz
lMsN3SvaDWFgR3G+EyPjn9mv7pUefMuHVxeCQGzL4MBx2V7fOzur1Mysw75QxvK8tJMbZ8uFGfn2
8WsZoD5PoimUeTzmeHZRbVrzz3/4/aT8iwwIJ+V6/wuaqInNoZu8LBC+dqNIxh2Yt7STLpxcQHj/
fxBlVZhtezEWraHC4xEdWcxE0BhJtGeq9r/GkBaHKL4KFjr6uTnurr/dpfWGGCJ1PJ1vdCYNUNc0
D5CrwA+5+aaTY7c7GqjXQ1w4/REb+jfE8gXf7Blqo+tj32SzFxmu+qOWNlm9b7SPX5UJAt0B4w2u
5Guh6kbKZKWZCaLMrjah1HRjnC6/xL/PXy1ZfxLEUgtKStu47Fo7RIaGdi/fqtpd/hr/RlnlsU1r
Tl3eE0WpNqJiR9+UW+9xMcLfBJZrLJbK60xFn9qkDf/e93F+Tc3weyo3j1Ktba5/9Btx1oINZhg2
6lxNk6dxjxsXpzV617YWNjckgC7H4c4GrhqLpHW+7OcNeL4OJ1uteMhBSTceeJTrr3Jxh0E99/+F
WGWvVlAbQZUSIgDY1EBm0+L/MrlIG6Gc4Lp6RkkSwDkUTaxThCF9zAekdDvd9cvjINf/4V3YiDGV
kjWoi/IqE0lgDUyToNI8oXwK1O7G4y99jbePXxKhN0s95dJqZcBYsao1XPl3DwBX/Q+7CfkumxV0
fY6z5Se8CTE1ghJNcSF6YeWigRscQJzot+7llz750hqgygi/GkHK90GMXphRx6JPZs5AksS2tGNT
e74+rS7tKBT3MBahHEu5YTVWZur7YN4D0TONYWPF9T72EbKxkPGPt9cjXXobTn6yeOpWFtej928D
WpYChDDR0qrNfifBUHYD6o03WKuXoqiiBvXW0JjK68xNNARNFyKyqaHZChvwRtdf4tJwLbK9Gio2
9F7XXCg9AxDhz9rsTQpA0aByUsPYdMVeb2+khZfm8F8ypMk10qTT9H605CbX1BCjS4+Wvt0nP3JQ
PXl248pxI8h6ewRv3ChduQQp8AyrXnpEjMxb5YqLQbg2LUbmKiO2mmHk6jliw9rIF0GlW/hDLLtq
n65/l4ufnQxskcGjW7eWOpCp18XY5o6eCSj42MylvPOD7s/1IMsvXWfqfI3/H2Q1g1Gf9rta56Kb
ITiTVq85oINSeeXLWMV/CUX/FB1B+mdnF5BB7TNrNoD5x+NU2LJY31mC9Kkv5ocy1p9rMM/XX+3i
+Fm4QsCMx99wvdWUaa3WOPBiKq6VtilxMVRubMoXV86/Edb+DAlVwMaSiGAZu1hw5/RhwQHeSsCk
i7ON2h6CwSQwZPrv1w3qTGXZqgxcDqGHzOJh0Cck05qXoE7bO7+rFGemYULlODO/CR3szQwIhJ2N
o7nrEG0rwt6NjazbXR/fS3ctjaYdeARqMwjQvf9ZfZFKidDRFiiz+mcmRQ8a0hZwnLAXb2mH2VYm
9rsqzz5+Dzfehl3N2CkoB1A24eRhNuQARdzcNLxf26gv3SHsDRe9LUqSOtP1/ZsZVtRZIbwa3swf
qHgCTssxhNmSbOt34iQ1d0IfWY8g3aFWYCQB1VjINnGWVIfKqspdIBeVgzln/Hp9xC9NBLQwFzbf
co9fN2I0lEXDXGXE4+Eu/NZVrhhu/kOEhYiPWDTcyzX3MQrhr0XwLj0JzGli1uB6n4vmFprl0rpB
oR95cBnmnraOUpkAx3uLPTodsWWb2yPF3qaFX2HY11/nVqDVXAnMPG/7mED+BHADOxiwUacxG6Fc
WurL9ViXlgNc8MVNlPKQtb5oDlEws1/TUswF4UEepk1hCTs1Augi0TdKh/hFFKPv12Neer/lOyE0
CRHhrGweVH3omzX8xxRrR/WTmYromeKnemOfWwv7/10Qb+KsD1XRQiET2R2S2zF3C4hHDYg0axRs
MflqpHdKQYWFBR8f+1Q8lO0tNc1LQ/s2/KqclE2V7wOimz2Qqs3k1PNL0Rwlzc1kWzT214f00qnB
echgcrajQ7La1aJkrCK9k7ko1rIFyLy1uTneEiW++EJ04tDuBehzpqhixpFR4EMM+ltlj1QEYb5X
qsB3fKWlfJSkxiZWh+SpycLJvf56FyOTuJDqIR5grpN8JYVVp2oMZd3sa1QBavoGs/wlktStpXuS
cSN1vZBekOlTgDEXwySuFe930nqhUnc+mC9N+MTlPpu2ZX3HuOq3tDwubI0kxmRii9Iz5bDVlq22
+gjHNhY9SA7OXP+C9dCGX6+P3YWpgcwc08JcXHVoWL1/mUaUpmQCfewV8xd/3mrD4T88H1vdJdXn
JrmWSS+LIJP6sZK8xnLGya4+qJ21rGKe/e/zV79frOcg75RU8mQrdhJptKsPIwiXCDriPVREdZj7
y3R4c4UUqX9k6aSIHhrvtuzOYFk/PkQoKCAiIXMGnm14yNQPGVa2kmc+TLFiCxCdrgdY7iCrfJip
ujyasx+05TLP3rxBK/YpBia97KlpgpuslR38WIOd290po7avtTZx6sGa4T4m365HvrCXo/cHqmzp
sNGyXt2OujwRc2GBRyK4PgyO/lWwNn3++b8EAVeGtA8dp3VRR0l8KTbGUPRSsYts1FpQ5hV9J7Tm
Z13JbiSIF99IpnBIJ01d1ub7sVQHC1USkGVe1+if0WZ5WpiDtpDFp8m8JWN6YV+jCf5vrOXv33w3
oYHJKo8Jd/7+e5p+l+pPeuSCE+msr3jf3ZgklzYbWqHADhcvYnCA74MpRm4atQHStIfUT6qG2A4X
2jC8cexe2m9ozYFmxWQKlcbVnibDBzH8meZCrrSOZUEk/3hpl6ICRsPAQZb9bDXZ60CF+17q1I/h
B2h38djdGKjLb/BvgNWOo+gzsIJWmT212urDsf19fTZf+g5c7NhpGCID9cT33wGRaaNFwW324tdJ
PJqK5zf/5ROgmyExh2lBr4vfyCaGc2zRTzKzX2Vua+mtDe38gMQOQmEeUWHnn+s9X5L9NA7r2Dhp
EVSB4BhY3yKo20o4umN8o6J7/jWIpaE6AhCIitV6PRY51EgpmvRTIR2ju8j/8Gx6//jVEowGJDXm
nMfn92bhWLdypgvtcjBS7PoL0JJm2/rnW+Wkw/JutROUnrBGNGI+dUFgd9VB0g6lLLp6+0tauNLC
nQSPVBq/fHS2vY+/ej8LaSvYcoN2EqznCi5zHR27TLqxYs6nNEFA3Cx9PfBL66JPbw15NSe8pBR9
rjrYmJmdGJ+uv8hfDOf7Q25BVcLHAo9FprHGeBYzYIuYFPhEbb7a1n2mD+D6FO0p7KL4hVGG7Vpk
n62pab92payQiJYRjnOp5DtzWkK8b63mbpSN+hFgLd3H2Y+jl07ozF2Lp9GdGoWB1+ZddpjjINtp
QZ3sSgWImziBOIAYLrd7UpFmcrV8Go8jueM+oNBgN+AhDhM+ZT/6Kgo+0Xka6eWb0ksyj8JLMGni
1pjC0utDRGW6esY1Wk8hKwRzgnealDhGhgrakHRSvuPg6aG0zeVjXMQ9UGZVeR5j66kt2j/RIMi2
EIp4Qadz1M5b6mDhoZ6m4LWYzPmunszuYOpVBNapr/Q/I1iy3ynG9u71L3Hpay8nMTduaolnZ76R
w7ASM8yypOqUQhKFu31LTunSon8TYn11Uxq/zsOSENa2S6BLba+/waX9i3qEiZgwdkJnCUVRMJJj
F+gnURy2kbCfq99l1tqqfwxgHl6PdflV/o21WoBj1arIfRNr6s1dIP4G7fDh7R5IP+wgdkmOXWjQ
7w8UqQhypeLkP0n9ttxowf76C5wnRIsS4FK8+Sv9tLbHNoKScmEgmSdpfOq4AlUYsEFzVm9VcS4M
lL5o6mPZgl0dX+f9azRxFFSC1JunSPze3+Xmt4+/Bu8B2ZhMGYzlKq9DZUoow8DST5LSmJ9Gc0au
Q6uEL3OqDI9aD+fvejxZ5ve+369UdNOodbNU4AmsgQ5+1wX9nNY5KKmq+jSU00EyIURv6iiZkSwy
RaSa8ldTLJPNMCfNo9EinBTneWj7bS1Cy6Rc0JiN9VSwRZmI3KfVdqoxNADrajhKKSc/NAB9nxal
Awfflu7L9Rc4X+bLjq6B8lr8WM88HvEEanshm7MTGgGi1tu0KOz6w80VVac2DLiXezDayKuPEpJr
q5A445MhVs4MUK7RR8Qj3Otvcj6zlijUYsiHLqQrOHhgyNEZ8Uno7yQrdIb541siEcgYFzlHTBXW
B2AYBMg7i3lyUjLR1gx4/mJnD+Ofj78HmpxchCQu2twn36+QEeMGmndFesKPFbemm8pk5xOWBfLv
45dhfHMbiaV2CAeNx/va62LQ096jnfGpandxu/uopSPrQsWcjoyOXYvC1frL000xJnFkdsl5+mBA
6C6Gj6lKL2mpCKKVWxwQYDqQq20R+wUjNtuiwbLNbYRdUdzYF5f96P365vlcQSygiPq5v1mkimFk
KXFzkuQmfuhFM/wi4mxzTDS9vleR8D/g2ILUdDjc4o+dz+cl8tKuR6ke08r1qlFLuUnbqjm1v/rU
jp8/OsveP321D4tTghhHXDenKo4cvT30/6EeQisEKgvpA97n/Pl+ollJimQFW95pRKNgws3zVj56
aYDYsvgqVAsZqdVCUQJJRV6fTz/Vj4J/Lyo3v8Byi119fFmnFAqhCTvuMwFbqZPRWTAD+dQSaxPk
g+b4NepLjphmhrUP5i76wj0P2yArV51S4JbhWG1fcev2p0hmb9CEH4Vv1U4r+rXDyn5mxkh22ge9
CG1E77YCfdRPSS+bboif+rayUgEBiAmnnxT5JBQln4Kh1R5NXxP2cZiD3EPNcH4eLX3SbamQg30D
L6REPs5otmIRz3eDXA3PWcsZPujRALSkEQzBaWpxcvO6ND58s1o2Xf1/ivcGmMr3X1lmLeh5Fsqn
UHYrBXXFDydW75+/nL9vtquoLoem0ZdPMD1l6ouq/bi+Ds6TxPfPX02itpfiPFMF6TSkkegNdds8
SCAmUFgUewWyeihHj7kkVh/etphQGguDUjc+XOtt66/Y99ROldfNByP+YlY3jtzztfH++athq8y6
88uO5/fQdSW2j/HGvngBXkoEljU5zFJtWlcHmjAYh7EvK+DNn1PQGdqIUB7SDaj3psJDFabuUL1O
eeZe/16rF6M+sPSvSOiXwTsvpgtlMfV9EyveJB/l+neQ31KUvxVgNaHTIVNaGJKKJ6JudNRvecJc
fDy9Ffgq3GLPoJeIdZZYnBbQJNvqT6f0p65IbwzRakr/b4gWKV8qm1xP18Dfucqk0Sol2TMsfz+Z
bkkjqsif8boWxFu9jfU0+L/BYMHChqQjvZ7IRT/FA7uhAsq43YBW/UJ5aKvH1g7wwV7q+lOsBhsV
II8jjfqX63NhXXb5X/DlCFCWK+oZA2hsm0Snx62AnEROtanVuzY0d7IU2mgLYQcA3k1KEExCEO1V
HjWUORE7i4IYxa9lA77xa1anxf9+jQG1apE810gU329Vcth14WxUiqcnx7ocbV+rEDb8aSmtS5vJ
laXEDcuHSPx5Pe4qg/8bls4SZ+ySBtHZeB9WgNkrVdIke5l5J8+HoD02/cd2k7MQq1pp2aOUrg2j
7InFc/uQRh8r/p09fjVwc5eXlWINMgDCb4rx7cYV7dKKezs+q0xHq0qph4Yme/JXbWxdPVBurLdb
AVbdEUXtaFa0BMjGPTYOthDcuvv/H9K+bMlVnOn2iRTBPNyCx5ps167a0w1RewIBAgFiEE//L6rP
+dqWCRO1O7ovOqI6SGtKpTJXrqU8zv+ZICTCEYSC3fWqP0wvM98iKCIcnbR1AOtg1lZIHcRJGiGo
xYH76S+21FRHBGgA6oFq6FYxd6yL0TCORWOvEnCZsVhDi+n6tpW5UaEiCvk7dFFBFVlZGBZbJuWu
ZxypDvZW/dnzHlnxPcsWvMSSGWV5IlmNgylhpoMOom08m+7T0GZgH1oKVeb8LkjkAe0Elfp1xqwU
RuEmlBvHlBNQ2rFt2eo77rVhXI7wBJG9vT1/c/sOcjoAdwIgifyWMrAsLpnuc+y7AUxRoOm24O7+
kwW18YfVxG2lRAuT3X0axKu91PczPwJwKyBH56NVVHFd0PChlV2YODmFAKUUfWrSdCE+VRFq72dn
ahJF2RK9qIAXXLrHSAyNaKtGP0rq2C/R4MdryJdprzlKNCtQT2efgWpyVhq3+EtHZLwHv6MMU6ON
VoxRfQ1+rfq1qDT/Ma5QtLs9wXNbBgnW6d0KwQZEhJc/rh47MwaVl35MzGxLIcmxAivfoxHVyI9w
di9AOPoXS4rLEhcU4jZMjrJpCDMyWTkVNo19V21EuxAWzq0o2lgdz0VoA/1cZUAeA+6Z1AnuQKgl
NGB1z5Z84dyUoRaN3w/02zVsA+8uYVE3Mo7AwKXldz32Qt6AntG6a1Gavr08c6M5t2VcLo9kbsMd
sCcfnSRE08EuZ9nCfM3HT2fDUd4fdV8MsnCJAW7ZkQUEUtmPBDwnmDvbWPud1Da2KIpdmUqOtBmr
1roJLs6PDxPbAQhOwBOAfZsCm7M3ltOC/Q0U2vYx0/RdgqRQX7zctjAt+9lD+v0Q4gSCvgDgdxth
+6UFQ8c5L83RPvpjHFjlM3GOGfTiF4xMc3VlBdqBgD2j4A6Wu0srzeBWOfNG66j3hXMQhdsjLzNo
Npr6xxbUcn37EzpwxW6MQNfKJFhdaZ8ik/PYm1ZkBn1uRegqYPZT7BOjgdRwZKHpdayroJR6CifI
zEPT2OZ6KFsn5FQ26wz80VBy1GPrCGfh/JSQ7dmPIDKXgQRb+EYOjvOVT8WcmPngjbRkuca70njm
XdoFscEn/pIyevLhuzk4vON4S8Q2d7X2dyJ5ejJG+suw6/hzUujg1u3AOlJyE7DxXOb3cHcgLRjL
fgPe9i7wcSx2WpTmP27P69wpmOQTpuIDVKOv8izg4hclz5xjKkAteAf47O3vz20OSCOiGoC7DJlb
5Qiknd4PhTWAWwqPlboha5TV9ymoum+bmR3GmZnp72e7HEqDpqA29qBWha0FHsLN7e8vDUNxfSCn
yeLCwPdt46ED77Bxaq0FbzFt4MsNrgPPDE1tXGOoM6slf50Mos9zZh1zM3b3fktMaHO0GzmyKMiF
N9zToW9XSJl8sLEL5xeGQWIF2WUkxPDUUubOHjzo81D7OIKQG/yToB9Zw+nensDrBbo0oizQmDPN
9HIYSestY2HsLSzQ0veVBfJAMmhG0/e1P139KWs+3f75amfx/5skpLoB9ptUl5Wr1UbpBhOYgr+M
dttSs8KJNDQCGCeoGvHAenNroHwQmHz0Q70rfoDgcGGE16EuLJto8ZpEqwFgVtwsUpikTXvHOmo1
35t4MoBBmm3qgn2KKrG+Pdzr2ZxgvYg8XWQaAKRU8iRovhXGyF0LONENrz5FzsKb83osl983Lrec
C2LoDBgj65jIB/xLIAVhbPylasjSKJSNnYCzG7hWjII5YfEM/pfbkzTnE/CGskGgAAIudFxdDmLQ
UPzQbAwCikdIf4jiNan+xsSEywBmDgA9NYRkaYsWYmysoxxjO8iNIUdvt1xpZrK9PZbZBQF2coIf
AkV5lWfgeMbYMQz5Ebeezdymm66P0rcxjuOXqh6L1W17s0uDuqo99f1NxcnLuStRJBRM1vCn0Yv9
aPbf/tvnlf1r2sBTegM+D2ZpfcL9/sXnEYcYKH0gM+MpsQgIwP3StsA02EOaEG1+HxZrncAxKKKj
TAjUAd5/l7MDTl3uai4uTXlXkjio499/8/v//f60Ome3ZQPtJ40IfN8O3PzRLxfA17MH4+znT38/
+7zQhNHX053fffFkYGvb/IM9z+8hJ/gP4JwQ1iJ8UXwhgrMmGkccPe7tub41ebZtOV84E3N79NyI
ssppJO3YNmHEKe6rMBsWUldzs4QuTRSbLbh1MFhfzhIv3IkaGqybpncwyofGCKW1/vg6o9UVuu6A
pCA2V46B1nDQe/eejffHHjFt+TcjwFsQ8AK4Jv8KHqEjCSsd7hy1YiXpKxTT0Ln7FyNA8hde1oZC
tVqBAjWyLXUL4amedt3GEpAG6ft6qQ485/0Q+HgArgAvga6By6XAGx5S7ghfjyQe6wB4hsehS7Za
3D4kXrLg+WZtQagMyTHTBgOFsibmIK0UJXzY6rw6BJ6d3VE9qiFv0wlQvpmJefroFALGC1owpEmn
DnFLOStQpDTzdBTmUTR76u2WLtnrbYzPI5kIxkSEC1dkIHpiJRZLSus4mH3oFd4qBZOCPy5Vbqb4
So2Oz8yopCCUaVnjjRwRA8mFu63siB3NXi8+g03DOMbUgKiPzAXdjyWXf9xiSF7/YhpBFwqGQER/
YHO+3CMNI4DLMgKsL/I4xQCRI7mwM679DWbyzIIST0CEJUHGyDWPyYucVKf3/20AyiaPxP8fQAra
kYGHefFBVsH3GPl8ANMAz/w+uM1TVxsdEznLBNIjG73BY3pnvbkg6f+LsSAoAijLxr5Wu264LLOk
gBDR0fZ/ePtE/3778zN5RSwFkjC4haH3fl3Ig2qeg2o9Xq3GSys+V8htWNsO6Q0nhgYVSP4B1gwo
pI3SgQedvmnB2f6UfjxDi18B6AMIUeG8r0AiTAJ2VoNR8Dj+LCwEl8+3Rzm339AHCQYukP264Ji+
XK7YryiLWnAYD+hRTL/oH2zKed8OSP6C6QttWEhKKicm6yEm1uDyOPbIuwZNubCfZ97LQEQCF2SD
vR35ZcWvlZVtgjBgjI4UmZ3c/AFBhO++rQW5hS6Zbin/P+PmQGKpoXFtmrIrKASpCxsMyZV/jKto
xaMtmHc3ffRBnt1pyjBVqC9M9ylCG2XKNMkt4o22dzSDrkJZof94NlDHY+I9HABQDA/JyzWvEt3k
bUnYiVWff8rq5faOmpmkqSNiQhpOBHZq0UfQODKzQhYnM0KCbVWY3/1uwcTMpr0wMd0T5z6GsTS2
e5iwNwQ3QL1AhT5tGuWaAdxlamnFzsXrRFkATxSMo6rDTtAg2ieRG1o66GcgXa2H2ri5PVtLthR/
nw+QNy+1jp1IsqYGhhOSNzd5FOan23bmchcXg1I8v973wMAIwU5t+RNHCrKvUIKpHtHvced4bBfn
ZhJ0UCsc0iZoOr/88GsJJwYoInDjvzOXKweVDeCnYXHDTq59gL5Ru7Bk88M7+74SSA9WykouanbS
wBMdvRoe9JQe7XLHfKgaJnturW36aMULj5yZjejYPtgdphoqogJlI+Jx4g2Ozdgp6e84VEsXPj+7
OSYRYBBFT4/M6aid7XNfp2ZrAL10Sslj54yoULykLd1pDodCyEI2Zm4oDh7hoHgBbhA9jpe26lKv
eJzHcApDqLVAvyZL9LQzjgG3KPJJCD+BpFYZ1+oaHZV08HCQkiHQxWONlAmxvt3e53NG8CyeygMm
Xp+WMoxcq7u+o2Z+SjrIKIYZXY1LV9qSiWkmz1aFU7uWKbPzU9sBxNe/es19jRLE7XFcvxBAUHQ2
DmXps0orWMUwjihf2V4AET272SC4vm1lboOdW5l+xdlQKo8NWQRVz1Mv27DMfjWDj5LFT5puHW9h
YWZP6LktxQNoEuQUhMIWKBh3samtia5D0g4aeB3/nUCkS3jtGxiAVtAAOpI8XgKTLo1V8RDQZU18
aEPkp0mXOEO6phYPvN7G1c5aYmaaXTxoGkBXYHJ46ps4p1WeGD0Wb7CawDOfajfs9Y3tLNwdc0fW
/deMGrsxFDx0VAiwERMD/AcV5IUWauuzWx0kNjbaHgDKU0vr1CAJSyoDczZ8F2YGmNUPY4lganay
zmwoe9BkPqjrIj0/FRAuc8MUJbU21JcuiJmRoHHAmIifUAC9hhI3VRl3UCI6gc8mdAG8LcYXP/lw
LgQh9JkRxTPgqtA0yCnmp7J8yuivwbgruwUk1Uw5+dKG4hhAFVkDyIBwhIut4z5oUH9ELVnfJBRi
q/ee+61J/+JuxbAAwdMwfcgPK/EQiHoLcBlx7DNUQu32axndifi+QJGydX447jeh7QgaXZYaiabL
UwnDLswqoVGak9SNYphtAH8ascNRCh1CQ4LFfS2MTQQhxdvecGYnTq0MwEThhY8bRLk7MtvPdOTZ
s5ORr+Ajon6bjqGjr29bmXmyXFhRNonwOG0iiAWdkL835N619k3/VvscmuHomxl/3LY2u+9R1gUP
xtT7pRZxOtepqzIl2akw/ujaq14+9Uvc/ksmlHUqIDEJ/U6YKOtNC8VXttaGn7dHMbsVzkahrAyw
Og3LXRwsPDl2evHdSiEODq6w7pddfMnTuyJaiLyWxqQs0iC9LuVlmp+00l1z/tY0+0LrF/bbrBF0
8gNFM5V2VA4rNMl1MvIGeFcbSndbcPRCbPxvBnJmQxkIy5smE+0I7wolSx6IclUsMQHPDQNPVbwu
DHT0XsV1hZ5RDyCM7DQkz3kBHb5Pfbdw082dTMhyaBNpBCI7FXgremlUOmuzk0/Clu6Nald2h2j4
OHQKeV8dWRZAfPHCV+NtAslNYFy67GR3kCHdMe359jaenamz7ytXXQbOZDtrp+8PX7rkGyl/e2Lh
flgyoURZ1GC93acyw2t1lbZPDDwU5u6/jUIJpJxGiLyE0vRpbKDXqAeQNxVo0P6wEaT6wSsN5gnc
mmpt0HSkzoAmqU6F12x0qa24By3EJUDCzGyB9gSZFjA4AFyu3mzMaZ04spvqpIu7St9Z1V4mCwdw
ZusiDnxHVpgOclSK6+pIxHWdNzW2brcyrV0mcrSO/krk9vaEzdrxUUkFTH+CYSkLn5C+GkCyUEOA
rA6E9ANoLILTQQYN+Xrb0tykoRVPQyXGnVpDFH+PuipLo1arT1AXh7LqGwXsXhTGwgaYC3TQTfqv
GWXiqqEwvET0GJDOV0maho4DkWvShbG5zmS7YwmUOSszkNWX/zY+xWXKmvSjJGN9yscs7J0nZhlo
2Nr/hREL1WN01kyv++nGO3t5uZUdO+WI5aq74a6j/XYcXqP64/Eo3tmozSHnAgYR1YglBEf7pqhP
5WdNQ9blFIGs+fY4pslQgjQPmbJ3Yicwz6nb7r1nc3CxvftM7n07X0E66eOZiQsTir9BtGS21IcJ
kIH/tOLhlwHs3e1RzGxpVP18lNpxhQF0quy1kRot83hSnWSa7+qGPRmy2ljeUrroPR2tzNaFHWVr
5bkBtCFeVKc8z+QdgOa/6s51V2bJzIfMpfoeYBUjBIrNXUu7j4Iscr1HYbm/zU6zIVqp2Tue9N3r
GIOvOiVFHHiVla57x/1NeNoGpi/tVa3x7t4aWb6vrfg35K95OFrkxakqK2zMtAibwftMuw4+1bU+
jVpqbkmFZkfuk+hlLDXj0YuT/DNEktE32vhocrQlGlwkNKvNtipCF4R4gV5rEPvSWx/62GO5Q4tg
vamSog8bULztJKvGTdHZQ4jAIN4ZDjdXKDKUQefT5KVMs2Y/MkMLk163PvtWLtaEVe4LcIgNHjVa
+wUavW0YOU67jpPax1997ZAQXt17OkQAG0+Pv/ha7KwsS/ZZYKHNCuDq6T/j1MrXJV0n5Z3niewO
/TR2UCd+e6hLq7hDy2obMJFzqIilSHINBtnSzNFCV9Z0JQsDii555a/01loSM5px0DiBaDOdTgsS
48orSq/EUPIqKU9u+a3LDs0ICjS8mpZC5SUzinceOHV4xuJyup0ZgzT0YwKw+6Ki7XQi1J2MZwxi
JSAVcWCU60aiVZ5gl5QnyLe7u8jK+rBC2TosIJsc2OZAtqNNycqoCoBzwacSeMYA6Tbq6HfQdwTd
pmB0Z4qWPrBKG8M20cb7wRHZeuwq81kwE62x3LRCKjXgHc22XhmxyMPSa4bXQdj+tqD9GBhVhZWs
+BsX9HfXFum2H/x2TTQPXNiVF4e1b4Oo1B61kEtUg1ElQos6M4pQx5Mp0I3+ZEVCBkVRg/+FdcnC
03maBXWWzv3K5HfOvLyDxt3RL3Deq/R3Ea9TiPloehWCZybxlyKmyQ1e2QKZ/Xt/2jXBdQwxJK1K
I34ygCJx5KkiX0wUeXPT3Kf+g54u3C0zjh/FKfQeghts4gVWNgD3rZGi4Fee0hqRpk6fUvFBuvap
EAYTgGT4yBsiRFNmj42548Ruxk99NXYbaqVkI4p0ScdidiCgnIVOB6QmLPUGS2taUgDBy1O9T+MH
TNXtq2Xp88rtJdFGywdK8Hn77cFfkgycO+0oq6AUCVT19Gi53GAJ1UmrtQ0/xY2wkT4roVsuijoo
I/KAHOTq9ljmtrOjgdwF8AeUKNX3kYUrhpI+gbUSIkHGLqvjQGiIKkD7KpYqRvPGQBKFui5kj9Vs
jEULs8nrnJ+Kap/nrzaC/9hHA0VVB43HFgKAuWgT1/+/1qZlPDupxBtijziw1lc0TKIxiMlKeN+8
6hQ7nyr2LdaaoGNvt+dz7siicjS9P6bFU5MzetI3rej98mQVxzbt9nXLgsgioRh2dNgypw5v25sL
c86uIDUelJHhjrqMilMzxmsiH4YIKI2l5uQFIyosQ8S1aMkAI0mj3Vtxuu+J/lhF41IziLL1wQvi
g4sNzBAA/0FZUo3ZRJr6kvdJciy9/mTn/TPItA6xna18ny+cYWVIV6aUzaF3sZMRkSbHyjVDJ35L
zI0bZQuLoziKdyNoEgP0FhV5A4R8lzvQlaMW980YHZrCCO0cDd0fRKxeWZhm9HyPRwPE88Djfeja
YyfXqff59vZaGoFyJYg6S5Pcwfe13wz1qm733z6velLNYXBt+HwRvYg4tJbkLOc21PkCKE8yp0k1
jXl6dOid+yaXYJOLUCc65Va+sJ0Uz/bPOiCbCab46c2hKdupiND5Z3hRdLCjR+Lvez1dea0OVtdD
ZC0VXWdtYUdB8sJEHsJSwkFqDlrR1RbBoJJHP+kC3BUcEY9f6mtjiSpkdgYnLBY8GrqJNGUGeZVr
Ps9tcijTYc2RCOZW9CUpya8+rra3N8OsKUQH3gQAu+aeoV3VFqDuiQ4MmXozfjAauTbih5yaCzfD
kqHp72eHprcpjc0Rhoz8jhoFunD2pS3CwV2Ip+Z8DLjbDTS3QXHyKhXFLdFbPuD2h5EArsDSx1ja
u0bGCxU9tQz7vvnO7Sgbom/ROBqBFvvgDv5LktG3noJpvzX8tcnGR0KNsATPTNmYG6FpW2Gyr7cX
bm5DYt2QOUI3IvTJlIgltkleAGAVHfwMwga8DwhHXYe85t0uLz7dtuVN6LWzmPifwZ4ZUwZbosGg
NKQTHeICTDy5ZcUrnru/eOq1d2bU0W3FhROaFdVCYurgkSjqeNj59eS+sKPwckFY04Nra+1Ko/xF
E/cL0dm9FzkbrRqbh8gxWODL3HiwdZGv6shMNyIndtBpLsNEaj748B0UzUbhr5htQSePF/Gzk2XR
HjlB/57Jwgl9VqC3D9TMYZE10a7WohaxhhU9JVCfDiOp+/d+zN54NtT3YyvEahTj9NKxPADSs35f
FVb5JJ2uWUeFMEKPOdFjneV/hpaiINMiqLB7Voda6nRPRDQ8rMEkHjSGHwWyaMTeaH0wwyUbS4I2
I7/Hk6UDKbM0wzKCYHjspPG6tGK2yzr6VRKRrFC2ww92xh8uaeqAUUkOEWR1NuNo+UHX9MkW6Qeu
h+bQ/7Gp169uL+vVPYOui6k8h6h3qhurEQY3EhuRIMuOeReY9qmwFnLoc993wN0DLjsXrT1X745y
TIox87OjtQUL6pgtMANdeRT8fJzwiQYbNZNrGvEmqfwhNnJoiLxZZdhvfGPjRC+35+j6nE9WJhFq
ICMh0qu2j+RZHxmVhBVpVUH9aUhXTnqfxyutWRGiB70YA4lI01wqas1OHgJa2ESV3VFjWvSN63bW
j7CL4/HSf1hIGcOCgijUphH9IV+nRElRXjhDUff5MY2PQ7qh9MfteZv5+fCOAHli4fFb1b0lY1uM
nknpMWqfrW9VtZAQWPq84v2yTBZ96uPzCbTHLLpKhnZ1ewBX9wiqZGcDUP1rCaIFvc9JcnQi6w6c
YJ+GPkVGpi4XwtVZO1NjkoGwAqGFci8aZs6bwmL0qDX1qvF+i+6B8o8lySfdZR8dof+zMd0lZ3cv
Szu3GPOSHsVQB1ZXBA6k4bJu4eadXRPIS2IgBlSOPOWS4DVI1HQ9pceqGnETvWgf7Cz55xaCH0Hd
chJqU6uXVasVaUo8xN1dYI2nTdgZC1j1mcVAWyg6uHW8HCbA4OVEmRGukVbADXvk2HffOf/N2oW7
dGaWLkxMfz9bC+JlRt3oIznkyMKNqPJ+NLpHle98CMrBtqTDWjRvkwP5NNyXH/foCLOhKAR/OPU3
KoGpSC0iTT8iB40mLeSN3Ufi1QsTpM/4dRiBSwdYHwBHNZE0Ro2RCw6/ZA2sD8DpXGw8R4vuPGgx
bca4T95wFeaBh6pMWLJUbgrNqLfgaExDW+f0p8aFvjIp89f2CEeBTIevLTiHq+BrmuSzn6g8ocyu
MIq6yeNj51c/q7QR66qVJxcP9LGqQ1q0Cy+d2U1zZk+Zd0cbohHwgPjo0mRteQnoGH7ednezI0KS
EG3rwNpdXXMGT4nDE0IOjvNF+loo2L2txwB9PvvDQuQ6OxjQkCISm1hJVPxq3FuUjV4fH6NUvqJH
/1NF+s3t0cye439NqKILEAs27dbR46OdIFf4mThhTv9mws5MKDcQjao67UsNW8DLAtb8apN25XbH
nH6lQIX/xXBwPUytZ2hnU1N4rnAg8CGa+FjqaagXd4b8I6I/t23MboAzG4pf4lVU2GbZgvJ9ICsm
u0Dvf5Q1qFS6+wGln9vGZtcHNwVE2AEYuApuDDeniBlwxAnqbLHxvWfGptKiv7AClAj4b9Dj7yIY
uXS1pqTQ0svwZvd0so2HvZ1t0Xm+/fhQzo2Yl0bGmCbW5BcPNZj7PM360dDhTRuSj1/hOCr/jkVZ
HkK7kWsVUgLce5UZxIue2F9ECdNpRDEK4AcE1IqT6ZCdM/jgkkMHypVQknanD10aAGuzsC5zDgB9
2Bp4pnCJ4Kl+OWXWpO7uWjV8zXawPxdLDWdz9wdAR1Dkwk0FRMC0089uWN4TR9AWrqyT/hOoVHYx
Ne+ggr7Seiv8i8VHzQY37qQ0pB7MiQNk6CIH96H+zUl+Re4uGRYSDXNHBU2SE44SAo14g1+OJiGl
hCBTjdsw20Z0ZRnrmK//YhQQ1wTEGoqEV2QpVaVbQ1Kb5NDwNNnLuB62TjegLauplpKz08V4kUhA
TO2iyX9CCMCaCtXLvaE3BDiCDnorP2U+s4O2jL+OBf0Ej/27Bh9QAAKVparErFUXkFu0/YGfWs2n
FQZk5+xM6AdoW65jbZsWQ2BXn9NoXY33I1Subs/njCtFXRoFatCyoS6uUuvbXhSTrkSlPSr/xGD3
qmkUQEEtMN37alhyctOpvJpRILggVg5BGMCyL/dHpEnptGmhH7Kij+5dE2k8Sbt8U+sViO5IugZp
lr22mEMDK3Xj1e2hzuzOd/ASjpoPZKzKSzfkSd1ncaofOl2EmvG1rp+jhCzMp1pUmt4v6AqakJGo
UQC5ody1ccoTnza6fvCMUwIEc9vfGaUWxN0mdVdxtEYQ7Wc/bo/snSJImdhJJE7HHY/EKPrLLydW
REiq5XllH6wyq9aDWzoBMafusgo4baY1QGIw/TUbWQ0tgHpstp0QRTiOovnt1d6wAt+q/uTzpA58
7rZBpjlia9RJ/a0zG/GpqOsxMCuZPfaViAPcUsazUY3FBmyLbaBJho1aDfRUS+fbAIrE3eCCvFDT
2m6DdBgLXS7RNVPmtFw7tZZsyJgN66aSJgTB/C4OB7iSQzQS51NbA6Vf6Vx/uT1BM272Yn6mv5+5
2ViYGkTsIXKT6uZqAs6D3BsFTGTfbtuZ2WJ4TJr4B7kkvCwVB5i3ll8ONfQ2bG9X6vclXgNL+icz
Q7kwoYTzHCExy0uYQELH7EJnuEvknvy6PY5ZIzgkqL+jGRXTfzlf6cizrKfQ8/CyT5a+Sys0CmFr
LMEXZvwBCE/+NTNdvmfLIqpkbDUIwB5ym62QLdXN30m/GqoD52Anrb555UIq5lpXFIIe5xaVgwIs
FimbUniHKPfDUXihm+prO6Jrge7HiN0bcmMiR23oPwa2bp397Wmd2x7o7NZwR+JJcaVPN1QQZAEa
zDtU1L4fKuc+os1L7y0xM8z5ILB6oYUQCge4IlWIa1JLK3MJ9w5ZBV2sYR1BPJWgAc8mZeAkb0Z2
V1g26F8/7mAvzBqXy8myMa2zvvYObvnS1ds0Cf3k4xHGhQllY9KREtqOlXcA2umnKbMf3UDXA1t6
xMzt//MJVDZmy5rS1WNMoDl8KfNdNSXLtW1vrj++H4CmwsMSnYvoCVDuQ5cavOHScA+mYQTceO7o
S+5ZCzfS3FgAqIHTQL7r+rWswY27yZC4B6sz14X0Q3M0Qs7eGrowmnc5UuUWwtWDZO/UJ3+tlwYu
SKCxtNg99A0TmyGF1A0fx+4V7V7JWjq0/upalGwiXZOBGGiPpt0o3qVF5W8llGfjAANINhEh5l1P
gQCBNDwPW9NN19xOsru0zos7h1YJEnaWEY6GKb/ZTjmA3ZFrARVwHe3QOJu08sBp22k9oJKlndbP
ohud32leVveDnXsbPBGzTcMtZChc6NU0beQ9JJRAG8yj9SYt3eFJH1O6l36Ku6lp6ZOQRozMjV4G
vHHIY1q3S4CkmUWCHwSBPBYJDABXUYObWHEemfRo2yOihD+ZABaV3Nco3NzecnOGkKi3rSm2RYii
3FCpLSoQGNv0yOJDYv4h7R8xoNldLqFrl+wo15RRu9gMIwZk6j+K/K6kP+tu5YoP0j++Z4unaFKf
XgNQpFH8gdbWMcCIOj32hlxFwNeVbAmTNDsSA2V04ATAu69W00c9rzUnk8mRoowXOBrfeWnxarpk
R/gSkcpM8H9xgpRZs8aajITgrELsw6q3VvNQO5DfaO74eOrZ5sNbwcJTcFK2Bbv1lTJzmQ29g/DO
OXRpGVC2Y+Ub9nnQ68+37UzO8sotgKtrEoFEkVutDoFopU7TxnIOo12GoGxBGW/Bxc1ZAJfWxKAB
Yq2rJWJ2m6ayjb1DEtbQKvEXX0lzFzcYOhzA9n0LzDPT388CFbClABgCJZdDlYOQe5VmO22Jx3Jm
m02aY/8zMf39zITpZ5xYk4lGP4HSyNXCKH2Iv358KdA8PGkymwDxqtkMO0+lNaaae6jtZxId06Ub
YGal0e0ywVzw71X42xsUN13XYPuiT9TJnmKy5FZmnqtAbEIjxATvw7UaQ1cLSN4jwX7wvC7kXfcL
3nRfNl4AHDINai4WzsiSPeVAio4BaWkBoUHy9smsrW0Rt7vYQCU+8u9KIRbKUnP7zEXUBtqMiQBC
zdGkWtrYwyCAEvIPPQG6+WHo/iKCOjehhDYJaTqXaTAh/EdTf87Fc+l9rHljcsrTHpvQqTocpprU
slLqOeAYig50qL6nBKVID0KTt3fyXOXFAqm1BgDnNFdqzRPsTc1YOD4KbJADDCyg3vUd6oTgY0qL
dEfq8q7JsTVAaxBBppNLf+8QsW7d6EueW9vbP2bO/3goSLwnb4EnVuK4vjC1DtpuQEQkUCkp0vxL
0xQLF/fc1vDeKfcceCDcd5f+gYi6iq3CwE60CbC+vNpUrTUEI9H/xtAkMgNYEpTJnQlfc+aIEjFw
jyYDNojLHlvd3OhZ/uSMS+9YEOLPeAuw1f/PkJIpAY+9Hr+DH/3OpPcVT52N4dF8m/fRFyR3x40G
OElKavNxMEm1GaUZ7UXbQQImAq1CkTT12rOrZjXqXRW0PMN72LJ/mkDMbHNZxXfF6LYrEQGtQ4yI
rUGLZK0TyvSVjPwOybyawBZ3/G92X7rHvPDZKmlKwG0QTU9k3XTNZVsHtcjrFUQCGjCbQdKC5YDw
FH7X3ed0oHtf+EMZ1B4AF25UOitAOuuwo9LeFLws0DNv+huLjnIzVOBwNVu7CMiQ65vGd5xtVsJB
xmnT77QkdQOUk8dXT7oIW7s+2w41tXepDglcRwN2p2+E9my5SHePqCM6TRa4XJNPWhQbe9MeXxn+
ryew+BTr0R3HbcOsb66T/xjBtwsmceLcx3n6YGlsm+OFu07tMn5qxorf9f2Qh2YFxik0X2iBGGNU
9WVK7uMxl2HuxVbgtbF81ipE3hx6qGHN02jluCP+gJz2ukhQToKoWvlqF0m9avVSW7VOmW/rtgTV
eglJXWCwxROhprO1SOusWw8NQpCWGla0tv3A6fiLn3mQUBux8dfIoDBoXwiwsaNyBfhUw5Hej2n8
iL4AuqroMAYD6OjQ5jD+rqQ74tLXtXVfGtXBN0BXUGR4PACI2T51RamtrQHCa9JM8rXBrO6+6ake
ogu0w4+Mvre1Y7xGYCu/82u390OZke5NFLFurwrQbKzsPHoFWQWUOxG5b5jf/mFdNwSur7M/cUve
QHhaPI45Hi/CL+hzK0kaNJNmAbCeLt6/3F3rNvefPX+T6Hd99GkoPB9chsxBs4yI8Fule88Lu13F
cZWHsQ+w16psR/shKyh7ZOiRCbuW+4FsuFgZYKl6TQy3Oo5ejs2IrVTsB5yaQOsHkHgziieKnqLt
j9QgT3A6V99oVLNXWp19Q8vVH7eu2ZPXtmaIioTxx6rAx20x8NOj56d/8FPTW7W1xTeDVfJVLgoJ
VjX3/0i7juXKcST4RYygN1fyWZkWJbXTXBjTjp4ASdB+/Sb6MHoPQhAh7UZsXzTBenCFQlVWZv9Q
tazAKUrpoWmhQ5Q3FXrRAIZr9m4/aDsPN/Ft70zuDaplGOiMFuRKr35PXTIcxynLH7Uiz8Gc2Kdf
THcyGJhLRhRuU+g1nT1SLseago8f2n/ZjVFowcnUmRN5a5ad68Twj6Q35h0xpnHf0s4GQLeHLHQz
Zefc6ino+f6Mgxll2Lc96mtouKUq6RyJg/chSIV7BpU55OUFn+itXtKZa1/Enb0HXkRF1yrx7Vef
FzyhPoABElKCBV4xyQGENZ8KXz+blq64lyUO98qMcIUk2dizKWVF3K+hn/xD80NGD0miiDFVVoQn
Wb5gtYKkLeJVu3HoWbM/k36PbrvtK1c1ZUIYY9iZR6EJXsR5mYRosYty+64PFNGfLF2IGeOoMBNF
RhDcXd+Ff9mq0bFUxAs1KpyAxv9lgnH0pnLW5X4gyL/iwJTpIajtOiqGWt/Zc1DsarRqKsYr34Gv
v0TYIkEHPmiS4Zd4yc5a0O2mGKrq+8LeYFkGtJKnF7G57N3d0u22l0sSR/vIb4DxGM9AZMiF5Zqm
UjOLCcs19491eW8OT0kZW/kZEpwfmagLS3zjXIQvdrMauNbGIra130AGrM2/2yORTtTF9/n2v/h+
V2vuinaXIg469Fwltl1GJRzmthFJYhzThUZ79PSDAlR8Mi+jNiQ9RCzjusL1hY5a7cc6JHveMdCn
YzjUv3oVf5VkhTj8EbLTeD+ZbySj9Wn0JpeQ5IG4kKKp6dCGfZMd8B//IQm7c7vx1/YY+USJaQHe
CWGAvQBHS1SPmdPB6tKuTx7aOThZrVeFZO5PpEsQ+JiqJI5k1RCdu7whAjEJkh7Xq0YWyycgfU0e
snSHi4equoWk30f5FABiEyT6Ik5o6AqzKUDn/FDbw97sjMceIpmKLIfE5Tl4XeNZiMoSKuzCzvaa
0u+CPncfyuqo58em2GvT+wsUVyaEzT22Q6k5kNSCfuXBB72DmUK39t09Pch0gl0MfQ/YZUgX87m8
OEEV4mTDynKcoJC6N907m1T56xMLzJtRkNgClYQ4BhNvvaV0cHb8yN25726owucBjeESzoDye67g
KDXdWCnkiHDx1H04eaiYLp+3D4ZkL6Egj3nhdDQYgzA/taFlbrYgp9mjlzmL/EHhXFTfF/bRbFDW
w/HksfetsA+zpthDEkcCcDBy2NioUE0RU7I07UCSh/7amDrBTR58LecfBejhmYfSM/v5gam6sCVM
FeJ5B1QEfR7Ph8V+1lXcPdKhoHKCyx95uTfpstnXfN9dSBGPFXg03AP+tXNyQHZr16hcvsqWsG3R
+erSCU+02KrrLJrT4vs66kDrMbeKzBId9bSwv23PnsSheEjVILDh+YQ3iCBNX1KLLUURZ01+1JO7
JSc3efKybUS223i+Dv3DcFvYFNenPfGsRR8RFMV28Mmpw0rVQ8XnRbhGfCAukFhGUwjYdoTAyAxy
CyLkuCqhyQMVbQPNyT+NZNongQJvrTIkHHx/zH2/ojj4lvHL9783mg0ZoM+OSkNDsg+uxiPcVHXT
gYOjQSCWr/8QdPDQ3oOqWRY66WNvKmIZyQa4siUcHw30JyXo74p4oLEFMjIag5Rme/mlJgAD/duK
iBMkJFDtLGO2SbH8Zf6d2fsC0aWu2MbShQFEK+Dls7dUhc5Suw1eAzilZbVAO6suss+ZVWRPbZ/r
u9ai+vtTqIAwvVaEhCUCT0xedlgT9CKZQRi0aYL8opbsTCdZ99vTJ3uBBKAGN7gUO1qHxMqDVhUp
c7IxixHB7EArccjJ+tvvtRuzITsny/6Yvb6fUXUJEy/Yj4n+u7STj4z34jcIrqlhKEotPsY7GqMb
dY2/7/PmEcmCDzyzrwbLz8ZFZLD2a+EnRM/iJtfovl//tXpfU8yoxB9BpBqNSijlIGMrtk00fVWz
ldlZ3A1RHwEBsr1gqs8LR8pzlzlNExfVQn9n4PL+8YHPI2ZCDQQ7HvSO1zMEhHCe9GmHpdCCCQ18
+Z0xA/q+bURyoLhu639GhDEMTdeCOnzIoKkXW9a/mQuNM7OODPN5247EN+BSANs6olmePhPskGyp
nZ7bCbzzwo5I4iAvpIJy8I8I9wOubsBtDMD+kGwWjHi5HzSsLdFPZP0BQiDVFZ19skEgFQMWNlTv
IHkgXAvTENC+KnwseLOH6HtA9pXKCUiHcGFCWPSsASsKq2AiaPdpuvN2718GwE9AFgY3wdkWr/cU
cn4mTRfE49QtQsiOhwvb10SRFZK8aINLI8I9QPSKa9gh1kACwOljPb/RtDuNnsrq36H9wUYF0Eu+
Kq9j4j/nwpOwsu3TIoU5on9Osjz0jKNjKdJp8mX5z4YY2TRkrksdpe24cs+ld9QUy6KYMRESUmtr
45MRyzI7KFlo82nJ51OrD3u/Gu57u37qJvuAxLzCgfGFeHNeXneDWGeiLSDV/VzCrPZPag1hkcQB
xK+b6Tj3bQig8P+1+UxhbwcgIXf1GpOYLtqRaGsW2hRCuYU9vL+0erkBTb6aFztiGiAS3YBSMHbJ
ryR7dH3k3ufT9mBkjvNik4vldS81ja4zMqSJ032en1p6H7RQcj9sW5HuOyBeeJXdfotjLtI8d70Z
rxKtzo9JWezYB1rnArBX/mdBuPANzUKdAViu2CM0nF7QLRL+f0MQXI67dKXva9hkrHxoTmP6gYuF
M+yiMMwBVY6w1p3XIMvtakAF2TbUeh7b5ZuSLZj/xDfn5MIG90AX+ymt6prNfpLHRkCiZvy9Op/7
4QBGsyr9sz1ZKkvCalhen06o1uFFMO3Z2oUUXAOmAakDFIT6TCVOIt9dr3MnLE1QMNdKe8yd5p1c
A+xtCv/Cf+3WvAkXAUDETmVoPp7sxl2R/PCLr6T0w7H8uT1pUjMQtET21ALi1hX8SjsMfuutM/LZ
dRBPGbkF4VfYamtUlLbiFSU15YJAGF3uwNqKGaG0TVvHA8lhvNYuQCmLye5ydx2O9tBMsV9P79QK
+ot5Q+rMM0GGgAeBmGssCbMLHTX62M+gplEv2hTajepZLd0GeLADjoj2ZbCxXW/vuULHPbJoeWy3
P4qkQRZQEclKb+gLA8I+QGMzcYvOzOM89U7EB1Y5cJ+dLN1v7wP5ONAoBsot/kIU9kFeVR0IVeBp
iukA3vylOf9/3xddTb7aZElwrZRfW5QsVUw00p/P5UY9FE5AUC9kN/rMY3nX1yhAld9sdkRk9oGf
f/F9IXqdUdksGWhE43KN0vER4/j/vi9Mvzn31PWztoj9aRfUe9VrS3r0fEAYwarEZQqEXbo6o0fA
CYRU8vrLdJZobgACc781q66YJ+luRYyPd4SNc6fzH3Lh7YPeSiliZ9yIhhvWQHwAbhI507Tbni7Z
eABDQbcZUG5I8wthKx3mKSnrCalfz+eJrBosNKuzG3ol07JsQBYYonTkl9HkIdLCWQWlZjrDaUFn
7phBZEjr0Y01agXY6AwALEhbRGUGKa/sOFXrbgiWsK29+zKZj6S1j172fXvkso0O6kcOfkbiG37h
eoLTFMnPBgT88TKdXtikCMxUXxe2udW03TgmuA3Yd2vZWaqmL9lkXv54YZfbi0a7tFyQGswOTQ9K
2QeLvWzPj2xnoHoKtkfUryDpKuyM1V/qaWoRbgSlHdLP3u1QR3OngldypytezmjNCxy8aoDLEr1+
SfSZMQ/nKUnLcHA+MTSJlqeJPNEgAIWCqqIlXZYLc8Id0LndvIA/roC2+he8PQ32tD1pfFLeDAfU
u0gKosT4htQnyFy3zBM/hcC99WAN07LLEiDdewvKXczeBUh7psnwMoyq/SYL2bhIJeee4Eq/fMNc
uItJ07UiMEAeiNv1UE8z2J7Nw2x6J9Nkz90U7LfHqTIneKfVrGefNjCXAb9Np/lQutoOpaXIqZcH
gPk+4KXAbAKssgXaMkcMr8uR5sm45hngKsVLa5UAqZYoimjQiVHJhctOFmphILgNACdF69b1ROZa
Nzls7LO4dHdjewQFFuBG25OnMPG3mepirXSw2rrMQ0qNNi8G+dqnP+fg17YJ2T7njEwBAOrAq4rO
lpVO7QQpSmJLe1v237Pg6/b3ZUNA1RnZG84Dg86O61ma86xOfScv46bF08Ceb23jifoqBKpsFKjk
gJwVtkCaIzhR7DIkiPyyhHT7jyb9PqvUDFTfF7xoQ7UC+xUUX3Z3AEKp7BRpbJkLvfz93P7FQlcQ
HkgsB9/vg2cAGPXsj67/dMv3058El1b4Wl1YQf+nn7KsKeOpf1juHKYYhMxDX35eOOrpUBY1KoQY
BLubtDwEyXRFACIdbtGUQqEZv72zVHMm7CxtoaNnMpibhwhM6yR5cpajMqOhsiLcA0CTL0bC+M6C
dlrRv2S2H67k6JVft0ej2mGCN3G9IevyHqPx6Z9ubdDo/rJt4G82WbxxLpZHdCaNzgGKpCrjEuT6
bLwtg1stOWvJF5L/KvQ5Gpsn1v20gvNgHCxDuxlVh0gxlX8p4i62n+HlK6sK/ICERsu8S7NTuqJP
+7w9TulE+gi5ucAnUNVCUTerPFObTAIIl3O0gXlRfF52n4Hh87/PC8Fg3QddawIXGqMlqXAO5e+u
3CfGMc8Uy/V2GID0gXkXoCfOQyXi9rMlqOpxRe0Yb+rQRnJzfPfxQbMvqs/QcAbHJ16h184A/mb2
Mp9VMTo9wyn/DvKlTr+Zq3dq2iAlAC1S6NTDEKBpb6JDshSo0Hkg4KP0ZVyeOuvGdBSO5+0dgxc0
RKVcTsCItKPgPW3ALSe9G/O40RjaD2io6s2WLcalAcFxTvYCdbkGBkjNQoAeGFV110ksIGECfgSu
5AwiQWE1CsMf2ZrVdXy70C/d9Hn7TEgmCDgRFEuAe8Er8S9Hw8XJQ1p2ClpNw1pXfci0BqSYVRg0
qhrp2wsAGwq8N+D0BiXJm2qNm7buWjpZhWr3Y53sgfh+rPLHGYF63d/Y7N3v92trgmfWGrdzOh/W
ypPzKVf1/0sWxIIEGgegAG2O9s3r4zGbQT23aU5jrfDD+clnk+L8qQwIPx9tFAA1Mhjwix0oC+dh
v73mb70tOvYuBhBcD6DRZujeU3y/od9n52aqQeN+UzjP77cCLQQ0awKiiP5Q4WTkxczagBRtjLiF
nkbr3KWnkp62jcimCs9uOEP8gwBPWAvaGYkR5B6NnZ9t8NU2v2x/XnI68PNfPy+sxDDlOpkNl8a0
GiPSR/Ww85M1+oARF1E2F4YHXF+4ljxPW3NqFzT2hhvov4QDmkHzRRHgSUcCXiAoOKFiihfQ9ZoT
L8+1jJgk9rplPpV5Nb7YeTF8sSdoyGyPR7YmoIYyXWCmgV0ViU9r2jpOkZc0JuVtbGrvrogBWHLx
dWEgtQutDafE15lz0+U0tHQadpOiSCo7IQDdAkGPHj2wUQgnpDSqjNQUS0LSGXDP87LEBG0yq2JR
JDOF2j7mCN4XmIK/pNAXztfRlsTzwNoQ2/ojbeLy/Qtx9XkhINFw8Wp9hc8nOB80VrkpyZYCeAC5
RXRNmngl8r9f/HqQ4nheO1sEqA60/LTAxDsoJO6C1WCKyEpqCbonWHkuci/ioB0dItZWsZIYey4s
QZxujHk0gRZke+PyVb0OgznE5tUMX66LASWIQsfEgpmSfm27GXDGIDSdh0S/1bTY0lg0LT+3LUoH
FvBqBR7Y0AA3ry22fdOwdIWmRsklh6zdQh60WuGHpZvswoZ1bYON8GE1t5F3v8APD62Q39uDkBwW
ng0DtofLFb9hqIIYSVNW05rGJr1b1yetGY75QE761CvWRzaSS0PC0ffqwtcACAVRW5SXaJibVYGv
ZDkciHeCo9FFKzBiiOupGr2Kgu+Ek9OaL7p3YNbZVkGhJJMFESpgoJAyhnsRnSO4z2c8TUftwQye
7QK87e4P5rXhOu23F0UyV1d2hLlC02dQDz3s2O4UkuqlVVHavX3tIKKGIiViRoTxqGVcz1WT5gtQ
UGkKnEWLk+JHNDXDvjciQPxCq3s/A8i1OcEjo3qYlA0FL25Zfuuc+yDZ99mxsXfbsybhIOLvBNSs
OJAAnAzCDmCkt/XWzMDRaYDrv0MPa30wIHXB6JfZ++6BlbxsPid0fv/OhlkEk5yDC5hF4YyWAP0g
vUvTGN2j9ctc/J+f55vlwrGt5lAHbVCCSbXso9zkDbEKD81XW3CdVwPgJ+vCQu/oZRB04FBE01y1
c8lRy7/pGfqb90m0vUTSM+qgVQJNjagpiMhpRDFlUeVgA60gemtoQXYG42F/NpoPFEmxFy4sCc7Z
8ggaVbkgid+BXiuqqCKSkR5ROBoHlBbg5xARbBZoGAco4KZx91OfjzlV7GXZROHJiAQ0RFbf0lou
U0cyuwRZ+JyOL4yRfWkFt9j5749hcCW/mhH8AKsnm60j5yTXzJcxt5+X4SOnAwAlHbckgleQBV5v
rsRz+m5oWB6n5HbpTvNxe0fJPJkZIPhGcIxkhxjs9YNVEGI5wO96nM/R3HVFsCvIDcnys2EpbmPp
qrwaE1n7bZ3QoCEeUKpruc9S5xukPsJxsn9vj0m2t5BSN0FmgWAZ6sTXUwaGAoNUHsyM7OZ3oStO
u/zrmC8AbgFXEnu6/JRa6G0GGnlxd/14r71fGYCT175+X7i8zJk1eHcBUW2zp8DrjmDmiEBboPCK
sqW4tCK8HZvUgSSpjlE45PNBy765nsKAbGOB/dY1wfiBvq43ZSAd0qU9wdHwTPR7d+D7Tuonps9Q
OdT2mVaokiyyZQGBjYNMDtJqiJSuF31qAmp5Cc4JwrXw04Cn5Pamko0Hal/4MmiLvDcFIb3WKztH
e0I8sxt3vPfBAY9ukmCX/9q2I1sYOEUeiPNLRaznOhCBtwezhR2/LkJ3yE6mRu99R0WVK50vKEMa
yEkhRyGqW2lg3+nmFvNF78rRD/PBVUyY3AAof8BDANcl0tSSYKzRgj2DH63L9r67HwsVPbIsnESC
grN88UeECBSCsGXhLf4M39VpuwI6vIP9OEzZDiQEirHILSHWgxYMgmMR05P2ht/7bEG8B7Ucrw7H
sARjw+wqrneVGfN6D692Vaa+BzPphLoDsE8toN2k74/+/HV7l0lee6gC4NWNNDSAKyIKh4KvyZxX
xgPYkFknZzrYxh062dwBL/5IqXAtkblBMHFhT3DJJAHNNBgp0nhBoNwAqGJ1B3TFNmF+qECWtssB
8yMfyDBcGRXCZt1tsyIDFDO2qohWO40qdoXsqEKXmLdIIXB9cxMYYP+yDAKlgSC4z8dl17S3ma9S
7lYZ4XvmIrgc9cUtKnBAxGv7efQ6iD2dvUX1+JedVaQRgU5GD7uPSODaiBWY81R6eFwS94WNT4t9
2t5u0kFweViO6YC2h7Cxh8AySQBJqniw8odhXs4cZzlC/2TbjKT1CikMHS4azO94nrnCZGmL2fqM
AhgwUK0PU5bcpG1ysLQyXiFyvSy8mmdHZBxCSHlEQzLt3Or9jGrXv0G4WV0zdwritFmsBQdfv11G
VYFXdhNdDlI4S5nt5EFn8Yai6bYgL5rdHLzV3UGhJLR1xRaXbQzf0PHYwP5GiCg8CYeZenRKPITp
7LSWZ08RS8n2BQgaIaMJ7pq3kDZ+2/rIbaVxY9SP0+zea5B67tEssb0vpKPASwAkXDqyXGJHXrsi
LDcAOozZvPSHstC8P2bn5KqXpsypgiYNbzOkNt7m4yFoMoM8AbF0ZyNkI8axoeegysIUDGeZM+0c
8jw4qjhLdmdcGhV2g8bMmpnMyGKfU2c1GeB/L22WRJmu2guyxUKmiw8QbgIA42sn0ddJAz4TAHsm
n9xnGkpmAcmjPBh+vn+1LuwEQkkAzfzrYI3oMYOUyy6djV2mon6QXkcBaBOQSjfAlyZWThwDyrdm
v2bxrLu3dKXPSe0/NIMW6mMagyHgc9K3wIq6cVkOO61QKWZLZxKZbwQvOFQA7V3PpO6PS6KXCV+z
7BNqj/GYpMfEtz5yQYGr0+MoRBRYRHeI7ucZGNgpiy26oMz1Z2a/PapKTEoGg10N0gNgvlAyF+8O
UqSjbXYVuipMyJc62nntp6NWzgpXIdnnMOO6UHdAcAJCkOs5S8GAVVsm5iyfPRSzZ7AHuVGqPabD
r+3tJx0PKG+4Np7NS/PXhkaaTTmB7H1sdsU5Ha0jM5zI7F1FlUXikxB0AwMAAhKujyyYqQ0bnA7g
1Ig1/5RmR1VpXjqK18+LlIBmNhfMXPD8ohpY5xYGPsefo2korgeVFeF6aIBvTfMSOnm90yMyCUJo
cwNLq4qBZJlJsPODphSKF4BKiOzoWgc+tRlZ17gYvgVadWjHJKpsuiucNRzBrWiUz4bZhnb+uL0X
JFftlV0hbklJMDkOwyI5aKTLSAb+uS8JOTcr6Owy1fUh2xEWBgfmBez0Ny/MZZxXrR0n7QHlnn+q
uon6fPry/vEA4IoOK/yLRmrhEA3MnUzXhnqbwb53Q7fXAXgLfgBXvtMqRZOt5Lx6aEfjL2YkyDzx
vLZeR4ANb1MoQCLK9yH3lezXAR126wdKyNyJugB9Qo8X/XXXB9ZObeTiCVIZ9dLvy9U4DQDTBK2z
3567v3loIc17ZUe4aRuXDZSkFlCni3afaE7UdvVh1vtj3j6BYOZoGVVkJ0M0osELZadT79NoJqo2
AO4Xtn6F4DdYASUtkAHidmRWaDMS1SUq5vNtuX4LkiksdfBNrU/bQ+cj27ApYseK3qgBuUJg47k9
MgWfUr+I5oHdD515dMgUu0yRKJQcBQ9RBgiH4BzfCgFOTdGyhqJ9GjtsV9J+16sewAoL4pCGtrBG
iwUIZvJ7gJhDl/3+wJwB1gCYGjhg8fK53pVLadEJWZ40NhpwMe4WCK4Yu6D83E7H6QNALxQDXm3x
wV68EekUQJ3QglhcsuxT69arnu1ZkemWeEKYQDoV0koIJsTa0Gyi9JAFDp6h061RHKryHqzq9oOn
KkJJ1+XCjjBt2mCkdsLLnFbwuFKIHvzYXhbVOISpgvA4Aacavt/le888dW4E2t/xd/B+SiXe84H/
c2gZilrCzdhqnQbpqRovG9dLT/6SfKWz/SUfbRZOC7PPBbgBFZexbGh44kDHEVckFkswOemNT70Z
AWzgNOknfwnSXQafxUlv26gY1+AQTCX5sz2fkgjAw30SQOoX3FFvoqWut80emjAwCok62v1AafFH
kiruEqkRJJCQykfMjn+u93dvQP8FlLBprPc/WKCFxfwFbEuK6ZPtPFAS8b40JL9wbV0bcZqZuf2C
501S9OHs0FD1fpKuDx60nJoKYbIYxDS+12sAGGYxCb35Ng9u7RaVlm/vjyuRZQHYEKTWAIuIbwuP
oC2DFA3eFvpL0d1k7fsbjpAMeDUgEqvC2djTqtdIP7i/cm+f1pFVguYmNKtodnbbu0u6JnCeKLRj
RODruF6Toaz6YGApXtTajbb3/fP252X7Cv3g8O+of70tfjEoTwxN62sPrQtinIWiHwasRHfDlKja
pmTR0IUlsfIFqXKLpQQVfN6yt/aPY80iiN2GlfN+9Cdo9qFLgw5gwDXE1wtb9MQdF1wFfgr9J7D5
+7fZajSKuFgWEFxYEW/P2qmCoeZ5G8+vXkxr/EQG52TaznNa+ifEnlFQ/nr/UrkoJvEklI8nk3A6
W5O13eJyARh2rDMWpmZk2Yq5ky0SuuiQObRQFXkjWu6upATQC/gHc1hDQ/9UG4invD70jf32YGSG
UEVAXeSvJqIYG4xaNRUzgaHEoTcJSZMws7XjzPRdStYPFMZwbfNUBzYFxEME55kG7gjmA7SNEsOM
IAXnvZ++lZdZXw3w0V5EHwHaF5xRR3P75IAfGqzP4wfcACyAUcsG2hwqBUJGaKVpopHURudrAQJt
vQkVm0uyHoAJAM3HlZDQyiuMIHVWxvyR49izpQoZjigxvchLx99d/+/20suesgBV8pcRtjMqyEL8
Xq9FOSQu6ojJmNz5HfnttEOUgecezY6nNF3jsStuAmrvGRlVz3XJ2+HStuiF3GrO7ZTA9opyizXf
1cD5Tfot06Z947y0XR5Zk8JTSDw4TCKFzFvdeAb2enNUyIEEaYXUa5uDI385znoRbc+oxImD7xF7
A2l3zKl4mPpmCuYg6dCp5zkRgp7QnpxdFajqpVIzaNbgopuIdsQcMmqCc66XK9JclntjDEbk+8kp
swNFnC2bL1QvkHHnmpsQyr2eLwA0XKJxpk/LO/UpaOUVUY7Ec+OuAwb6b+LpzbOkbkfaY1eiIFLW
kdMek/EEnrDR9UMC4pja8RSrIwl6fCQF8T7Hew6N0MLRteq21/vGKvFcJdFSlKhog3vFPHlZeuq8
/fZWkB4u9IrwjnSU5d7QYxKWdG0RtGWskzTUIEWWVUGYjQbc0hSaYNoPBoio/K4d1fPob7O78ETm
uEme7AhQUxWPNZKSXtab6CEE1sy7BeipCrOus29ZNc8h0j31zrWoj3IUIVGC/CJkLIYyHJ1pufHd
GsRzbnOX5F3RhSzziidQkvRodnaDfUv835m30Jthsuc9RfyqCBhlG5tDvTnbGrysGDE0pj84fk9L
3HrlZ2IvwDLZuCaICsgky5+gQew/Q2LQ4JaELmD5KuPWDeaQ6Pm5b/M7Dy9JAmng8YSM6F03NbsZ
mhxGSg6aU517qLht7xHZAQOKCklxTi2HfrXrA+Y2bTqCjqcGawE7Tpl2yj5QAAQT8KsF89qCN9Nh
HTxYqEjY67eDSrpGtmCIgBBO+vgfXkXX37e61qpw3Op4qNebrvrsgw4iNX9+YJrwfLCBKgd3hsiL
RQ2zrC0/qWNn5CQ8u0qFc5E5IpB6/2dAuHPz1rYyWsIAUCiHoRr20wIJDpyWP6jb3EydXodLrWW7
7WHJKsTILqAJkis2oUgn+KMZGOTWL4IK3LMksoogSl3wTZW/nbwJmXcDzeZgfHDd6uC1v3JAfbbN
y5bu0rqw+YZqbBwn8dBwRu+SLtjXVnrwewW0UnrQQHUNTngkeaHgxn/FRUAG3KMP6YO0Rg6lD0Fp
dIKG6TnJWvCEVOZ5Ql6g5JVv279ZzfFbs5i3/lzckyH9vT1aWVjl+xwjzRtD4RqvfweDnPFQlw02
aosmYTvo6F5LGd2DC20Is9QiiqMtmd1AR1UNoRwKvW/Uv7WmtlgfkAZl3iYCdi/KvSdj/PzuQcG9
I+PBxZvhuIXTHehNPS8zLtC+AOAIOL2QudCjhUZ2CJ3JbVsSX3VlS3j0QHPZqZPEL2OjPthBWJqK
y1lyBjEMsGzwHCvU/oRY1BrQaOfMaBUsrKfccPYJvWPVn7a6H+p/ILSpsGZIws9Lc2IskAwdQNIJ
zPnmowGlzPZsgMw1q+4dHQLW832+QEnlX+oP4bI8s/RpmeddA1nf6d8x+dO4By3484H5fR2/mKSz
Bmsd0epbxfN4WB+N8bz9ecX0/vVFl+fQguJPp5UVKEW0KFgfmQ9FpseRPKXJ10r/Z9uYIdv9F4v5
1ytcWPMaox/dIIe1HH3k6/cuvaXLP7r2m/q3fcJCLbmtSB8mzIxI8VCxM8ozYWMr4n3Vr+Bb+uJX
tAbCF1ztVaz1zwMNqzRcVdQZEreCbcRTQi4vOXt82i9MLJ4Lidoeq1Y6w95ZtYOjV6cyMB+A3jtt
T6p8NK+mhAMyQOLK0WuY0qvbuuijBfInKpogSYSMZANgkqhfoeAsJjcBIaN548BbUx9qZu4/weTv
lrsq6tOX7cHIvAnicHzQRsMdcOvX81bOHi40H1dfVRwoxLH225+XLcvl5wXHmNmMdaaFcbTFKa92
ug/GU4AOjttWZCsCuBCub513XYkVTGyKgFnMLGOa7fTqPHVQelbcnyoTwv6qgn6lhMAEye1dld4T
Hst/QAAVOSZ0DgBBjo4oXex+01t3sSfDw4MhzL27tPrA1cExVbh58RhC6ud6sTW/GNCGuiDYpkM4
fwKdjeIhKZ0lvBmAfcQr8k0DpD30hdPqE54NaQ09JT2qxjvbVXgTWbiGGBFtiXh2oxIodozphjku
TYpZotS/G4z8THRgr501opAOQB4tMlsNmrupERZt89y5TWRCX3J7y8k2NugBIKUEhkMX5+d6Klt7
InSa6gqaC4N+gECas4eCQX0qa6igMXdsnj9gD1E3gJh4noCq49reaAeN3dGqjnPM6ILMzHHMvqNQ
tW3FkN1OABr8Z4YP+8KN8jYNK5hBrVBM3t1Uu6Gf1p+qMts3tnebgc5Fz8pdg/RQ5q03FjXPYwO2
env812HFCzOrT0NO99Ry793WV8RYMnwWOnfQrY1GNFB0itleniIz9SWpYmR9f7otY4hc0fk6QKPk
Ji3B+TGWdhm2+gJNHaO4c/v2CD7sUbH7pAt/8SuEu8zQk9WEbiIc5gJ136+rTqDd2Ye9/UWxFNzz
CskDDBfbmzfCYtWFw5rheqZW61SxtRT3mtYc9co4Whku7aKhENfMPrmz/dR5y0NZN1/cRRWoyAf6
n30RcVdlC7hbUtgP5mdrfkqtUO+gYKLYcTKPgcIabjmPnyXRdeekbltmlw1G2UYW+9Sgn1nPD9tz
qTIiOO/ehiSjXuVNPDo/GnbSxp+rqXCtsgubc7iiTgxYy5s6a9svgZembh2bKLfr7d2iBZHuziet
umk7VzEe6VG4tCZcq2BSm+228erYy/5BaQftUlmEJHk4Wug2L7Io7UAvXN/Y9j2aaxUrJnMRl7at
axdBW5vqtQnbxeCEtf08BlkEgtnQxeHriy+ozSkuFVkCD8DZ17kVjpyHHICedX4dQwH4MPcg7dSf
jbnZD8Ojz1vE271hQ81xUEnbyraN45oBpxbS0Z4s5FTGjqRetTLkbNDU4Vs3S/WvMaigurKNg4Q/
9gwyN5yx43o6J+r1dEnhcdu1e16d4LZujBumu6hmzd45T1RYCuneuTTIR33h4nuwNpMJxODx0B3y
NgRh7Grtev+YlyBDDUfzsXJPTIUH5aMQnRm/qnm5E/3wYgHactdhAo8AwNZaVB6Jud8+4NLPA2vA
ryfDfNOKE1R22psu2ooI2MBqet/2p20Dsq3AkZl/U1NI9gurVLksYGsOTOPoPI3krPVPSaGIKGRj
+OsFQehoIEHC/fHFujDC5sK3IHBhNrf1+M3LFRGs7NwiUOF3yV8lTCHST+bcJNmIITQgEyO+s6OD
9ogEDbod1tjqxn291k/bs/a3hUNc9kubgp8qKrDOtTlgsyByP1RNGYGF55hyXeG+3Jeg4E2R5R7q
aocOpwNps0Pi5jukhJEIxlvHb+K2WqMcf/MZuatZdgcKknPj0B1GE2Us+1XY5T43h1sGmjStbnf+
wCAjH9xaiXdubXev1+tue0zSnWDBG7ioxaAvRlgmoLRX8O3ylsLxPJC9R471+7mowRyB7CqeLfAI
QAxd7wREsIXj5xTdvcMOGR7NVZwWqQu4MCCWTk10XqUjILqx6/ihY50XENA6rDq42mPl7fv+kWk/
O5Cb6b5q9qSb8HVoYvbPguYSmgiAQB40cOC3Yed9TueY9nFCWFSpWEelR+rCmrD96mRyzdQECr1m
4zPLlt1YlqonjzTFcjmZwn3ozgAmBjWKmYlbnpreDcfOCUu3C/PcPrvg1Gub9TvgD19ssz0Utf9Y
Oeg0cqwom8EdOLlft/enasz87xduZCxRL/J5bdXLwVrJUFdaFfex9ARczCr/+4UFMv+PtC9bjltX
lv0iRnAeXkn2oJZETZZk+4VhL9ucwBEEQODrb9L7nL26Kd5m2Cf84AdFdBFToVCVlZlydGPgUBtU
hDI9qvHZ2gJ3b+2TxSlzR60wPYaVK1sepfYnCaK6jNzIiu+r9h8j2IhptiZtcdPTanQ6L8WB0Nit
BZWMst9IxK2VAnGm8eoGH8zvqvflpGUlaH0VlMUfM+jY8+FzWn5CMkFPk8l4anjiO8+aomFfvfLu
vSZ9SNqdDXVs2xpDwg8t+Wy038cJst0bpWVjnskPLvrswxbOppBenfUSH1a5CW/L2AdkPhsedXlj
Uhl3FkDt7SMzv6vuh9584/0+T3+V9KbhX67v2//POfrfGQKh4+UMofO/MQoCr0eUEfWam0yA94WF
0ewdxCVq1EMKrp7MHmJtGg9qpJGNzwXv9NFI9RN4nX5c/6DViYGglQNwHqr7y5cJl1Ax6yQaialk
oTXeoNXgKKAOR52Ni3/1PJ0Zms/C2XlSgtnKmNCQY5vy1KAuTZvhlm1KBKwdKWAl0UEOEjKAcxbH
diq1NM8J7n/pOBE666gros7JQog5gdIyO5B0q0F6dW+dm1ycYiXzbFADvD2hPCrYPvC/TshDj8FT
VejRpKNPo8rjiX6eij26hSJTm3auSGiLcDvYkmBYfUZA3MsBtTJwVh9QFEagWaSbe5Ia9S67A7Qs
w1ocWffg8CLk3Td7/DxVj9c30ZpjObe5mAHXzInBZ8fiBMWxC3OVH68bWF3Vs0EtPFfT0tRQFQbl
iG6Hdq+o6b4ErhYqOsaG/cKyw3V7a88VhJAgl7dQTPzAUDpSVk6exC4auuLA+ykWqYMCjbh357aR
ytwY3vr8/dfcMlKxTF4y28QOAtdYB2w53xjO2tnzQOyO8w20EPhBLs9eU4Hx39PhdEzgex1+cNAF
XDT763O2fg7OrCxCBOxlmzHgGh47juqHfLbd26auDmCgmYaXhj/b5UNq3kH+NPS6Tx04bFP6PI37
ur65/iGrm+XsO+bZPvM04MIwtXTEd3B1V78FZcRpqFu7wb9zva0xb83swt1QppuiLGErz79p5Ik7
P+A/i+JzJTuoA771zuMoD2751e8P3OvCufHW3mJGXA10oayFFUayG6D7xcSrsVFaC3KkR6t50sdX
XdKoHI9l6YSgEo6CFIJynh267lO5dS7X6u141M+NTgCUII+3MO2rThUgskMDEhH9brQN/3nk8mvp
dHWI1vqfrtuTnZ4b6d5xxxJA6fJXIc3hhRXNd1HSrSTK6tJjl6OqgFZdYB0ul94TE2gV56a1wR52
faY/5hC21PAKK4ZqT4YqZnzr9bdCom1gCv61uThc8MJD0Hlo0AN8MwHQaccrc0eaYefrcq+NPLbr
8oHW9NtUpke9LWK4yrgbiztumfFf7PyzT1mshutzsxHzS8CWXghy7aiYtf6G0C3ITvhHvXu/bm91
95/ZW5w0Q+ONxk24SZ3C76O/HOo5v6RHvl03s7Wqi0Pm81zoJZvj1uHYWEFM2Fs3woOlfZTpKLRh
r103OEeDy2jxfEkX95nT9COY/eGPi6x5SfvmRz1NN3naho0E6a/d2RFr+A6Fk417YNUukuC6hW5f
hC+L7etrliAQNEH+KGf3BqF3jd59gcDBribVra41N0WlYo//Rb9igCe+aSG3BBmQJaqq9YC7NBr0
F5tBdSxUe9MDszcCK9M5zsbMru6YM1PzUp/55jY32tTOcVgsInfc0J4NxWJe1htgo3mBPiwgulk8
R0en54c6Uj2Nhd3rMFM1Y0iLWxNQino3bKF8Vu/tMzOLfdJIZnZaADNmOn6rNPtX2XobI1nfEv+O
ZI5UzifMytJaKHg0UC3e51Z+Z3aMhJp0OAB2aBAkw7uq5K6VkA29fgjWBoexobnJBIsVUHeXljOw
e3JBIRPkDFUE0Y4w7TfCkjULgT2nfgCOhertwl2JjpUGtwH49ZqbMenK/+PPL7xTMGglkhP4ea3+
Kotv6RaoZ/XzZ7JN4DDw2FgWR0eh4fMVIOVoBE+KbHjCEdqIL9aOC2r9/zWxGAL62ojFDAC8bT8u
nKjmUb41S2sb7NzEh2Vux4I5DFHbmN4GYPXyOg51bvlQSxYZdvUT1+iDlg3R9d21dkIhdTkXYUG1
CIq/y93VZiobmlwhn1QgK6fGnWWxN5tkCcDNG5P40RRy5cDEoXsCkDL8uzTVQKsDxNFQpcMWBO6x
+NojEqGp99S2vhtfH9ZKLDYn5hFmWxZ4ZM1l1V4rahWUs5YS+LYjpX4A/hAqWYZae6DiXTc6HCPk
etxiV2pbL9HVgYIv0UUgGMzqPZcD9dioTDvtIKzkCvSPAscc6aKzDojQBiN0wWezZfHj/sRoUayH
nh0AgeaydjQJ4KU7E4/6XmivIIWGEm6FRM9G6mB1XDNHOurE6AJYtiemQqU9JCNAdiahXsqcYUcM
+0RYcGfKLWK1j8cBIzqztThxrqupwBlwF1ZeCW587baqzZjLYN8NaVzU9U4f+6eh5httnqtDxN07
7xhoFi23jarczgXTAxokmR0PzYR+1UyEQTGeqh76fdc36dqqQS/NdQADRvZ9mfNR6dQ5bQPeHLP7
EUigOHHSPW0jlvnoHUGZhPTDbxJE/UNvijmkRp9TJJYcqSYktXoU3votPqg1I+YMq5+lLLAHF7ej
ZzIp7BEBU+u/oNMidOotzoG1uTq3sAhYhHCq1Ju5ShRocZoW1XtEf0Vq7f58SSBRBvCuC/7hDxJs
mZmiHYKhcqjSU6/dNG44iQ2Pu+qazm3Me/AslAA5V6YPI6Ja2ZbhFEBi4q0eZOyWh5SJUJhP6ZjI
iYaG/en64OY5uozGEEGcDW6xSqB1NIiy8CwprWHX1XaY619yNJx2qkIZk4OAYGtfrK/av9O5WDVt
NLKBO7DYFc4nVg+HnpO4BEXaxklayXlcDm1xjeUeBc5bwlBdH/rsk142UdAeDfNXnn8fSBX35FbY
b2ggDG3rVIOS22Y8stiNl79cn+M1B3I2x0scSwtJOMigoVzh6UMe6sJ5Nht2qgayZ715c93WxnoG
i3um6DM/QG0dWf4gMeQd0vuBXoUpcp6u+uJttb9u7dvAvNy3BeWZ3Tp4/qngoSp+6uaAhiJs2O4f
BgWxtAEHSDNj+/8xxNP1gW6aXkSoBeRNTFPMs9rHevsOrHTR/RTBI/dxo6dfLHUP5Y3QFeT/5g6W
cAkDrUJVrmHIwbir+VNn3ExsY2zzobtyKJfddn3xv4cSUdFbZZs32ZAfyxwa2ozEzNM2Tsq6p/7v
iQwWzkcFk5XaPmaSG7/A2x1K/vn6Wq1d3OcHYOFk/FxzymCAB9UsN8w1MCONIKrlxQgaivyWan7C
7PFRsL/Aac4uAA9opOAwviVgbxraUqsJohPLzw+VkYfKqA+U80g0baS6fWWeSFbEY70vrVtfbFS2
VpcRDAEmGCiQ7V8im5VhUGeq4YACPZnS2E2rqJUvrvZJAhh6fYbXTc3lPWfuoVxC9Zqs7Djv8FIQ
II4zo7GN2+yQu7GzVcNY9S9gsPwfQ0tfZnuFPpUzMiAFoYvx1rU8nAGIdXZn2r+89vn6sFYqJljA
M3MLd9Y7dVk5zax3GbyQBri2uoVE+avbnXTrB/Xu6/Io+o1n/aq7PrO58GlZi37/FlkzkNB6h96/
M3snpOO9E2zElavH7szOwoFJK9dz6Amjiu0gA/jWTz+uT97WUs32z2IKu8TbuDcxjmEadqwzQ6v3
dh4PYglamcFs43xATfu6zdXL/WxM89/PbGYy8JsGSuOPjnvMoZNOotqKr5vY3BMLd9X0NtOLGvPm
KPXQ+EWcNc4TtYoTSATjGm/JTtcPKIEfjUlu2F51ZKBOQgV9Bt4s31QN2mR1cC/CkTU08pq7DLgg
CMXkL2nJ9376vf1ziSjsf5TvwIWMEjAa5y7nE/hnMwd6qQBvhrFv6+CbqMsYebqf1+d03gofLhzU
CuY2WCgsLYtQIOWzud/AU5Gyi0TwrfM2oF9bBhbj6IyWKzfDpTlq9fskoHzuZt+vj2F1u5+NYf6E
s63na6WgdQMTjiNDq3j2lX/IeB+245NRvtnTVny56ibO7C22ell5KqMt5qw3kV36lAstFMF+W2B9
deqQigOVs4ta0DJzkKd8LLoJLBAliyCvlPqH6/O2emTPfn/h7jR9LCX0KgGI8qNMPEOVaiviXxsB
si5zgDHzISwZoGgOhsxAehhB4e5aFFh0Gv/5GM4tLMbApMbySvq4lcBaEWAgttUdUNa8bmXtkkXb
qo7eGD+YEeOXO0yxzivHRsMlC64Pc2A7Kb5oGQ2VbUUV3Qjk1yftX2Pzx5xt5xav9tKkMIY2/P1Q
PGj+luTgqgWkAdCKi8zNB8D42HfBQHwXYV8ZhDUDym8Ir0/YloXFsnQFGet+corHT4F6Lb2367++
dgCBAQC5K4rnAUgOLmco9cCJmgET+0jDVjtKEaGgOm31IKx5FdBEmsjIoP7yIQ+ubO5CWh68VUX9
s6vhHIsiAt1iWOHEN1lolRtwjdU95qPEhEwD2smWpz3oM1F4AvYkNlbaf+0MOyr9z61hH6T75foE
ri4P0uOzzOFcjVkEVy0A0c7UIA3UG59H4H1+XP/51fVBmzXS79BwgXDE5fr0qaURUuHnXeHstHGK
le2B3LyIerFhaW2RwJqAGN+caXiXYX6PqrXJdEQEJnciKsqo1O6b9rYbxFyETPK8+ouNDWkotHPr
NnQqlrQaTPq8B+ElcltNzEOiR9dnzlwdENJzv4UdZpmdy6kLWpKmdVtWj6VkOtoLCKrWmUKe2HJQ
25yEirsCTHMovb4bALV/5Q14CXIn7XdEQVy7zriKIHdvHAQtxU4D+VqIPtwO3CNSPBRuJ0KVoQc2
DYwfditbNMp1XQxyZHQRacGEUrGlx0Rj/hfepWpjhy/uGxspeGTB8R9S8B4AzAsv2gtrTLWaiYT1
RdToyWB/tVW/MYOLQO23EeRqkf2eNUihT3Q5gT5ADoyUrUzKQetws0EwWw76QIC2MMUpH1vtvbLt
7Nly6/7WBiXLViC8drZQ/XVnJYsZpr2IDrpyZI4LEuJHLYdUig79NZyCrTLgYioh1gxC6DMji6ls
J6L1imCbwP/1VRn6SBgL6y8uonMji4tIekMBPgwY0cLG309bnbOrE4X3JACBeFN+KIxYTQA2/3yo
QBvi0pPeOxAwUVq5EX+u+SLbB5XWLE/mIRt9uR9sOdgZ4JPoO9XLk060sObNDo1SoersDd+wuigg
7EITFmqz4JG6NOX5NBNO7pSPut3J4+SSFky8qRfqXlccr/uJ3+m1ZdwOeCPOEvinXTAnX9qyiOdW
RLPRAzqiDclROOf15FkPjt1AUyL3hR/6VjMBZZiyHVUpEsgT9T9jqr/ocmwindttTMG+dONp3Mbe
4SrUnc5CFjgYEty5Q2zpGih/xkF8JgXEY4thkCf0cg9hhurxP6nUeQpqq8F+6Mn4Recyvw0mXsdI
7Ng7nxTo17SZf++jEBWp3Pcea0Q1kSvbz+DLmJ4HvVEHx2KfkYD6JnVZPRsZej1LgKlupe9WuxHt
R6B/wuNOVt912WeHUZUzKQ9wbI1USPCZ0wvPhxJqxsy8mzwnDUe9cELoFSWgAXePovWccBQtzj6p
i3Dk5IseyK85iF4iYEjUPq/e6umTr55aYCTBtnIA5ZrcVwOD9EujwjwtRSyA0YLMKeWgbZJRmzlR
2kIjzDP8QxfUddxT9HparYXObBtJz9YibUTN0T/5ALtFPepw+7Jr+79xAMAAADqI3vOPnDusJYpV
HE9eBZ4Pc6gjZb+3fMNhr4Uk50bmy+o8EmXEpCTLSwDH9QhayW8mCXaqhrCMyPZY8Y3zswLDnjXf
oGBrAuWJbqqFPTJirCMZy8fSHHnYFKl4DHKtvWndIL1tsakjI5fTztPM4NZgev5Ce9TSok6fxD36
cd291ZfkNCFFcBgzYm1kh9aON0rVLl5iyOx9ON6uhd4bGfTl4xSoiOhtXOhoKKpeN0425nR5sAPk
DdGsBlnFD+wLpEm70h7woClsl8wNZeITQsN/iK/acBht9yGrGT8YuGHuXLdxNm7PxRjn2xP62og+
AXcCncyy/QeHj/qpyMaEuc2RefJlCLxIgHZpY6nXfD+wXPM4kaLFI/ByZ3XEr+xxdMmjId/RlZdu
TOJaFHX280voLjFQdlE5fl4Wp346ASbsOXve7azin6b4i23hA6TvoP0Wq7Z8jNCp1UGjhG584qaP
mZfdu6DWZmQLo7V2j6ECDjQYgM849YvLmJVtZrBgREv2jJtv0Etsx3nr7DW2cbX8Ls8ud+C5pcUp
dKHvjLongyU3eyiZ0EOmmTcp9FcdWURARMcVJWFAxdHy1E4EY5Kb1rubT5Elu+NI6lgTZizE1k2+
2Ju/Yx6wLswthIggEYNf7pnc1GkqUkEeB+8f2/4asJ/Oll7TmsM7N7EIqxrLkH1XSgLm/m8jfcmC
B7Pbp9VzBta+68d8azCLSSYgD83NHoNxbBkG9c04zd3LG6d5fc9gwubIB+0/iyCBqgLsrQ0FWwzS
5unEIw8ZnsK7QV1yw9Ii6v6ftfnX0iLq1lx9KNIWltBQokcgLBmislDWyUzLYp9auJ+KFkq3WYfb
UZeotl6fzZV1A9QZ8TB4ZJAwXQ4UnFQdqMDr+dUEiLdT+3cqLW/Sxjn2pfve2Nruur0V5igQeyEb
DJIq8FLAU17uxdQCyWzAswkIM8jHVdOtm79rnrEvaQIwjJbWO5p/7oMh9PpfwhZRoZ+64R/fesGL
IcQ0ot25eDD8LUrDj34PkSAEafAUnl/Dy7oTZPW0PMtSmTTGO6+6ndt/loUF4NhPRe1TFzxfn4aP
047pnt9zHm7EmeP5cham3q00zdZl0hXPov7e118IeLdro4p149t1Ux832IUpZ/EuBmH20LpSyaSq
UyBw9kG5q4Aw9r1Xlj32MgZn33WDH28o3PXoF0eGCZwfKLdejs0gmplDYUIltbUveZxv3BqrP49A
FwyxqNt9yC51RFpSOkQlQ0bi1vhlpS/Xv3+lSo4B+DOPE0qQSFcsFodA8g05WU0mbHqwR2jumDea
fB/8pBr31H6s7Z9EPEln3HBsqwP71+zvGs5ZzNgpoAK6qlQJcG5u8Jz/BZ4OhNiAZAGhCDAfxPsu
F4YXDsm7Euj9ahwiu78tirlV8aANbxsT+PvmvrwILy0tfLTrSpYXVYkGmQZNyhbq/3tH6N+tbPBf
ayiAgr+gdT8Pvlfe1KSzbyrb7WIGksGvTaqG757Xo8nYwefpk0f3I5rd0HdiyX2t0ze8FJ0EWC0w
IBSVuwOs3XvN0uxHxTyHRYVy0n9UoEsQMU9075OefbYK71PJWjPqqNscMsfmn2pjKqddVgbFw9Ca
5q9CZJweXTwHbtF80r9qfOijjrnQ/ROpf1fU3fTc1/WAbJA2PuW+9pZ7VfAELY16F5BWPxA5ITmU
NVWeiMwdDqj4OlUITQVr59VgPIp44fMbTiuQUbu5hicmA3qRmFkWckBxDxav0NvANMhJZLa172jK
but86m5Kw8G7sefqZLsiu7Fb3AOlGvODhg0D0nm0y1NQIOw56c04G8300UBUj7IK+pBMWyLqHSmN
TKvIgpA5uv9ZNLX2kJeD7ENHOPy78AU56WrvD+xXGgzfbCCvRaEdVWnFHphenvPSHW6pzp9ybbQP
zdSzm9Jtp13eAvqE5hQdL7leRryzx8gDpdJDyrshYSgGfnHMQvvRoo1lX0wlf7EDTbtVQa8iaY3e
196dyzPFWD84gxwOlStLrLChZGRIJ/86MMN/anE/gvKq+KHAtrmnCnlDkPcW+7rr6c4Mcm+vCqeN
Ai8VJ1R9oMxn1elR5EGHRyw0DQB3Ae6wNafIMKryBg07Ln5F8GiYzO+s9RuQDkgVK8fPYwRmY6Q1
QItEr3phRJU2Vc/66NWvqh3858psy/scHFZhi4rTbeNlxgNPCTg40qEGDgQiTJ2Rde99zdhB+sSL
CHjoDx5JnXvDytC9gjYIkNEjtyBNCs1KSGeje94bQ8Mh3ok4jfVNl5b2yxgRRwUlSBBcNLneDHXF
drzVm0PBdEy2qCGb4YtyhxQdlBRkO+49zeCx6VB246atcdIsNhy8DKS1RYrXuCaNPuppyiOzLM2D
a/cIKmrf2fD7H2Omy0O/cJt2qnXeMFTlA9q69mbwuS8OATjk0+Cf6+7FW7nRkOQH2wa6Qu2Z6v3S
jyG5lk1VMxUPk5W733rHK2vIJjn0lFouwxlAmorZqb/z9FEdcZG4oRJmEHduP5w8owrCqa40CH5/
RY4xcqBCcj8NZR2Z7Etn65C09cYdK9CAL9SoHvNaF999ih1jusWejsKMIJRiRr0u7IcGL6UD1ISn
XSnQmFuymsb9QNr7MR2tZ9SJ+oNmqnTPUwiETKYSjwXTtLij5F0GdDgWDjIjml16MWccPK6giT6U
dce+s5E0+9oN/pENVP6yHrlWTxVB1AapdS97JKWGwN+bDqPPulRi5wd+Dyxn5fKX3qrI0cJLdTdU
46+aWlAnGUBcYEmdHbhbD4gCtCGPaoINMYH2BTgHHS+R1OKhR4vx11gYdqiXXBxSCmWgvIKuak9o
8VAbrIsamvdPopFb+fvF7vnP+xmq3IhCce8CJ3C5qBrG7wWSjUkf5F3I2vYWseC+MSF6og/eBu/T
Ygf9NjaLtyDbOBMiL6PeoKyCWqGCn3i1E0+Odg+y6kfoU9ZR6vsVWs3MPSR4fpitthFur9zxOLM6
MuZoFUDRZXEFG0VLNIcb+QO8XAtaNnTUNWAk2zggmKrl7YvmW/gGE3KEH4pIZpoBKy9V/mCK2OLg
1typMkaBv2TxdUOrozkzNP/9LGJJi1JT8J4wxB9SuwibeiN2XQvFkKMDvAJlHTT1Lxk1m9yQ0CnV
8ofeUkku81fCBAfPt/ilCvGU5g4ytuY9WjruaC5+dv30ujHCOTpezCWSLJhJe3Y5qGheDhEiTKUN
+sU08VQrizB36+BAQT7w6pi1FfZQ/ojdkZIjLx0ZU+b1d0NN6E50AlKgU19+Qfu+cQ/p6XRHIOIY
KbfLXlvDq+OAYwcMEJrdp6keHIfUV3tcEL/QPdPf9wGhN9mYdQOQOgbZV07Pnxui3KccfS2RQYm8
EzkaT0003sVu4U0xUtpI1aqgmr5IrMpTKrn3BCLS7Fc6+O2nTEckdX1ylqii/xwjvF9sqF/g6bjM
RVVG6ozSDGhiBy+6dkTEFhZDE6daBeXIONfeB5HB5WzkVhdPtf9YtcGECZgP+nQ/FBKrnniZr1OI
unQxgg6OxzFoCBoN6R3iBIfWq/PDlG4hkleebO6cWgV6fuaUWrbd0NqnHAiq4oFY3n2b5pAvSc03
6fWnoCGHLE+fNmZ3fgkvtp4L+rdZwgYNKcgvXm69aurrptE9+IrOa+/cYpzuemS4dsJh5k41TnnC
LOgcvtIMHqzRDW6ZyrUTysrplqDWvMuvfYq5+BSGjiaDu/nDTATR1vQUWN2zsqY/rjhBMtNDGQgQ
Dg8vu6V3ZE7p8crJHzzDiHBThdR97SUKr2Lj+b3muM4NLd4nfdVrErKt+QML3ksQGhFATa+v3poF
Z5Yth8wedIiWxTPZB53b+gypCmMKNUeHLNCGl18cAySOAjRG4eDZoL2Gc1pMVqCClpY69qPSEEH6
Cqx+TThoWojaVwza+8jcUsZYswgOTUBl0WmDft6FL6wlstIF7bA8xPdu8fD37pSjq53R9EGSdy5u
Tp3Q/EWN5pZs0NpFAJZGHakSsLnNmarLHUgkr3Q/VVZiGr08lMIyX2vwfT17pqpvgh4ILxf1Fghk
ud0+K3Gl5n0R7E1lZL/+eGFRcgWSCAnl36yRlx9i+NISGZNW0hFyKur2tJVFXtk5s7jT3IgGYmSk
ay8NmH1TVZnMvKS5M5yHZqs5euvnl4sotKmgFoh6Rn4i5Iia5/X5WXEVF58/x3lnMUHLbWIA5ecl
yP82/AeI3umW5ra5cikDn4BdjwMGj7fE+gN6ZxuyLtyk80iVgg5A88DCVEAADgwBwut3HhQJnub8
ozz0BYDdqMd2Jy0FspEO2TOkPEM0O1r7invtU6kZ+o6jEPat6hv5pS8QWIUIO5GwN5wtAORi9v9z
d+H0BADY6+gTXcx+FZRKaD3uLi6HMK/cF0Axvl9fgIWJ2S9cTM5iAUAsWpIKDXiJ5z1XN8PwZwhs
jAC699ibQPFAqgkghMv19RuAAlKbGQmroA9W0js84N+vj2CxhWYTDvqnARZC7s36AE2SVmvIQNZe
4ucmC4NRy9/0PBV4gHG2YWoxWbMpwDgRSMyiZ7Ms9eVowB+gCYRVHCmGLKhDktvse6EhsfLHI4L3
QluyA7p7PFgXvpqbKHjjbciB3wHSqC0ixt9z48+fUL+fFHNMNFOqLzdX0SPp4DRSJOlk7Qio61i+
c/W7kW01XM5b6Cwc+D1rqNjZeIDPzcFLUKcxjKnQ1SgSw2DNTQcR5V0+gEeP+vkXA0cv/vPZOze3
mL2+9dAI7MJc35chMgLxpLKd7fy4buXjmxBzhscZEqOoSH7ovTRZ4zFT90XCxSw/7h58mdi2CMvy
GwXSM7AH4OOq/XWjK1sdoR1eoLMiOoQQFoGIB06VqRkmGJ2GcDIf3aEPC2sjYF7b5B4wq6APQwEe
tenLTY5jNloUALbELrxQvaX0D5tKf++HcwOLU+TKntnY4yLR3yBWH9p729iSPpzXeLnlzk3MYzy7
ViC0IwlRMJEddTCAaT8ilSIRt+E71zY2oIkgD0Y1CcJjixRWo49+2jJYUTzUgsMEQZi9+1ezNeeu
gCAGiNRarHnmeYyKvOJJToM9ahmhxFvCdn9e31krjzPgQaA7589pBjDTLk6NO/pDXxno7G4oDua+
QIshR2I0B6TntnJApPYmt2jG1jbaucnFyAoNaF8ra3ki7612J5rj9SFt/fxidQQe4r3pY+Jo9jSq
B4il//nvA6M+Mx7DRwMtcLnHOr81DbS/sqTzxzCfCxJbhMprx30WyrKBusXKLAvxAxiNMmC7WZKX
r2bmxoR/rcnnvxjFXH6bAYjYx4vDqCpP2o5TsYSGCNMju9vKYa0OwkWBDBU4FMmW18woUgomcZ0n
tYmU+00V7Mfm8BdjODOxiGHY4HpGyQyejPTE5XH8sxgV/mqu6iFjgX8zZnwxRR3XK78cXJYEY3vq
Rnrv0mdg6v50DAZktCEqg2AeldDlnT+h6cFoxmlKuvGEUj6yO9d//6NHxO//Zh9HBGyDMOBytxpC
VowBs5jY4N/i7i+GGkmuTqnNd8QmG0XXVWMerscALVVIR8x/P3O/PkRtCz2rpyQwmpta3gfoUpN6
EeqjE+r0L2ZuVsvAfYhAGS3Jl8Y6gFsDuHqZZN866+j7GxO34hmBLQbIeRbqwTHxF79vKqsh1aBN
Cephj5bJQKnkdxFoQZ7RmQ0a2SF4tavqRePZabTE6/Vl+3h6kJA1Zm1aFMBQH184sYkPmc0sxhJm
mG+k0z+hQeanRdONQX70lRdmljgu2x0U+nsES0Tt/dIlWJWQKbo+kvkQXl7JMAG5I+Sz0TWOhNzl
MlVGz0cIx7AkU19Hy98j5wFmERqDRCX+C0tIdyBWR07lg9x6Rn2qGX7HksqSt17Ps4g7fZQPCAXJ
RDc6kJcortk7zFhFFzV+PcBdMK/g2V5Pg7TrLW+iSdeKdg9LItLrfngSRubdBsKcdszVI7t6AAa4
DAe/yU6l63Sotg7Vi4QQ7y43iyDsOlftWubaYcr5eHN9RlbO48U3zmtz9o22ag3ScE6Tgei7Kgff
LxHNSYErxzaad1l3u+v21tYanXRI8IAHaKYQvbSH9J/PUaSlSdabbWhm2tHs+Q5Nifcj2eQcmj3X
cmOB3Qj59lk2F8Svl8YG5jR633Y0McyfSvwstM+e9crlowGC3Qb55JNeaTfOgOx5/2OyNt63azN7
bnw+WGczO5iaFuSspwltKIpmpvjWe+J1qvQgUo17tPhWH+lSGOn3fvMgdohcLzJLkAu+tDhVs7ac
RWlC9IbO5Ufj2FsFhI9N5AjqiZW3HbHKB2aCHaIYnCwKBkCnnMFgEe4eZ2Ol1/wTUiuItXV7Ti0u
TvXYk5rwXI3JINAZQTvtoeLk55Rv4d7WdtS5nUWsCAVmpL50FB6b/t5gZawRLSpJHo3NH/LJ/2d+
Ec8jVJmLSMsakp+Rzk/TAcjcXMu+gyyGhlVV5j+un5DVeUNlABhLF0/9JYDM5VRNrjTGZAz6R9nI
o9dNu4LmG9xRS6T379H4qAbMlz4wdMsuHTqMVk5MCzUXxdUuEI3apQawSOmoWWGDqD/OAIaIMqsj
n3hD6p20PRUDz2Kgl6Bzwt40wFzUICipmf6HsMn540BcBAAGcgKQpVteCQAPT6MsKpo0oBFBjSS0
spNmnrjzfn2yV243IJnwsgEptKUjD3V5ZKiDEnjBYYfr71P90xiajbttLUa4sLCIESQao0tBaoAS
p32H3i8P8t28qAHefRkM9ImIN7zdQ9dU0fWRrbifC7sL31fXqNDXLuzS7q23s8in4MA40uq5TN/+
3BJoL2aSW8R1H1162jQBnR2dU32Dtkc+Jbz5SfGGV8/XDa0t1pmhZWMeM1Mb7JgMd5UJXey7LZmo
rZ9f7IVAp3lppxjHBBiIHXBgIbbyXau74XwIi92AokddW9p8KXSJxN3utSl6Bat9Pb4ps4mxU6LK
KPfS25i6FaeChgIcpwCe6yPvp+mkGhS9cwoe3lruWGuPu5md4i6zoJxyfZX+H2lX1hwnz3R/EVXs
yy0wmz1jBy+xkxsqi8MiNoEQQr/+O+Tie2YYaijnreTOVfRoa7W6T5+zZApkL9YEiYDQ0Ly8iXb5
wqs1ZKY9jxyd1Nyn8bG1Vi7XNSOzeazKQYdo99A9xExCReatc35kaIu6PZKlI3Q+ktkRsp0Orfku
YqPUPSQTysLem/qrZbyYXvi/WZq25lmsQMFaypoCw5FpmDkBXtqdFSTdKWcrXn9pj58PaZrXM0Pc
kMDUqhIl73i8VxPrySHGz9tjWbiPQZ/33/pPfz8zIQroExsKZs3GWyipfmaGFugA5a2xcywOxXGQ
/0CKHwZn8YXOqJPSAkeJ5KN1l9iWGgpF1pvbo1naA0jfoXERSOSpHHQ5mpKg8cbOpni1KL0n3qKa
0xK1BhrLcEOWVfSOcdm+3Ta6NIXnRme7Ox3yVMQVjpBWHIFQSQ2ALo5K9XrbysLQ0GfkIEsNTApk
JWeheJsSN4G+Y/+QjbWMdEnFXi1q9+CCLyrk7sii3OvXupuWglQHcQ0QEGg5xZzODhVXcZJGDdtD
KpHd/Wgd+77Nhg1UoAJ0nO2ozUMrPcVpfopjEbZy5b2z4DhAx45yA9ikcVnNd03dewAG56x96IzK
HxITMmtf9bWu3YWZhRH8x61oor1qNkZoMqi0pGX7kGreXZYAIte0x15AoK+4a/hqiDHtwdkzB0QC
f0Hm6ANAvfFyj5rZwEqS5O1DW+aRVcSqr+ctBELJD6uboO2EZH7CzdeSt35rp4Eoab69vZcWDuOU
g0APAmpf5lVjHi/SuB1Lj6KYnX/36Lds6NfaLac4/mqU/5mYtx/ggQJyqM6hD0TbI696ykcbQj3P
usz9xmZPpvkPOwWKGdMSgpsHoraXs2oU6ChNTJM+ZFXzw+7FK++7Z0UgfLs9dQuHHWcP30cYPgEx
ZqvXC0tvJbPpg5abeKWdyv6lZ5GdfbttZmmFkF1BmAvUAzLGM7fMPXQHOUlLH+KIWSd3TVt4aRR4
403hHyAkV1t+rPoBK0ExW8pmoPec/+gcwMJXvPHC6QWQAeA5vCrRITnPqKBfvVFHwOIeysK665Qu
kD20gIhYMbOw1SZOkwmiBUAMVIYvlx5QalLRIlFRTBMfTWp+i5n3m/XusSyV2B+R1/E1/Cm4vULX
VqcyNYpGAMI51zCtzGHeKJpRfbDAixzKXroh1RXfTkzoQ5AkGGO0QmvjWvbtemNMZpGAR05GAwp6
wkic3deFkANVqkJ9aLTQfOXa7vao/k7W5bm9/P7sBsXDEvd3g++DDrTwQSMMJXrI2Ia9KB6gBbgh
pbnrB/ZLz+p3vGh+tK3cNgqSNJqsAqXo4lBq1laM7oPsFd9LddCNmV/y2Njnroga7uGs6N2pkJSH
qtG/gtn5RSRJoCfNrnb5RtPpM6kaAKc42uISsYmRh2PA8Ru9/bUFLz3e2hlq6exr1dp7MliBrRiB
xrR7wvkON+dKBnwOOsHbFk0lE7c3UoPwlPO6ilfZbm6TARPepORREre/G+pOP1VC4/sk1bUnyH5m
3EdjQf3omeovRWHt85gQz/btfhfbJ/l9SPumCJXMJScvtqvQbtxfbdMiZ8r6ceU0XG+Qvz9zYrp3
UKmZp5UUs68dQELt0+ii0+Y9CW9vEHC2X3l2GyUgQBORk0UvvTNdp2c70KFkTMe6s06Va5cBzdyN
lY/vXS8DQxs2kHDJfI0mIY1RQ62MLboM76zWAHMkrQ7gsfyBVge/EwzQ5DaOFMc9CDPfV1V7wOfC
GmIjKqkD0CEgdBsZ+BnBh1S5pA9HgQd46yaPKmPkDu2E0IUpzA99dO+TWkeFW2+/9E1yLAsvonWb
3Iu6PfVpjaxxRjd2jb6RPNvlxtj/SQwKRHucd2ELQWq/cUBUXMXDTjTuW5WzHHAi8ZCKavCJ1m0U
rbjXp+AjM6jhDymkc3tPdgeaQWusHEzd524xbAQkxcOMkFB3lD9ukwcC7TluVqFtp4b8pUJ9h4N6
BkxGmU/GjG1j5IupH6fFN+HaR16xt8zywqFyD2ZDHy2tO1l5HhpG+sRYehCxejCZdx+DQD/LuzsQ
Fb+hx/qQmvYe/UOg6O1D2cmQDMVWs/VTKbp9XtMXJ24P0kqOMi22NXJTkn2ray0cOmvDHeUEZRn4
5cHbWEMD4c9xX4/Oi2bHT0XKUTf2WjUk0j4mrYosJB1+mJX6VhtDiHzpg13qGzp4aHApHioypIdS
4UCeu2Kjp9gJrr5JM+snJK/u1IT1QeXlSVBJL/HFWKTbWksytCRkD9LIkXEc8qdMdKHBzJ9KZTlb
E9pDIbD6oGkZqu9G4rR3NMt3dg9RN+Sz7AbdP8YYkr4wd1ZSHkynRHMHCDYDtGkBjOzGP/Isbe+K
1tNCh6pAkDhD6ALv7aPtLA36pPkuGAjD7NhawbMuHEHQngGoDPYzJOvmjYRlVWtDR7h1MhXvu1bX
bylfOeR/y0WXbto+N/E3c3F2CPGSKVgneuukep36EJt6AsrDQX8blboaA/SowTdZRqip2xgJ7DF8
5K1+ULNc3bTlH0N1dxXYcRWwHYsPSkOGTXWq+w5VUYPaD6Xaon/HDitj5BtofssQTPHyK8m17kig
KLNy51wHI0hsWgCoGPC1eGzMUsJZnKqARmjiZNtN0ImHDupSbfPsJunKrF17rktDsycU8NKWwwyJ
oE3ua+UDlbH085mOcxOASV06x94auIIntDhlkE3IXxq6pezTyZRLE7MbuqnQc9hM00XKjYTapPJd
XQsP3RnSEpcethdS5ioe7FPTymym0K7SxIAEWye7dSrgpGW7093+uQKmU0uNwENLkuH1JJSqHLae
lulbvZEsbFXll96Nm8bow5ik5SaB6rjkHHwynj1djgeukCfFrt570YZoUhsOUhQFPGySHnMGdetR
MLppOnQ3EklfBbSvD7aSB22sfFNpEw2Kiibw4amURqSMFZjfzGM2DOQkdF5Cj218sr1qw3tzp+MC
6BvzPSbFd69M34qktHz0WGmB1rYIGjzxo8r5d0tjR11tTqOphRlvTk7RHJJBBiT1DN8Ft83Isu8o
3iCUsaxjhuLedkySGh2c+pGBZZp05os6WrjLaGByI1DbdmumHIkuYMdSrt3jaO6zXD5rhWH5Q+4d
kZh9vn0lX79fsVgAAkAxDSjQq+x7WrhoY8q4fbIYT3CZ0cZv+vGp17OnWlX82LZX3kDXoe8EPUeN
zkKZDk3zs4QHGUldciK1kycrMK6kqRvfjZVgzwPxoEeK/mKcrHRkp6ob6+3twdrTxy89H3y0jS56
JHgWMJWujvKF08fDKQVV25EaLX11SlYeekaNgCO7tENPXfqKmqYyyXnYPwsAr+4A8AH1aKIadxA9
aCcBUvcr+netY5sxAsHqpjB9y0nR5CNo1vjoyMuex6oQG5JYP+tWT577sW5IoDdd8kXkKn/CC9/a
WEUCkgaUYNSvemOov7oYvIcmZ7iGcQ7AViyByATr37dYtdjWqx3v1Y11OKBRqZBmo8PRkV18NLuG
31M3zU6KktEQKWa2HzVQEPM+ZuAk0LL7vhNg+9KJ86Xj8fgSx/bwyqsGHhtx8Iemd+iXxs4MMvTL
xj5NbaUEhb+dBHnMWzCJCmMHdui1nOvkB2aLAQeBvBB8Nwh+5lVDkpsDXskuPxkde2/1dEMtHrjU
CCt4idKiWznET9kqr/HCBgTF6/RwVUFrcvWwdDtHcTM9G041QDx99qfOXlN2KFKUEdEEUVs/Vvbc
9SjxRMZ+Q0YRD9p5JRHvFZe7/Tji3tj0/SMvD6BAN9f8+nXUgFLw1AGDBld43jlIjDqcNolbjaec
RmP1+Hn4ISAvFkSqTAih4/TMEhcDJMQZVXFtlN5QQrvYVHytT95UG3I3n58uXFFoY0BRG/Dq2QUF
LtbSEYkhTpp4dvUtNp1w7oc1ONpC1AA43X9WZk4Iu0JrhuksOUbmQxtxVxjf2JT2t15vD2chargw
NJs4hYIut1ZhSK3/4AEBskxVffvfTExb4yyaE7orLKLDBPGCRJw6M1CGldbX60sCyz89YSfQ+3UH
KiNmrLFymq4O7g0KkukPyoIOSIPs8+EcmpMs2EGqWr+id2o00UtWa/xELIf/zkpV7giEoh6z3NA3
oGEB3v727C3shKkbChVovJ1wE05DP5u9oq5bs29sfgJPJ9q7yd7EsCogF2KxJj2+MIsAjwG3rSMl
bWnu9FPOTKmWNMcSN92Jd7Z+kH0md1XT0N9l6olng6l54IgB/aK3B7jgGdA7MmXrAFGCk50N0IgF
6alS8JNltnTTjqq65c6orKzbwj63gL2E/unU0nnFcWwZbQ+GzoaftKEdv1AxEuRzEm0z9sYaNOMv
bmh2b6DiOMmHI2EHNNksviSqlqBJh/BTKnn+wEuz9jVQ4zz2Nu2+pI00fpGRyZPjWMlDK6XyI09J
BkFhewDcrKy+MelmdzFu7U0TpzKoGDBoStHnTx738ByvtRiJJIi5GJWUvl1aeh8krCw2BfQvfFGk
4MgQDAzktKZbwQs3HFqZHHHh90HjMdXHxTnsU9H9Yo3JgXZUcGb6mm5GUe+EKvDa5A0Ijo0KpI+4
p/3RFps2Bdff4JIMUYhIfOD9gia3kq0pLNQuCsc7ZAaD55WpHupUsQ59BYkbOzeLN/QUf2iCWR+e
kHbQNYxtmKn1d7o2xJssZXSXV5Q8qlUPXrketZIPoOCVU+EyvfANLQfPiN12Q8TyeKhW8pxL2wJb
AoTONjCgV/mkpkx0qaK75GQyNT4Ndd19J6B3OWqsHldybQvRBNLqSLEBuO4gjzvb57KNGyPlZDh1
Sl9tpW25jyTm8SNVIA0JpiZjE7O6ODp6EX/gGZr+w0gnClow7gIbgWrT5eEmHVGAvG2Hk6uNv9oe
fd52Dm2ppFgDnC94kYsH72ycvVakBriGxCmNffTsukno8mjMH/malvXV2k31JQ8AAgwJOIZ5X0NX
kiovBa2i0SyDgu3bAhnL8rPTBiMTczAy4S5kAO3Z8x2F1mLKolURaT/K5nuMPqTm7bYDvIr3ZiZm
7sIlGo6PDRNN9sM2skPh7VzkNQQUZZH46NNkZUiL9kCpaSBM+tsmdrkT0lK6la5kVcSVwmfSDMyu
9JWShy1/bNJfSn64Pb4rB4/xAWAJpV1Lxx02TxiN5gi1H5420Wj5BZQ5nHGtML5oAUUYA3H61MQ7
i8mU2B1sI6V1BDadRPkY1vRd174/i8byxiSsEnUdmcTwdfEBgd/PTxFCOjB0AV+G6tu01c9u3p7l
et2rSh45RtBiltZoypeOCuJjPFZwWgDUniVuMlxJECqReYQQDN0NirKhxv72ENZMzNagTQASQEUj
jwZojLv9EGk9fcyos/u8GQtd2qjwQqv+Kj+fNTZoVuueRCwBR9V2YLtyTV1yaSTnJmZHPu09XXjp
QKKCy2bn1l23I3oeb0gHMvT/bTSzo0/jIrcEHUmEdfviDOmDLQ5yTa3iKoLE+ZsI6lHpmdZ+3thI
uevJFt0hUVdtcmMvbXDPBPHP2yNZOiLnRmZevxFoD0o8nUSj7f2WSjf6sTasrP2SDUSJyJDoFvgq
5tVpXUitsrS8iHQL1wqEdle+v7DwE2IByDRUCS3AtC9PYauo0vOgkBcp3bsiWAgVK4Z+vE9P1IWR
mS8RbermCYKaCKpxFKjztZfjwiRdfH92z6eKbAfXwiBsA0Uo/kTatQTZ4jRN2AqgKxBQzwOZDHDO
skzcOiqlP34DkxNZ2UvLBtBD+Bc7fkVk5ADlOyIlX0c9t4/W2IA7uz5CZeH59kos3IO42/8zM83k
mdMlXDV0QkQdga3ER3lV2nogRO+PyYOpfcvSb7fNLS4Mig86dOM9/JstfIWrsQYPXB0NGSjlEKnr
3b8M6MzCbOnj2lJp16l1pFXuHlQagWY/dkkTCOeLCS3ErHy/PaLFdQJb5YRFA3hq3o7TJVaegEq2
jqSe78FZ8WccwNclY2UlgJh8x8V7Cm4eocr/25mdy0ygbwItOXXk6PWI5DS3N1o3QulV9Aao15mC
jPlQrpS5lgcHCMlfgD3oci93h8UJWnJs7I5hSijt+vgu6VdeBGsmZhdNRmsNxIsw4WWAVtwlL3nz
T2cVOI7pOTppH04/4WyPW8LmBmsVEEJYTxX/ACgqW+uiWVydMxOzrEFTylIB7WMDpW5UFqwowwvT
tn+n5LeWh7c33JIpEIQDyTu1CVyRoVcxMudFG1dRn3qBXhcnaKOEePOgKRR891ppfZriADsPcROY
D9EjiJ692c4zKkUtzNGpIr3W8FSFHniNYi5xg9vjWtoI52ZmrkHAZWupg3Ep+u+8HqDP98vSv9+2
sTh3Z0OZOYcSTF+0NV3YAHdPpzehVUQZuEOYmmzsNXT8QshxMW8z16oksqyTAgPysDZm+9Uaecj1
ehM3K0doyakCGOfCXyI75s7Z1lW9BFxOTcCLUln3ipEcjXSNmndpcaD4DGJe/AOQcjZxTgIGzyTD
HiCA4BsjmIm+9t729uIsDePcxmy+Wm1QwFRoVVEpwgbMqGuqoGtjmLuB0YYYhYbv49nndxI6Hpz7
3RpKcWnV0Y/kIDrDU+8KPciBYaO2LcpIE/pOMR9b1oRG+avWN/8wW+ikQwQI7nd37tS6OMvQzkfK
KFaeMusQS//29xfHYcPDoNz4129eOk2jHDov6+wyQnKXFeBtTNGVV+x+37ayFH6AlMGxIH6Et/E8
72mmIhFOg0elAmxZ2ux7+d2gdzzloWMkodmtBZ7XLaBwZtjGU6ILXYhXHYi14RRtCxWaCCy+8t5R
LAl5rNYIVaEpu9yl5t7m/DVGl+Km0a1xkxh2vuFDr/ptDaSpRu0RFLdG64P/tg4y3avvYuAWw9vT
srRVkQ7Wgb7CG++q5cxBFnQYmQeXW30leuNL+13v/+FuP7cx87c2uEHBj6RUkapHCn1srRoUyCtH
enF5z8YxcxvSA6du6cEzdV5zB62pJ8eQr7Vu3NG8CUFGBjqWnKx0+a7N3cyNlJrOi8HF3LXvIBpq
y5DTf7EAPvmpGQ4YoLkzBOxaOhr1EPLVQMfxQ8p/Vqso0MVhnBmZDUOUrnTGMa4jlIAD9Oj7FGzR
Xf7yDxsN0Z2BQwgs57z7d2IXttGYhgWq79NB7qTuBBqeNLetLF27CL4M8D4hiwhQyaUvydF13Q8j
GLk8Xocye4nrXQkdgJG+pMXv26amaZmHyeemJrd2FutBKgnZ3x6xnhBfB/5grHx+aVXg2oHOVZHD
0+cEA04FPmcSg4IMWjrHBKVPDczdSup++YdRQOgGU4WCzBWZmBMDoWBzibNpNrkPiMcXxXV/3rax
tCio3FrTAxbvlrnrbYAg1BRJ6gjeqwRyId2q6c5AyUPb3Da0MGfIuWHdp6bvyeteLklbJ1WsGA6J
CPs1EQ5rW+KsLMuUIpqtOqoXCIAmYCz+T2M9W3UPwuaWYykksps/Q7wHY2bgKQl0zQ9Zk4aa90jX
mp0WrscLi7NnCyF4DBJsAuwz4RMDRLWpX6KyY6vjyuFZmj53gr1Duc++9jZpxks1Ix6SfUrpixzq
p9Qv3ZUQcnE4QD4AlwAVPRygywk0yjKVDspbkZ68W2UDxvZ93jFoK3+6YWBScAKyaCrlQojQnM7v
2Ur1La143WMzmMqbY0vQW74zuhLlL84YaOwAtABR5JUOXKKDiVemWJtK96USGumjOnzc3tNL8zU9
+EEnNDVvziHjNsTLXLc1C6RNrMAlzAfsIlQJwqRx5ZjaCx4N9TKkmCwgJyc23ssZU/Kpn61vi8gz
s+4LtfvvtIyrOrAMCD74cal8iav4MSuyrRJBYWCrFNa2RgAUxGmj7JnUyneAWMnGYxJUik1u430q
q3f0G2b7QerkT4GqwdaTuncidmvccZ6MO1cq7cZqLBQqFJ3tgYQSUdw1oCEdBrEjIDYPsZF41Bb5
cOKDkgEYOOi/64Ip93ajQZlZdob3S216UwR65fYhiFH0UEo6/GFm3gYGtDc/Wqlmr0Dt5b+Suvb2
dZxpd1YNkK8L9agd0A6vOa+4Xycy2WeKLXdqnZpbZqss4AqKwnrNUVWOTbIvSFZ9oIqdbRQ7B0DN
tskW+JG1AvrisuMcgoMJZWR7vuxdbpICxVqcRboD7u5BKH6T725vrcX1RiscclhgczLnIitQJ3IM
QH9JVDbd5kGt2s3t71+PAdzBU4MhmkLxsJ/XQG0bzSVmhxMYj/WHtLQNa4u3IdWOoH5acV3XQ3HB
9QBWLMA2oIjjzpykVUOomzcEpnZxj4LLSkrsunURDX2oqoGVQEd68uoUAuQuaaGhDlJOGP8u7RAl
UYnqUc0BS2N3SS3uRat+HyH0AebMnW7U72pOVn7G0oTi/gQWSkPx/Kq/WiVVq5YOsv4gnYlElu9V
jge/VXd7F7IltxfvOqCeRvyfLf3SGViijg0rM0jUyxbwehba8kAk2zbtk9u6J8jb3ra3uILI/Dg6
Gv2QcppdrEPfOgDeoGxS8njbJNqR6/an9zuGhOwSdiWA9FdYMo20HnORaYwIZGn15KMDvvIfBgHg
N957KGODnu1y0niqVBkbjDySW8++g2Ln7c8vrb+powo/4WTxKpiuo7MrLVFavbY4in5l2j8WQIho
OahrMyd/gQzOSmC4aAs4xQnfhwrN3NYA8hAAcOM8ymU+HMrWFNvW6UTIHQFadg/46dtjm377ZWDl
TrccVNGR/UP+Z/aAI3yMPW/Isbf1HXE3CkeabHvbxNIWM1GCR6oED5CrBmC7h1hM7dQwIRJnmzh6
swGxxLDy2p026uVApvAJSHdod8K5zuHuhV5WnUem0tz4kvOAJVAoW+NSv7aByUKcCeyYDRGTeWt6
XWgmAVUxaqaVvlHLrxb9CW44DbWnxF6TlFq0BQkIB/VGeD9rtqc71trMYilBTrvkLzbymoGF1zZq
aUYc7/JcdX5KiCisuLrF7XBmdeZ+PAQe2qR+HLFU7KcIIrCNXgvQTLZGzLFoCRhZ4H8BwrvKcifF
SEiXJySy6m8VlLjz4Um3VwCTCzawpYGUBBEHZnG+uQfhGmObelmE5gZN8tCr9NBcqwwsbO8LI9Pf
z73DhMrIoUYVlT9Ml4Y5Eh+3z8/iKFAKxrKgQ+DqragCuVo0Pc2jZkCbD1PfmrE46Um/kvRYGgdY
nTRoqyCBDoTG5TjAV993WaFjHF/17lXJnm+PYvHz6DcALRtgMsCUXn7e1TlDUI3PQ2IisPc6tHxu
G1gKFvD6nCrmwLhdN0SLseykroosQkfleCx05RnEUuW2RfwZUEC1QkfUP1vFQkcMH/imqll159aF
fWx4DmKl279mcbgTOBIlPTy+51X8ShmpOwgzm3TGQi6Akhw+qfdqIt4CjhQlySmNeF0nGodWo6OC
jVcYX207DQvV3KXdkYJLQgM+sTFWVnBpH+IBDiwa+tlRF59dFVAJKHjlgPAgj9un0mofPJrt2ZC8
3565hRsQXe3oS8VTFc/i+WUOpCykhBoji9q43Sdc/Z7W8cGTIsp689ttU4sjApgejWsIYK/6gt0u
q6w6c7PIoaGjAgnxMHTBbROL++DMxPT3M+8AvRODqg0WiQ9aHU4YscDOV4VV16xMAz2z0oo2URPq
wNGRvW48WMP+fxvFtGZn3y8Zb+vOxfcl1G8MVXyx6mQl8FkaAlYd+DCgUqCIPXM/nQV6Prx74X6q
TdmG+Uqcs3CdotcJSRYDzm2Cz1+OIDE6+FfTRZ6N7XX7XnefvexNFfeO8floB04OuQn0mgA9P0+4
IkmaM8FIGnGpbLnnbQyj+CylEA4+Yh1UujGU61yORQnzpmdqlL7Unp/9/Pxan399ttaFN2bQ2cbX
PRbU1bFbyxb+TQdeRmqXP39aqrPN1DbdWFjd9PM1GtalF5BOC5R83NSFeITA4uiXvfgYOTslpnht
mrW86NJFAegTxOoBE4Qw1RyqCZ9fsLGnSZQQ/dHiXxr2s1J66LwPxGdZEeSGtauYtgEqe2sn2jPR
1u6qhc1+/gvmrb/CUmNqgk4r6mzzi1rHrzzzDreXccG3AQo3kdTAk0LnabaMiW3SYUDTW6R6R6Gc
yjYavZUztWzCAZXKROUHQpXLhUxdmzoF9LKjzNp25R2Uj5V4c3sUy2sFlhsEDQY6WeccNHYGOmzD
VJNIKb3qm44Gq1CAzGivuEw5ohE52ZkWckS1EyvB4CEtlVITJG9johyI0a6lVhZHjNOH6u/0Apjf
TUNT660qrDRi2peifLfoR1KvPDavCesMsPKCmMb5Sxx3BTyrS5UjMq6yCP72N4qWv1J0IRD2wWgP
UoASPKrtq0GgrpEysDTenu7FfTnFLOhfm4TBZkeTuWlODOKmkcuzQLzJ7NP4/GlwZwZmUaDSjui+
iZ00auRRI2jGRVlypbd6cQwuHoJATEztftManrmXXh1ABtU1CDQl3QxM80v68g+zBBp4dO8DbwRs
3aUFEFlUrFN4FiX5EAfEAM1UXUBQ9X+zMjtdLDeNqkHLX5Rz3TeBYenpWj/hNNszT6yrSGgB8G+g
ZD5/z3qgzfectsyQ5Kad8LMRUX8ueXsvZUr2Y6ONj56a6CEoldcyh5P7uTI9kS/h6Ye8wLw4RU2Z
e4OJYF2h/Z0t2F3hyhd94K/JaK5siMVDe2ZqtudiAbxr1cEUQHSxz/u0edBrOQSumq9t78W9h3oe
uk9QdrsCIUurNpS8QtTv9LvqGR3At7fE0qRpKoROgHQDfdycFybOSNJ4vcyi0dgVtXhwjaOGdifa
2dv/zZB+ucMNVZpt7cJQW7zGvXmvdE9oDUDPxhpcY2nCoNONviT0NeLdOYPsxyAHyataSaO42LX6
flxJCi1+HskT5Bj+asPPTuqYFKSUDT7feQ/Da0z/4QJEcRUYDqS+UTGY7SyUjRotH5s06i0tCSGd
1byKxBqOYHBfg+svXoSgNfcmigBAtOa5jGZsurwRehqNncKCuAI2UBDSPjgxQ1e5kWt+mkE70c5C
pKjA6Jc3SdAQ1f4wht5bSRVMwfL88KJ58m/REgmquQyKSO1m6FkJhGIBaCLKHCwAj3mz1dzKDR2H
l0GV0MLvK+/V0Ryx4hiXzjOsIqQB1mCCz1xuTvRDcUuL3SSyhXuvFZlfQEUhLXb/cATQx+1O9yAS
cLMHQ1o2FRobqzRSa/bLzevdKL0PiA/uGVujrV8c0CSVirZubSLKvxxQjQvTGtw8jSBwzMHlNjaP
vUWru4EOa9R3Sx5/ymMjuoDbv2r2H6HVC3k07KIU/HqPXQGQjkW/WJ09htDQ1U9tQs0QfAzjypNl
cftOvKFTqOhNtanLMYIjyKZqLlLAsqovTeqFBTqAWAEFnaYJGcqQhcOLwOk8tO7oLBxQ/YhH4/NA
YRdyBw4oB0C1gWzabFFz8E00silKPPgbFPVTP/lG1178S076zMa8C6mJWyfWXdgQ/a4euG/ZaDwd
D8aQfz61gHIEVJABEHShrjgbDMhcBo1UOkrUZO+YgVM+f/4EgKocgBod97PqzXwzUsxjO9p5GYFG
atfRd5RFfY191ddIE5a2/9TSBpIaaGKCpfRyayQ6UUbwYZSRkUo/RukX4G0F6KHPj2aSVsNrBQ/z
K20dy0iqxCO8jNpxK/Ugcw8MoN1P97Ejvj23MgvacvCVVYYxlBH6r/3WaiFygb7n1K+U3/8wHORK
AAqG4AU0SS4njatmVZWJWkS5ETotGNb8uP4xsn/xtciYTO9IZMiu0iYxEBAt+rmLqNd6CKm15UNt
sO+9RVZePUt7ADYgU4MELp5ts4dHngnDE04PRIfs8JozEuobXr2TZfd6e94WHdG5pdluA1yCg01M
FJFm0G0liJ+r7nFQPJ8U1iHL7NBO1K2U7jN6l/2myF7NWls5WEtRyZTexNFCSfRKLz3p8k5TCllE
jsu+gxXoS52uQa3/5pfnVzQKHtCrAiQLuLzZJak1lqjGrCojj1ovJui/iMzCgWJ4YObDZQNgvNn5
ziCOoH0JifDuyjo/iE4Pb8/34sLibYGyL1oUrnMtudRLL2vLqNYpCzuFhrJ307AD2PgfDCEU+Qvc
Q4Q081akJFnW9/BWgyD5S2VlyRbtoEnpx70br9haXMCJh8VWp9DgijJHtgmzGSZX63beAyv+IWpF
mfH/Pz/bomXsxBa4OsuIazYYk12/f7s9V9NputocE+8KklCozc+h5W3e27zSkzJKGvnbae48O1DK
6s6Q1mbo2Oa2scUdAFocxMjAiVyhJzQvYUIDyxR2+yMaW6A59Vg41sqKXGtr/P06gjVENmj7n1ev
GHiZ4A27KupMHVIPtXy0ICzsZvnWTPjWzMim8Ue/b0ITzA1SOdWp9hjX6d7LU75yLy/NLspoYA5E
dhFdY9OEnCUgyjgeIPyOjn0X7freqH2jtZ37Ix4LG0GdP31aKP8wxSjIQJYWaFIAioxLi7k6cBKj
mBGNynECFXnZu6n/uL2MS2ENuMLAV4vHxwRUu7QBRaSEcYGY33B3OgGF3Fb3dgY/3LaytFmmjKyH
OHhSa5+FiU7iKWlBzTJCAXFHWbkbVO1BFtmKV1oKg6HniugGjIUuCmiXg8liDaG255VRqX3zQCQZ
Jx9qB8Iz5723wc6hrUE8lxzGub3ZApkGz1PddeEwiqCw/oAmaGX/LxmYCgIq7mgUV+c7ANLNjkst
Mt3Thyy5tz5fnIE4DqiKET5jh80fQ2XpcjwnXIK4eQChcOs3dE09ZXEE/5mYp8SRa5ckcYHwrVIw
wY2CFg96mgwrZ3Mxu4poCa11KADAGc0CDdAej63aAiZiZaXzbYxFtlcy8KxZJh/2gsRkx8tUO1BW
gH4mz8xt1Y/FGl5paZcjbY7SLVLJ8FWzH5Fw2hfM5oh2FAm2oeqdSLEHU93KYJemFBEVtBrgF1CQ
mu06R6aZJsupAy6OgxH5gGEtK7FmYfr7masbk65K0dxfRIg/XdBsWNvb7mD5++C8QAwDvI06+74V
Q5bYqZUiku4JZKf/R9qXLbmtI9t+ESM4D6+UVFLNVJWrtu0XhkeCA0hwAoevvwu+5+wtQQghyqej
2y8VzRSmRCJz5VqzJjMoXkjyPYiCtuhTRo3+Qg4TfPO86BmiW+4+hMUQg5B5w4F0wd1AjIeosDee
pRmRyo2empQcXIZQO28igH0HhCZhM29od2ujiufww/WpU0aAp5akTba6A+B8dMDzMA8OdVceajBy
jrS4GXPvbgITS1wF2V0IDoPIGP6pa3DFhsanMS00T3/lGiIERSCLK/GCkifIAp41E0J7d+7fomq6
AxJdM1aVCbRSoDyEwA//kTa61xp+wyhgomj9Ip+gH5LehwGf36/PqOrSABOACJvQs4/OqvPNzhtg
ZpZwLY+zP29J9uYWyL4+Nt7D4PE4MF6uWxNfk/cmAiZkg4QcAvi8zq1l5pr1MwVqzvFrGoN0/QBS
7FtSVo9Z6dxHFdc9kFV1WaQT/rMoHbbI6FE/L4BuW4r+kTNKNrXZ3S18RVcCHe/nNrsxuB8vHRhK
weoJLuxh2l4ftHIhT36CFDrZdFnXfKUg8QDhoLMlVPPMVH8fkSiYw1BZk5WSPO6Ac8hqcY9lL3b1
YwUn2PUBqDw7+lT+NSAFFt5QDkbRYdVyuqSACNe3o1n9cFwdq4PKjaDrEAAgoQwO5s7z3VHNqA4R
Azi9DD1+sbeOLxZdNk5ZfXMhP/gXYwIQx3MEY+zF2zysSQDWHuwLJG8eoVD8KXfpNnDqn9fNKDf8
iRlx/E7uknIOF+r3mDrPT2OS2ZvMRPNdZuzKso6p7oGsXKgTa1LyzDJrY/ZcDIr51paAoZwRyLf7
X6+P6bqVSyppeFhaNdjPBr8P8SDtnpvg4xhH7Lf/XR3QOJxPG1px/sdE0B3sad//xPPn+iCUfu/E
grSnWUe7IRCeqHLGh5lYXyhgjh310FeWPgfZ9NrbujZ+9fYGjBfQAjxRZRS0T6D7WERzeewgxkr2
ZXND/Lj/C2A6qmgAjANiC55LOT5CnWUywhbY98j4XCZh88/1eVMOAh0eyNIFonFNWpm098aoIaw8
cmYjcwpGqsz0DvOI5puu1rybdLakNZrrIaT+0sOxORt7PrhTPHm7dtXUfZRH9GRE0p3UkhDQU4oR
BWlUgKB43g6d+8DX8LbElcuXVfduUg4LqW1BeebhX/GDTnwCBanzYnZo9CL8rhINM8umCwwkVf/m
XvA8seGQ8Ea18NxO5jSDb7e0OobzrZUfqs31naB0A+heEY2LjqDuPf98UPpoYyF4PnXRN9N4cdgP
XrxfN6GcKch8oSrs2vZFS1zKWD9WOUYw0M3q3RZVzOkBLffXrSjvz0hABdBrIWrc5wNpMqfimViP
gWa/KKRkGsP7cd2EciBQDkb/LbpWkUY5N2GkeZSXAeivymXTQJIP3J8obereywqfJgjy0QqJ6Aq1
YWkgwO+npoFYV/C33WK0drwMQxe3k/fSz+FjUBvvS7Hqqt2K98aZVTH2k+3cAHjmBxkw78AsPaEZ
7g7OY+N642tfr7/t2fhmsPGmIbrWCMX2g84qAIk+oh7kb6TB1sybwI+KLq0wvO9YGffZvQ+o2/V1
UxoRzyiAd1E0lYmfMmCdPRriYd06+3V9MqKnXMdKrNh9eLULDDx2H95rkvthw1jVrPNxEVWbfsOX
j2/us89LpzSsa1baKT6/5mDHums/zq+IWvUfznsAmwHblJzZwMlS1S7w0wMa2JZNrQkEVLNz+nkp
fhoZ1LlmH5/P6K4q3sC6oVlhxcl0gWX/w68IhJhMbo5m+NSOCoBb8E7H0zUDvw45LBDWnVsdn4DS
FLD8IpXlA+gurXROZ9baAfAngUvitgYltP3bBCHvbLeaQakcAYA0f+j2sPpyRTgti86syZgDwoFG
+co/mAP4nZYItUFm/H+1oal///hRwcn+I0YFfy1HN2vlcGSxgVCziyqZI/t+6ru3adFdnqoNISTu
ALHw4erkFgTLbljo5gVA2+0xW5+cjx8XNEejXRkZVNu74Jrma26zerTno93dhF9yXdlA9Rw9+750
EdBwaoPWAO4fNMul590w92m2wXYexha949GnrPu80nzjuNvrq6MIctAGgyw6IJ5IQ8upVArFO/TD
ORM6Iivo6f2onHtq3E71gWWaoE2x91DkQcZHZCIF0c/5dRBQ7tRmlk2gGTka4/1SQN17/QoJrHb5
x2xazXopHDSsAWYimFGxYNKLx6FVvnDD4UcakUej8JO+9t7yQSdrpNh12NOAHeNtKgghpGWbW2/1
DD5wOGkeL+Q9+os+pTMDkm+IosFeWj6iNb2Jx+bG1bHUKubp7PtigCeXdI/WbCSD8f2Qfs+M7Wzu
guzn9S2mWPgzE9KFXKQhzYJ1EkP4ZE75llUDXM2Tb1a7sL5ntY6AVbGlz+xJcceQDmTy/JnjoQOe
cxuZP0Tq+AU35ZB0oeb8qDYAnqFAP6K2gmtaSk3k0ThVoPzjx6J79fYW//TxuTv9vHRoxtF0Uxrg
80sVQ8aqGLbR+ATt5p7s249TPwJCjAopIkTRuCw76izyaB+2DT8605M10G27voNJXXMuFXddKJBs
CGpAvncBZwNvPFJynT0eodbFG1ABuR744SF6GX6cWRYYRfByIvQQRULZAxhhWUAnKRuPhNRx7v5Y
NfeaauVPvi+vPKsNjhbfajwOSW9ty0azsVQH8/Tz0spPEFIvswE/3wFQo7hf57u+1bwDFWuB1h2g
02zLR5VIpmbo+9kcgqwajuCpwN1SOYdmfaI6hJiCoyyEGZQdQgBrcNVLLmwpK2pZ1B6OocvR+DrH
afu5Tr+n9vtUvZVd/E4O3I+DhPwywg3xb9Af42WH6+focqh4x0ESAEwRyPqCM+nczbE+IqjKk+Ho
4jdU7m1BICv4rWk+HJVGEDhFrIPiIUg1ZFgGfkNTGVnU47gGMaQa4lzXKH25684tSNtitlkTtcIC
YTFqOKzUbDvl98GLj5DARX1V7hwz6qBtzMLuj/k7BOfm5tv1dbjc1fj5mJs/e+EyCLDbquPMLAYE
gwc33zSVnvH5YgR4dAJ7A6CKqI1cdHXwYlgAKGmNxN9HHMKrnGiCaKWBCA9McPKI3njpPmNpZoJB
tEyT6gFSnbhfPjhF4veffF7aqm1b04V7+DyktdGkHBfGz0zX+K4bgvQ461EUK4e0SJN0dGKvK+PJ
1vh5lQX0BeDQI+l4qd4TOX0G6s4xSprlWxruKKn+YppODYio4yRw8dHLQe1oiJK0a8ybrofEXYTW
4QeGupwmcr3YtCKNgbeZjV5xASKSzlztGHPRomyZuNajBbnOFriG6cPgfRgJBAwKWA/k5WShHoD3
iZu1zEjyYCS70eLNfVUb9f7jmwvpWTBsosUe20zyxZyW5TihtnUMx/mIfrL7YHL2Vl9tP25GyBuZ
kEWBw5fN5BHS6FNupwmSgUnEpyeAduKo9jSb7MKrY85gQDSfiDLlxUm0WWBQx0gTZ+4QS04bb8if
wBUEIctac4FcBJUwBUpBdIJbQDLCMZ5vt6qr3JSXUXas69p8raLqd8OhEtfO7hKHxEcLQhrpKIRV
Z+jUpvyGWa2FTpyQI5hDfzj9j+trpPz6H1+M7nOgt6Svu1O7+K3VZcdimcNdxAN/u4LabnfdimqJ
ImAZfMGODpSYtOGgtLmUA0SRjpH9u1++LewrM7/O9fcPW0EKFZw+OKDQm5If/9XijcUQVujkCwSD
1mYY0ETmNduh0OVqxDqfFapFbvHEkpjVE7cD/axyNtFKdexJ+oBusiO3lyL2OJpqvfymsINXyuyf
fzE6VOHRwAu2H+CGz21OeeHbIK7JjosNuUQku0tvby6PeZBrztMlXFiM7sSStMtZuFq93QXZcZhL
NMJFvmgP9tmudw3vNTfsKe4X6ETnVg2eWdNj9w1bSVxVrbNDPr7T+XjF5sFw0aouGtlxEuTNU5Q1
JWafHZsIpBb1C1h1Y8f94kS/r0+wwsGj0QxIdnTegqJFLrxYw2JbszdkR8hIZxsnp9bejkZIPzOI
Xl83JU7Vxf45MSXN8FCBho2zJTuuC0+MZak3YEgrYhu9elW3blYaxes6bQF40KB/lBs3RJiP1xeY
9+UjQgu22JNrGEnp0Sxec/YbOXSR3HwGr867uYxfQ+DfP35JixYfCPOi7Aj0t+Rj5raoITfO0DPt
tHs6MdAItds0oB93MjCD9BzeFyHelNIBYY1D3dYn2bECLcpmXXrrqVysdje2y7IpaR5qblHVIooy
JyoMYGoDZOX8QDYW2Bt8SJTD3UT9HcUjFJ3zS/PEx0dj3hXtrrbAc9q2sw7mpNqouIAE7BcsG4gT
zg3X4FC1SWVlR6dO92TJy7j1153rZpoJVdtBDuCPGUiznNtJw3JCEA2PY3s3KN504/dBNxTV2RYQ
+f81If5+4kiFSKvvlhk5th20GLIfffAYeQ9l9On6eVPccpiv/8xIW2NADsKYmYGlIkYPIb3yG+Ta
NG5TOVsCxyNWBKAsKT6sQnOChjxa9IZw2K3BYwdkOR0/3G2LY4Qb7l8r9vmEtW01jgvw5Uengdph
uXbVbR0CYX59vnRjkbZ2n1orA0saxoL+oXhxzB1v8GQeUCu4bki5MMByCJZ/lLrl9IwLXk4kT8X6
z9FxMpE7I73G5anGgv57YPFAXwAlLmksLQqra4+m9SRkIB23+pruyLQ8B7NtanaAajCACqOiLsaC
fPP52vgBgxRyUONJmJFX6vqQ+bY1Pkc5GHAVCFZBNKHKgyEj/I0xNGlCuyXa9u7yc3KW7B5kgzrY
mOpk4nEAvWkHr7cLGEIpyDpsRtKk76t249idt2+sbINYlG38Kgw1N6JqYIgkAEwH3BoXvbRK3Vxx
Z+zgvLv5ZqAtdEYOHLWB67tNZ0Qs4Im3WV1jcJZW3BBoffKfyu6x5H8xDnQegd/NFRUi+RJy5qb0
FyuHz0x3/re0vPF+fXwMpwak0GHBSwudmFl2HNEHuaEppO3d2Z9jb6zD3f/NlHTPQKq19NIGYzHh
LIMKrCO/zOb2L2zgXAK+bwtiWLFkJ0tCp9qzmxYBCcFtXd3b/bH/izSHiHf+NSHdMYw7HhrifVAK
R+amGJFvyjQYIdVZObUgXS9+1ll2NmMQa3kzT9YmX9muTuuNM2vcpSrkODUkLf4arqttt1h8MAg1
5R3jT1F11zuxG8Z5hf/+hUODBucfvD4ydpE0c7UTovhsYFw0btp6W8y6DIHKYwodXdz/8GkXXeB2
anRri+b+hDY/LfZDVw1WnXd4fUgBiPzTRUQ4jR53cQ0jM8CMbbraT9Xw1uS6Piwx6XIwDzY1tOEh
sYxnirSFR6z4kOc1YuqaUR6nlenvs8DpN8ti9NgPZNlXOZ/QQDKF9KNAc4QDwJ/AZyIORSex5Da9
0qwGy6+MxC3xbLCa2Cs0W045h3i5RwAEoRdGDjbLAjfd1JVGwgLopsyNmd5VReMcaJ9WGt+pOkZC
kUnIqCGqlmVf/SFnNWerkXizt53Mzy4SKnn5BedXcw8otx0IuXDR4KkAkuVzp9MPzRq2BbadQ3YB
3xIdelj3fenc9HwlHc0GI4myhwAdp+3bdaep+77kbxzmIQYIxLGZoPdTgDn/y3UDlnJPn8yQ5Gi6
tI+GXljIQ0hnxFYeF+/GD+do/LD+/I8bW8ONu98OOgzzOHUO6ev1X6DcdtBhF1K2ILf8g5Q4uReM
PFycPOVw2uOOVBsoolsfVhkGJx7epEAjIH0IqlQpYLdXawYFF2QuFpC4G+uySVfnuZl+Xh+IWAvJ
O5xZkQL2CSw85uIaARqenXca0ZtmzpI8Qs0jo9MvN580e1tpT/Q/I5chHt3Spd2aIEfp/CZMUkjm
RmNzAAt1XAvan7lzbu0BldbrA1RsRjyAoXEVoDEYWWVpM3rQt64J6cIkKKZvS0S35tL+c92EYjMg
pkEzlKBEA6JP8nJZ74IHc22CZFjRIPcKqS5v0KDWVdOGm0gE1QCmXKCv+nRal6IuosQ3miKuK+vJ
IKCHGl36jxekHAknnXjyn2qjvDNOTYqJPdnive20kETJo2Qap71R9fvMa3aEhk8TQJgWQedJEe5J
MbyPvH8213k3serFX8hDYVe3HuluwcKjufAvWwWF3LaDqjxEpECRJe+efiarA2kj3JhT9sqM/DjR
cldwejek63bm7JcF2QKg0yYIUOhkaBQ+B117iJvR1IngWb5pZphKgbCIEgedgnvXT4cNdOLZnnQZ
2LNp2zwwUnwHkSjX7OBL2JUYNb6MRk9Y9+WLp6jKMPRTI0qsenQfViQxD3NPzccccvcPvPWKfTOX
5GHsZvZCwb2/G4B0u0Wj2a/r+/yySC5+CHhNsA8BJMIdeL4lZj/Ih7xD1c/PIcHRlb0bZyubHspi
sQ55UPKvtIWEtD+l43PXk+6h7sB8W0P+71Pa2802a4p6k7K53VtYxjkmndE+gnOx/Hz9hyqX6uR3
SgdytBgIP/I0SoDuIJA4Y0vcIMR+GxaQw7HBJ/upN71tRBrdWqlcwekMSYfGaidkDMY8TYbF2Ybk
rgKLj6ErfysCkbNlED/i5GTO4C32qxlGaBUH9o6ENw3frIHm1aBynIAH+AIogDBOzn2UgTcaE8mi
pHPcm4h3N3OuS4mqZ+tfEzI6ZQLwpUbsGybTWr5TALwtQH2nSRsCq+z4ANqhxoPeFfDZnE9YPYWG
7w8kSnj2AqqPGAWxm2z8dX3TqeYL/h/k0oIG+gLbWdijW60W/GVdoAAAvfM5erluQbXupxakzeWv
vWmnJSw064GFh9b/Tn84jsbbqM4OxPpwwJH1Ci4wpEFU115XRSE4UAOIegDAEX21xp/gDNnhvGyC
fHd9UMq1QarIE/ooguLyfG2KyE3TYjKjpII0yw581gzBToe2SjQc6K4Pce7lKw14+H9tSf6LIjvF
IHkZJbMb/vJI9ACavkc3Wh4byoC28Y5Tn3/zUzueGvPQe9F24XYyB/bN9SEr1xGsOsBjQhUB+aTz
IXPSG0u/LNgpUM/pYrdyvB9lt6DJmZX0xwqNbk0WQ2dQioGKonPXyFuxcd5Wp4ob91tuxu3h+qj+
hDkXswuacIStvmCnklCGdZYPZQHVrKQfg+kWXRzvK7OtDRr6q0deVs3O7Mtl27W+9+anlXNbQcAX
DH1o5efoVEhywmsI1YX8QFY67l3Wdje9M/KNV0fTJgIC9GYqSbpteGs/4HJpYtQfiGYQqjhLgP4g
6SqI0eRosRiMZejWIE1Kp9g7/sHzDp7Z7jr0ZlR8e33CVKtyakucxBM3bk15iw6BCBiaJmAvoVWl
h3HJyM+QNMOG8fbDFDm4vQMkmdH1jTLUhRyH0XCwJ9g0TebpxvrKyo9S5IjPC+YEtAeA+USOjzyD
VXXTA64Tlvd+YpUavgtV2dcGZA0KlYheUKmXHEXYzxY6oN00MfJsefWboXxYAqiLTwidNk5HvvE1
9R+NxQuSMKjD74thmllMTYsfwZCvI0tVeXuQiYIfDfU8YNCkzT5kab22Im3vkK3pbUpDszlUbhjB
PjrUwJkLKKoUwqxhUwxeS5B4NJqvbTq916zeDQ0UlKF6FHeU/c5THcxeaRO1ZR99fSKIkd5mAbfr
gQ3YkJPxQLrt6P7DWroxON6F31rzw/LGYr+INg9E86BMk9+3DFWOLACvUuKsyWr/KJAoQK+SZhqV
y3RiRPL4ZuMbee+FaWKCKa8hNNbl7FUGQgCVoAeMRB6QHeeHuC6mwRlzxGLLznJuQx31tO7z4u8n
PmK0RmhGljhUZHZ+h3nwjIra9robUl3ApyMQfz8xAUryIqUZTCzWc+TdZdPeHTVnVzcK6cILopKs
zMIk9U8mf+2I5vO6EUjXWzY6eREEGRybad5lffp1rc2nwAw1yUydGclfk7TuvSWDmbzep842HTez
Ts1IaQIeBRUayH9dZISjvnbqjAdRsoTb0DjwEDU0TSygXIsTE9IoavRUDn0PEwSvIAcoGU38qLrV
UFrCBRM5YD+S4zla+sU8cw4nYu7TDNn/m2792lYaDLPSCsio0D0plOhkgkrIMEZ1YLa4DMYNeQbR
d/9KB124KG4UOaABlvJfI5I/HOELIQLA0qSr6yfisriF6Cif51fEzkPchojxx5X+Gtd5m439pmLW
y/WjqYpGTn6AfMnMIpE6dPgBtEbSJ2vv59p7mGrntcrmLXp1/6KujmK3jwABnH0Yt+QKirKfS1DU
RsmQQ1RzDyYkx9BsD+X2A90sdHzBPwPkxrm3KSO0bzQZnuYdCW4qsLQsfq8xobrGQhdvGBBsCRiR
FCisUAmfGV5oSZf7FTIShfOGuq59YwaDdZeNoABHtrDY8hbtt9fXS2yIiw0DVgHQI4D/E3nV88E5
VVBQEsLP1bz4jKrb0QUVKJvRPVY2u2ih9sYI1rjudXw+ytPgC0E/kCxCdE8KRvrBWZ1gXFHZLxd+
qAwHYQLialBPG+YGyfLu5vo4lfbQiCe4LKG9JzOdWgNisSJHGi53PmX5bxI9Vdmnjr1dt6La/ZEj
yu2IENAXLh2/AOFqVU12mAD1trMQ+kzN89S8FS0S/pYmeNXYkjMR4G61CqNwkJYev1fZ22THDJki
sMRO7Zfro1IdgJNRybvTzswJWlewxO2tFW46jdPSfd4+34Ll1PnGgGd9UoTfpvbzhztMEbSBJA2P
O9xQiBCl28MoK2QpUx8ZmzLOyph/WPtS+r605nwwnNU28H2r/pyCZCkvdMUv1RX73wiQDjqfoMwK
s2liYZj4zZPj7710Z6a315dYmbA9tSH5gW4OHLwjRQ7FzG6b0tra+XCHZ9Nb3xgvYTTdWy59sUru
b5vB/mzWOioFMUuyHzq1L22CrndQdsXNmfCBxVX4Rtd91AUx50+sJTGZjtPy8/qQ/1zrFyaRkUdP
HtLDyICdT2sKb5APdRUmhtnmfM86tM5lzZq/jF3q/ozw7Hy2Co7kMMtT8jgEy7rvu7R4tEk5xhkj
n/kylRBvddpnH3nsHWfF+kxJClqvivzTQDBubzR+h0zNNH88lkCN1QMDOwSfcWNIe5qGo+svqYtn
44SEF33aNfgn0OHvFAcThWPRoSEamC/yauZSOBYnVpBMGzP7HFaaApFiWyMrj1okyE0BYpWBPWvn
LyBmQbWQZezVy/Nvi2f2cW/Sw/WFVgzDBln8v+ss/n7yWuj6Bh15axEm3ng3QXo71VwtSkeM1nXR
fAnAv4xy5m3UtVmQie+3N6hN7qfUiddm70LVACRXmlBBOZoTa9LS4wkNiAcvw6Skd9AoBqvVX8wW
2DHAb44e0Qs2Q9I4rcWrOkzayLlNu/4NbGc/rptQ3cV4eP5rQvz9ZEF6e+k6yMyFiZuyGMRmSGxt
3PR+mD9dt6PYYGA/xgYGkATcBXLpLRuLhkABAXaMoNhUvmfsu6KedywyKo3/VO4BNBJASQIbAO0s
50MqHFwDKByFic36RzbSGyRD7nhFXtaluuXzhzmnxJ0DzmXEbNCohOzgubnMMJyKgC4bmd7brjho
nxHi/3/hGpEeAE0KqvnwMeff94zO9PKhQzw6LuWvBeXaTRPQqIpnczL21hDZdyvKICsAxtiALbpd
D3UJnEncFmC9JT0zYpD8mJqIR7mewOmizdTDT/Okg1wZTe9zHxXl1XZvIFhy47Ntp2NMVJ6vKBAt
cHCx4Pg/H7oRZAWY1asoCcIxfhrY+PHzhRtcgGSQtkLTrBQuUHfgrdkhmDK/FsD86HgHVBc5aK7A
lA2/Cv5oGfbJmtrurTXC1WDNz15Bfjrg2fOrYhvmxidSAdgc0H5nB/ylrZ2HZtURK6gK3oBuQe0E
ZSU7QD/6+QTavJxb1viAZ/hhHDiPTlVs+uEV1OqAPfOb1oPMSx1szOB4/bQrvMqZXSmCWO05Y0YF
Ke0mWL5HzfKZWeFhdkH9NDiFrldVaQx1A6gOCc0J+ZmL3oe5WQJgUAZ38G9JsXTxStZ06wbTezQX
vsa92MKrSwcSaD4TXI1CSeNCzi1r7TEYAwpXhm7rT55HsufKHq2XgDrW73yNwF8Acr9/htaxtmtj
210MPcD8EUVxTDvvre6WjXn4GObOtC3yILttiTlumNFPMevccZO15hwPXRlsSN9ND8RbrePsdhn4
v4Z+E0Rp9Lmt8fRFbrrCFZ3r5BwVR9vBXCJ1HCBBfcGREDlrRv0Bt1rOt2Pf4tfvyuDj1wFsoIMc
0HWFjnODGCFtoS2UhGOwyaL5hrbPXh9qzrfiJoAV1JRE6z8YmqTt35npOLUtog1n7eKJuIc0c5/Q
0HlDytyIrcDQRDfKAy869ID3R/rjoi97DXO3h46zqH4aX3nuvPo5u59LelxWu48rSnAfpbHZGbu8
cF+q6MOMUYicT+1LAUlZp6WZQ3komYfxjpfZ/eDpOK9Upw3thwh1gSUKLpQGpmxYOwu7PEn72r4z
Irt7nZsR1O5+Gd46ZHY1c6q4A0Rwgpq46E69gJznNueuRZBUsswnDzDQItOVrHUWpEmrGHeNFnd8
4sw3tr/T3ZTKzwN1g3yHC3VB+aYk8zxHNWmAHgB81ljG+Pd1X/unq032RyjxoOwCWkWIBUgBwmIY
XTOFM5BW9d7P7sbfQY0X4i4P427ZTd/TZceaTRVsjS/XDYvbUbYL/QfBdQAvcYEMtsPVHpoWz8TK
fKLpuw1VEuh2tk0TL83naf0+6raeWIgLg9AXFDwbKrlqI2rMmSLmqAt6g5LDg23Qu4aGc+x0C/p3
ytTbGcBVXR+mav0AAPzXqvj7SYQcdTWhPQgvkplan+gyfh4ZisfXbSin0gMtJmqTCoXsOnWLnKJT
JXHXcVOmU5zTIjbWL3Q4ju7L2BfbZdYE/iovb4PAA4oW6CW+6E2agpwHLfHgget7t9z73W1V7a6P
SmNCzoq1Qz+hUdgMk6wovkej9dqZ0RqTNNAUcFRuHtENasc4YNB1E38/WSGP5i4rge5Oppz9cDx2
W/OSbALH/2UVgNOlzDX310em3IlCJxSvi0hUPM8tMiQxsP058n1BOqOvfFi2URrmO4cUdGMOg7nL
EHhtFzdtNXOqGiuqq0idQqwP20W60tKqTRd7diGvuN529mYmkFrbd+Vt8GHJGlwlaDVH6hTju+yQ
Wvlgppx15GiHm8m5d72P48MQYAiqNKi0RxekbHXo9V21QDPabe6NahvphOEU9xRo8qCUAAImkVKS
JgpkDA5UGbIg4XzeQ3Q+ni1vV8/o+v4ow5BgFhC6tGCCBV/9Hx2bk90nHptWyyc/SVkWN1Zxa87r
LYCWla7SqnBEaFJAuIR2NeBXZZqB3GtdszEHLxkLP2ZDHC26xn/FgUXZEKrpwHkgZJJVIDtAdKe1
sL3E9aakdcpPk9F9GqoPMwhhxuBRUcKBXNZlWmN2y3FYQXmRFNO9QG3Tj3tsEZiALAP6hBb+PT+d
eWtRoQ7rJdzZlsu+GV4/fPrPvu+cf7/ISmZ7K75vTrvmK+3LXd8VuzDsQGo+xmGveWqr1h1k1sDE
AIWOjSaZG2y/XMGd7SYuKqJ422t82aXQEpYDtTT02QCzZ140Jxor4Gssm9wE0iLm05yu0Zewrvp4
cFt+lzVwMcHkdw9hjSeBQ2sTRV8r2jfIzu7DMcSN3zn1vo38+SGatER3qi2JTA6ac9AGJIhCzuca
oL7WXIPBTbIpfEWYdvCyptkGRqrjWVE4VpSbRQ8tXJKQTDg3RCuzYKlfu4lTQuERTDseGkM7PIGs
fB/Yxfb6FlJ5J3Q24Sij4AYYn+Sd1ipaGF2om9hGYnf11gH5aui+rfZfbFUP9RbAtVBQRF39fFRh
WPduRlovsaNXEtDYNh9X8610HxrjftQFhKq1QjIIexXi05c94oyUjd9GlZd42cQ3huBB8PIRAnVt
8BfNyMiH/WdKOuJhCjIjsPDDhcyvLnuJfF1EptwOINX7UwW+jCmQ7OPh1OHQTVWIHtRwybcVM5fb
IrCKHede8CC6QjRHUWk0Ei9VqDLg0pL2oE+rMYRsIvyvaW/TKtuVCOPd8GGoX0jx4/oOVIQwyFci
cAdjBS4VV+zQk2vLQ3K0LvvQS2q7/u0StqmD+pZ31rsbDt+Wqf6UtmBiuW5TtUHwLgb9ItSVYV3a
jYYNBH1EsRvBiL1paWLZByeoNUdL5S7R3AEVP1swV8vPoTqldTa1ngs21CcGcjSfaS585Shc8K4C
2YEATPbHI9qEnDkL3ITZW7O5ae0412lZKN4DqOf9Z0LyeoWVd8GKen0yQs9koUZs5MGW97958MRr
IBWzfTR/vr42tqhcSq8r5HsQiok+T6R+xG862RAsH/uRQsE9ATJneF5nTu5yUvp714KAsMdQQPd9
NF2sxWpuVu7391049k9ds9gbUha/WMDmpASvs09uGgC/8VBPgz2bevB3UKjnxmCPAB/79R+tOjA4
ishvQvIJ1StpQ7mQf+mCSfzmeWfgBegcImTNUKrUYRuVmwqZoT91JeuiEuPyogZ6GP46a4u4oKgk
ub6vAwMqRyPkK1DuwWNPDvBss7GNoB3dZDX/WWx4nSCKefvd7oCit/j++tSpRyQC1kicEjk+tivk
MM1pdRNzfQ6D21lXRFZ9H0ABvFLQbwbaMmlp+orQzLARJBksf+vK6akydd0yqkv01IRwcSc7lhBw
exp96iZlZ69xxA1oisBZIoTdZZxur8+XKpeOjgZw7YPC3EFPi3RlO45RpRmywUnWZ/6mWaqtYwz3
pKh30+h8NSrnMaftzq7z93GtNdhB5UjhNvGsRHhyUWNmKzWsqTNhuxm6bdfN/Q4wDfhR15puvGpp
NZeDysUhXQoNFbS7wFlLi8c8dxgqtgYox1vxmDn7abHRyTH/xR7EoYKMLDL3gvjlfAHzpnas3u+D
xG+T1HisjteXTLUFIe9li0Q9pI7lRom5dQICYdIgcZd9u611ZN+qjgVAxP77vjRL1toHpVvg+xUk
+bzY7QqatOviP4eF5RYCquDse3NZgEMhRbvvU7PAO5em8RQQY9OatNpXNiU3QQm4QIl+3a0L3c/P
ftcVRxRNUKrp6vm2WZrokLVIHjoRC780FdEBTsTvlD0/amCWyD6BqkYug2WQAspgNEzGiG7K1Ykh
ZsdAZjmH2Z2LDrzrq6Lay2CREa8ZoL8usZd2YYLJcgHUoDm40ftyn1dH2zlcN6LYwKgI4T2O7BYu
NDklBG5Gy2I26gu0eq3qKbY51keHm9MZkfyPmZUjrwq8imxC9+66XzjqGJFmJIpNDHg1di/CQlQo
ZRgb9evQ7hlqiJHJ36BiAJlnolMx0diQE3VphmbxbkW5bq7T12xYHsJyfbu+IIpVxzCAABBgd2Qb
pbnycy8b3Q5zVZE3u34fgtehfs81rx3lOEAoHSGJitBMTssZfjcWYPrAOHhsQzZJw7Wk+jweongu
AykDgKZ0A2QozK0h7/xkmeN62Ta+JrBURH3gIvrv+9KjprWaiSF14SecNTd1QO95P73MNd1y5/+R
dmVLcurK9ouIAAECXoEaejTVbbuHF8Ju24h5EPPX3yXfOMdVKqKI6rO9I/aDY5MlKSWlMleuhc4U
e/6BBoc39KSumBVTL29/uBYev3hNg65ECvxIxIkTs9oO+LDJC1+9yV+V2h24B43Rq50AocZ/Lcl+
BoikzbSM24FTKwcW0ufQrPYReAkSsoYoW/C3E1PSWll6qLA0r9C3n5cgbzT92a7ceEZmffp5eVAL
XnFiSVo1rYDMT5ng9JxMP65cZa08tTgSPKcREOJhfVaOnYq+Ris9jrIuMW9rcH+q1qZrzYcxUj7j
CEeWxC85iqdGtGWrozg0efujKDS3dz5sY/RBYebq/FeyVh5YnLgjc9L1aYesjAsDmL+MEiiXihfD
ytm5cEBDpPzf1EmHjqmG+eRMOHTKdD/RLRlesrUgYG0Q0uaJkilp8MbBRTM8We1Pw1gJkVaGIGOz
cSP0FmOYpMr5Nprvamy4VraGY1tqjjueKBknkteN3fAJtBo6H/F6q74Zxvya2M19X2rPqt0+G3b9
uwqVnW7GGwM0hiVZUxlZHqgoaoAU8ZwiLYPCemuT0QIC0XlMamsXOdFbNagrL8Y1M2I9j3w8Splu
oH8WYBHImKQO+TA0B1VfsrKVFs0YSLwJ5IF+RjysOWNFbKWzgjh6KeP3KvqTxStp4cVzAUASgTXQ
IHsubZ+EWQVlPaCOTHkwQcNPTXTAJV9J9vXy+bYEakDa+Z8haRelVdcOkE6ygnBq/JqPnm2HHu+/
1Erskuklyg9tZ7kcyqjT1XIduGsRL6hIT6HohXrb6WpRpqVdFQOdWIQPc34TG16yRt+6uIGPTEgO
QVKNxmULE7xxzX7H6uuDBgwB+WQBeoRjSxeRnoGnO4oQk8Sh9VYl/QvR1/inl1cIMYmwIpRUpGky
Oas0PSM0iNS3KIK0nlLVrccLsKbRmIPPA/Kr1vQlL5Wbfm63I+gSLvvIoi8i4Mb4RBgha0JkJMbz
wkysoKvd2vTpawbEQbkSPSyER3ic/DMizWRYqYWlGDAyQPMEbbN99bNVjOKlbK3hSXHU7kcxR8Mm
mXgL4H84r7zBF+skOJ8E0wAEEc6QKBkQWSTJKyvQRnrLynSHFhO/RR+fRpqv6GveTWz6qKLklz7y
G3CdHJKsv7XzHvTZ/W3e2X8uz/nSqw3da2iTAzBGNNye7o1hiOauL0MazEoXuQlr+/uojPNATfj0
xJlj7CJSrWV1Fo0CjCPEP3AyymAWBXS86qimQDRmt7F+B9lYVNoNYz9nK1f30mLjTBOkiahInTUw
gxW7yPAjaEAQXkHGt0K3l9G5SdE/zf2sbiZSbiOt27PxE11zyEigtwwpCfRnyxX2yLFjtZkj3BDF
e2t8AENMgSWnzn5aC7yXjp5jS1LkmMxhTetJoYCP7/QQFCz+ZQ9Z4mDCUIBsxQWBvn05slfDbJ6z
TqOBlVV55ebgHfO1qQEhQcyrHzOrv+POT11Sq3wzMDW7hUR4dj+YvDp0Q9/ftAmb9nWsV96kTHRT
Z/Rw+RcuXZNHP1B+EFCWKJR0WOVJT27bsgRZA3cr+okj+NiKdHCwVEsVcJWgQp+jGOzra3nbxVHg
kscJj75HaPCc7sSMG2rIdFz2kAF750Z4G9LyNYS61OXJWtp7OOEBbHeg+nImK5UBKkkVigjJAet/
ziswE02PDQ0/tGJ41ZtqrRFy0T2P7EnuabWO2SojWk6iWfXDvHwM60/gaCwMBtlhSFycM2Tild0S
FCQoQEheEvq83g50k5Yuae70tXfU4iod2RJ32FHk14NxbzILnJdVaru0/EG12iNr4frSRQgRCGw1
pNSts7qukdpoho+R0VSqmzJk7lg0+zpRXL1f63JYHA5ghZg7ZNPOaOfzuR2m3BwAsdbHj2pCCXm2
nhGN7i473YoZ+WaHyFEy1g3MaMYU1Ea8R7J/o9O1IHPR18AI9hdLCKZP8fdHixMX6djEIBgPtHD8
HWXlPcmMlT6txe1zZEKM9MhE3RboE62FCSSHTM9ON4py34xetVZzX/ABLD5K7kBT4P5ypBZBiMKO
A2pjNKAJZGex9nyLmnFtfLu8MgvjgRkB66e4Hs9g6LEGEmteQfUxH9QbZA8MFyRvD9rUbXXW7vW5
WkHZLd0mwqkhpQkSJOicyBPIUrVT7FIco+TJIC8V+4juaTb7tUXZU6hG7LbNGNqtnA5MxLkW5Hm6
DWkC2j8jU390qZrfoM1pLXm54KEo8sJnkEzGhMst4aTp6gr62YgU6J0Svo0K1C1QAvzEZKO9R+B3
BVuHdMSzRIfsSQvScw3NcaKfZjer2be5sL5jFW5NFB4v21sIf6C4/B97Z2RIVW2Xc1LhYIxShJC+
3QkZNC+xvAmUNXHvNfPNZYMLGxDvK1C7o6cH0CsZ+pUjiR631ohYxPJ17hZP/9vnpfkb29QqVBWf
N7vX8Va1PvN5FC6gawL0Car/p3vbLsq+URV8PrfunPLxM41+yFv++77Yi0dnx4BwaeIhvp/dEG1b
x9vLs7O02mi/B+JDVH/B0Xb6+ak2lQRBrRnwLG9dTm0/nvkbuhw3xdBvCojUaXZqgkpnLTJaOqqO
DUvHrjNAw2wkE0AgULwZ0s7rTchVko/BDv3LQ1zyLyBXACUFLo+cXVdpMRgU6BYTN/33RD04K9fU
yufla2qo82IgNT6fqClQW9RVr4er4q0lEr04+HC0S0tEOWn7qRv0wLAa2+OAlu5MqD6tWFlaD5yv
oj1WsMzJ+Y6WRXh5VIoekHyXzduh3hO+RyHw8losWgFuH/BvoSQtj0Wzu0HL+pIEFRIDo27d2DmB
ErfCfRSz1o5nkR2SqgtIXANMjJtQF/f7qW8nQESP6GYnAZ/0CJ0BA7RkrJe6K98gXK+7GXUit8HD
+fIQl3YUSrOgPgZTsBCtPbWap0YEmOmoA3pe3dXAadoVWgb05AcEkwevi8tX3UGmvsucNQ6eJU8E
2k50o4HgC+5+ahmdZyk4SSI9ULvuK8udu3TOV27ipRsPCTnogKuCh00GIBXxWGfMZnpQ8D3kldxQ
8Tv2dnkCl5ZNYE1RO3cA1JKfjiCuAS7AKQFyipBVcLUh/8gdcMqRghZ/CKSz9hnYPf2whHrKZcuL
o8NVDn/BvXdWugUJnKlXKvaAxsf+vbKb8btd0cyvyLAm1Lto6i/QCvVoUC9Lt1I204lYSm0EYVo+
xHa+TzV2G5bJSqZ20SX+mZFz+Cjgj03FGpjJd3XhpdVKcLI8DPgBmnEc4NGkLaYlFi9Hiu/PzUM9
3XbhD1v79olFgbQr3mnoOgBa+NSrbaWIeYnaatCXzXfTGPZOHP6qO/t/M/MXg3N0z86oc4VDQ3Xc
43rtl4Q52wk3PpIWjK48BxYn7d+I/uZUj0wxqnYzK2w9qNADazKkmGLXoisnrZh5+fADXO4/0/a3
7nJkhCN9HatTBGh1TGvi4gWq7HOrNDYT71JPzYHjGfRV6NXS0JCjw7MQvdnQapEOvxnaBQKfbgRq
vlGMPYseknQlpbJoApAdWMCFDlDUqT9U3RQbY64Cvzxnr0NYP+pZvjGhCna92wH5/l8z4iY7mj+q
RTkzS90IJiWvv6axEftmnitvw6x1a6bIwlqhoRcZHBypaFCQskSjpua6ziIzgLKo4fax0W95EnOv
tsysc+MoKe/zeZq2ZVGXvs1D6lWVMnockpnY2BMAz2mb7luodW7GSDM7d4CE7o53Y+mRUuW3NtTa
3IS2gztbXXxLy/qQoDf7i5o0KUSBzHAfod1oq4I61J/KDlLo6CeZqIbjvaEfIdfLwjXnNvSGoaQu
ApLMdYah8wZGot9KTgBDLdV3U1GVV7wYyUZhE7/n04hgGEVENOkb6BRGAl2DtKKqP5thpLlJzGLf
KPr2pjHLeKv24VrSauHsA3of04riBNBF8sNeSUmURhZggJW2mXxQnV92kIVQBp9H7wIIuQycf9K5
1IA0Hgi80Qxqfq+yQ1ne8WYf52uNxIujQPQCqV/kdM7e2mlVg5sr0s0g0z2oEVXqynNPbBfpnBCi
asAT4wEA+K3k533Nk7QeuBnk1aPVfpvRJx9fHyGLTBvQaqI+A4bO061Ut6g9QewKJoxnct8n18ck
oBEBKMZBEvS883mKqpyMYW4GLftZD6YHwmxfm1fGsLDaOE3RygAkJKZKjq3KOh650QKU76iOr+sg
8lIatNSC4CJ1PnGnHpuSVoRFzKidgZlB5ICt5KFBEmONx3npckA+F/BEkDOgtVny3Sxx5iSzcG2X
fXsv0tNVGUaQojO/FL1tbAtzjYFywYuFfhuKhCoIhM6IUTqjjXinGHoA3NwPy5q2QJJdn9A/MSFN
mxNHYd9nOkJTTfMnzXxyRm0vUIyXt/1SdCr42G0wCUEo8uyGK9NRKTpLBxdx/r3Vqtu5mXc0N4D2
Z5XfgqXPzdI13P/i9OHoRMLVcASP4ekOmpWIpH2MNwXNnyALY3Yrc7fwfQeVvL9M83i2yAU9CPya
aUcrPZgoWi7t2G3CeMWrFzYQXiaiRgzBKAc36+kQyjHslHJE0ENt5yMirfrc6Xm1ySvF2BiDRlee
s4sjQrUUQAg8AM/0/IaW92PXo3nL0pNNSEy/7leOncUBHVkQv+AoQBiUbHaGDBY6Fj4VprPvFHbX
dLNndcVamL04Gkh3gJAG72b0oJ/acpSym0X4HVi9W1vKJjS17WW3XroG8KT7jwX5oQBtPeRhCJ4+
UxL+iCgwxeNQvdgjTrlPGELvN9DdiOjPmm8h9TU0WRjqwdBWv5VQY64968zNSbNmSUyKfLPhqP6v
JWmBKjS0zmSCxymvbbIxvgv5BMvrEh981PN0PeoGRElCPAElcVRvxYl75A0QxkZzzoxw2+DtdyNJ
N3ZeALpur9zW1kKoCBuqBUQHtOzPeEUMMjdtTAcStKOauZOaA8Rs5CZaQHkXxK1p+kXZqa7DZ/1J
j3n31VTHydUR9LcubZLRDalV6+6YR82vHPg+oDTCfkvMdnzN7JGCGJjb93rV8BtqK+VXEGmmnhaF
1TPWLb3LZ5ytBnipvUmv2b7tQ/DAhFOeb0loFHdhihqha1Xg9bGYQfd50zZfwCKV3TlRyPwp3c9t
d9OgwdOOfDvzQTewi6B9N0LZT/HGKPQLat8lUW08IB5EkjuvGl8Ft84Tg8SlVypqc6fZvXkwuR39
QRxsb0wn4dsmGeZtUg8TCM0783s1IPDtaB17iKqsP1Npxa5TJsQlVaf4hsHHjR7a2Rag6fhpjHX9
1glJ47e9Oq8s19IZYVoCsYDUo0oNcZkceYVRz0mNziV0SwDS/lRHfpFs/Mv7adEE2hhsDUlckGKJ
vz8ywcOGGRD0MgMabizoe8a4H/Lko69+XLaztJvAJPJfO5KDW1UTMbRlmAFLvrFqw/gGWoxpMnjx
CPHXqkWhYC1/t3QmHZuUZg/wC70swYAQOMMW4EM6b6M1VdHl2bNVNMSC3RAZrdPZq01ktEanR+yo
4skT10h7M30/D8mbYqwxPy+0uSFgAFAJSB5EEGedXFUa5ZGWWcUBpx78P4/ZrppQUSljikByDKfh
UUtLe1N36lvSpznY8OhBZUnmCwFkVysK5abmGvPzwn4Gq1jq612U+AoKsnd91H2zsnKNE3sBnnn6
myX30kjOTS03i0NlVLuiU16clt2FtfbiKPG20XuvaCbXMca9nZv3SYh9N5Oby553fvmd/gTJ8yYn
TDlo0ouDOr8pyq0ODfn/zYDkZ2aPbi4mxth9Ny1QZa98/tyN8fuRfsbLAbils4gRD7u8rQytOAip
T3N+qPKnDnY+MYYjI9Jl1yR21sYqjIAFZKIem1aOmbVBiL8/Ombisip5JgZh2F4y+9CBJ2u1gfNH
yek8Sa5WdpNtQ0+nOOTDe9LdoPlz09X3Biu3RFkjG/4bpp8GB6fGJKeynVwlDtgDDsb0zpU7dANA
CeN7MSL5ASlT54tqlltu/OnB2IWMfRJtLy/X+blzal5yuZGUqEuHMD+YrqXvs+Q2S/15WAlKFq0g
WEDPNigcoFdxumhDVoZ1NtjFYc68hHhatQNlrWltLo9l0TVEv5OoHxq23FqN0n9Exg7bh+cblCid
eltez0OB6ToyIU3XPJe20dm0ODDrW9q/OdZKmnxpoiBVKVq2AJk+w0yztOI103h5MOMvxrjTvXkE
R+hK4nLJv21Ql/0/o9gZHNdhWQTMNgZR2V/6+S5Ej3tSfgf/+Niv0ZCI+ZC9G4kIELZAcwaNm5J3
Gx3RCyN1yoM1Om5URv6ofo2GWz59lO0+N98vO8BfIPGZOUSkSO5QlIblKkA9xylCX3hzFra9S4eK
9F4CMa49fhtonEcV1Esmss5zUbDtqNvc12x72IEQmSLFqGR7R7E1F4i8eGsPObulECrcpqadeXiD
Z57CKoO5nVpXX3llDs8anaNNkjjWIwev65PK66/I/6boDmh/mlPWfc2z2PpaUFDlF8Qeb0YttrzY
5AUQwqVd+l3kDB9NnLReASGG3URD7o4tCMSaai6+5mTga5HM+RWGR69oZgWsAvVVuWwGUuspmppO
DYrxe5i/5dGaVuj5Hjw1IB3/ZazZ1RzDgD3twNLuI5yGbszVd4AwgosMAS0emzK5DbGTfKatowaT
Ufj13Hqz8mTwFSPnWxHEOcjagjpfh361XCFGxp+2ROnqA1bFQ/PZVHzjzrfQWIN0ny8JVLIEdzby
nqqAu5yejSppWa/ACQ6l7eXUQxL98qY4X5HT74txHl2Yc2W1bCzwfWK6s711wNVVXJ3jgAm00ePg
Qqs7qtynJkYzKVLFCeMDay2ft47LypVzcWkQFEVYVGGxt/GSObWQ00pFMrKID7V9Fye7ovDT/Opi
GK6NIxPS0d5HSqqpJI8PfYdihZeam+h6LutTE1KQPwH/0+oMo6Ac1Q6knFZcdsmVjoZgq6ezVMaQ
bC1pFh+M7E+U566z1um1sgzyPT5aE22cCAOY4hda/embxlPJJ/z1eBAi8XDkr3ZdmcTKYKOrPRXC
6vqtsRZDLsD4xEJgywHDZ4CMXdpzUzKxSqkVdrAgX6pqlYdafk0fkuKmC7/lOvFaUHI57x373dFf
ivO7iPes26YN316/N49/h7Q3Hb3nYaGF7DATvyNbm/l07WG5tGQWQkhkhBwkvOU0sRL2w1S1SXyw
oehLd3343CS760dxbELa/lbT91aashjvChDz33TtHowtl00sHMbasQlpwUJm8EZpYCK2XjVUdIu9
VXvUXBnI0v45tiItB24DLVKAXT7Y4YYP+1r9xHIjKBE1OkjrnN2+sQkF6ijVUaNTb+pkUxU7vkZc
vDiEIxPSWuiJ3fY8I/BsyCsVnl3sLy/E4vcFZSHYhZA1NfTT3ckVLa2R92OHiLpQxuFrb9TFhT76
vvT7Hb3qyp7h+53zGOXodXlEEWBaAxsuboojK5I7FV1hxk1osoOZbUlyB9AfsVcqGWsDkXxpmFrQ
SeQWFuLVBtLa9pzkthhWjJznwkSG999qSNfiYGfF3KIF8jCwYlu3qpuC6d42f3TGprMOVA2y8ul/
W3/pljRHpiEFipkbp21oodHM/9++L12RvQ6JODqK7+ueqNGkK7f8iv/KIEklLtDbZOH74K/lv7M1
9si1z0sPXb1NLDCXYEFm4tav9Of/NDmmdDWStNVtnLXs0La3Zr3t1/JPiz4LZCr0DEAlBaaf083d
Dty2Jn1iB3BMm/Uujx/jzi30l0+M4siK5ELjwKyBNDgFU9sz833orLjQ4uY++r7kQhyN1WVkAQnB
55s+SPKbcU1iaWWe5DirK1Fk4ANGMKi39uyVQsUJreGvl+dpYRxEdBqgK4iK8FrypRr083g0RtGh
Bb8kejQgRtau9HMuuKvgKRTVSQB6QEh3uuBT38ZGxTpIpIah61i/wLq/vTyIhakC2YWh4s9fomDp
vlCNUE3xeBCKuTrqLndO8mwN+xw9spftiF96+vInJ3bESI+iRk1X7L4Q0raZ8m5Av0VxDsQpferE
7li/k3Jl4sROuGROukCIHY3EiWBO1V/zJAjZbsrfQCmZ6NPV4TDgMMDzizr/Qp0trGsgrtJQDUy6
p5FnFY9tt7Jhzr1AmEDaDDmBhaQTjfBqGPRCAw2iZ0XGpmVrEeKKBbmoO9tZwvO/FuI31M+GtbTc
+VYRcHQL8FUCVeOzPmCtbWKlKEYtmCK67VLzCcSie6g17y472fmqwwzajQCAFy9dGTpQJaY6z2mr
QUqk2Id5u1Oa6pcGfusBhFc171b2zuKowB4HER+wEgKycOrTczVO+QSdwCBX+lszDl27UF1V/bg8
qPOdg2QKmjaB6cD6n72FIBeGhjGGWKFh4x1ql0/cajJkyOaPITTvinl+ttn1aU7YBL+yWCs8TEzp
VGCsd1AqzVSgMyvmzmn+Y8Lpo9fDvtHTNcDHkvMdZ4skY6muNyaUl7TA4Tft/AUR0uUJXPm+TByS
FFSBcCR2KNSA3MK3qukzBtDgBuY7sPKCUOPUD0zam1qMzFqQGs9x/JGh8nF5BEuOBhAEuEIB6TBA
gCkZsEitgwZVDViMthGQ0tAdGkAAPgbp0opPL06WSD6jggsxHjnEgFRypfUKFsOgHMQBk2eu9biu
WZDuNLTvkWiubfizWj2zpHw2tWwtjfpXnvP0/IcDo5UHHQ7AF5/Bi3V1GFKwD2LGaBKBVQ1XDFPv
65p/U9D9Z2mz4UUN/13OdeUyFu97Wu7DSnM5+mBpfT0CVLBWAVyK/izkx2RddxJ3vdqNPQlM3au/
K1rANZDwfWLlADNFNAISRiDOJCcBh5/Vd8D7BInO8r09mrlfV9b1DdcYig4ODTQ/IEUjd8OnzhD1
Kle1IE4gj/kVd/onNtOxASmqsiuA83AeaoGV3Mfj3Wf26vHnyelWatDbmTbTrAUzKA6ZX14dO59O
j7QI9dybfani84q179Fera58/zxcw/cBHAIiSmj3yGpBXTUWad4ZWlAZXgu6RueLo92T6/Msp1ak
SQrrHMQT4L0EB1ria13s/7l8ni2ABQR/P6IBJLwIstLSE4ApZoKgJlaDOH8xteeCpjsGwAh5JHF5
38yta7ah32ejV85f+uHqJyaMg9YfrV6gfQV76KkLlO0MyYjangMwj/txVPj7y6NbikIsHDrAsIKx
AXXO0+9HaVlWmTbPQTpCU8s1VbvxTCXtvo+IgLY9UYsbU5/6lYh3yTNwXIPhwQE6GwCzU6tFonW8
01DYGQp0q3VlNj+YHOW1soWMJaqJ3UqRcskeKsWAwoCSz0Z57dRePIGlqok4blWN7vLW3vPiJqPb
JFyZzaXr4tiO5IsTkGtmOdViXOHrnDZ7sDl/v37BwJljCl0JdHTJ2eY6DSlAk9MM8qhyZ7LkQZCy
uUY/PqBH5Q4dEtcn0TBlRwbF3B49hjKmJcxWYbDgr2Z/C0Z6v5q+9sbwibMUGFATowIlMJj8T+3U
RAnrAQ1sAQFqoXM8dS79y1O3tDoO2sYgRwC8NtRYTi3o81ShojghkQVaQbPaMe368hgCGxP1PVyd
aHiREegxqLUicxZ+PVQe0KAVuk2S9OflYSwEWMdG5FttytrGShiMlIM2ohXF2FS5BQQEWcPTLxtC
SI2jAWSpMvtnQscwzUV912n3XPkVtnfN8PXyWBaWBDczigmO+BfMJKdLkkJrMLaUFP1pxmvk/M6u
T0KB6RWvK/GaA/GyvPFLDeJqikLmICkfGv6KJuOUmV4+PV0exsJMIVxCXxU6VMV1J/luX4NqFLJh
cxBzN22/0NfKXMFlL1pANxUBkwDIF+RQl0NKZkIyaoamWrWJ8+GhHcNN3aSv1w8Essi45JAtEo0N
p+tRaQ2UGcDXBA6sB3WGOOKceE21Un9dWHTBLQ8JIbR+n+Pyy7GY9XbGnRaWj+r0mP3+xBjQSyv4
/sHSIVMVU8VJI2Yn2OYV20JOGD1Azrc5vL7FSJA7QO8BHgbvkkGW02Ap9tgNcK2e7Cal36ZV+wqC
/5Vy+FL4QaHqY2tCMw2iI9Ldhe74tKFFhPPXcUI3JMrk6Vl8A1jINuV664JTal9E2g2t5vuiKT8a
4nC3S6Lny7O6ECjgZ8ADMaN4OcpX9kjZBAxQMgcZSJmHjD0qZv4dwkkveshQH5hWHHGBgg+NNWCG
x9MIPZFnHWL9CA6orG/nwBwSsp0rLfnVNU6PXjRH9Vk99pvJAQBspEr22oDIyS9DY2hcKPl+5gxB
mgbdHTjWQTkoLUAEKk9VEb9EEAE2aA+fQseL8tSz1nq+FijxMWj03qFrBYbOqWnNnNVoKZtBvVJ2
DyxKX1JlhHTOnHZsl9GyfMwUnd6qjcG9FkBxv1OsTzx5sfHxpAZuDDyd8llGw6yy8k6bg5GzjW5X
h1Zf0x1cCMdOTEgXcTEkRcF1fQ6QEnDp+GA4it9EoGOJ1hCRS0eNeH4IXRGoO8jZDjY76NDRsjlw
dA9aG9n1sjnoXwQh7t+NASEDyTfSAdhxC02sUJHvo0dLXYmTxfUnZQawARD1g0sejETyM9lJ8Ebu
STwFWlYBdvYeZ+qm1p7zKEJfwZPWHy7v8aV1wWkm5unvySbOgKNQj8wWc4qwmYI7Yr1sPSW6/kFI
0ZEF4WlRZgTD0On3u9pAgTFtp6DdR61P2eNMHmO2vTyIhSXHJiK4YQz0ayMreGoEj7jRqvsJ+Hq3
Cr8mzbfPfB57U1z1iMPkOTKijqIxGQwv+Xth3sSoCVw2sLDm+P3/DIi/P1qEQudoLSlgAEfBriEN
RtH7jv2VmD36oGuvJ5F/2eLijEGyXrAUiXodObXIUnuY1BidrA3bxNEuX7nuF0IX5OjAHg/lOIT2
Mq9uO/RNwZsWxGroRcA+ORRr4l9LAzi2IE1Z2lc95SZI4or5V4pqUKxbK4uyNgbpwdrFEeEYBPhY
w42mbdTG5yt7Y9kC4K3gjcYfS4zxaNn1UDdLpO2tgPFbpGbL9J5czxaP/D9qc/8xIX7CkQmlqNWJ
I/MGvKYD7kpxGhrpe/Htem86tiK9F83MRjfXjIHE6t7KdmQNbiE2mHQmQusKIvAQS0ZcL1NTQZms
AKw1swKT/aDlrT3uqviH8dbM1wPgMF2C3w5ZSpziMthJK6DeASIsK5izN678dqrrkxIn35dWvKpB
JIrzFjTQdu8N6oYDrRkav6q1Jr7lCfs3DmnZWxBSxX2PcQzarodkN/MN0MhBP3ZzeeEXbg+MR7SC
oKUfdH3SwUscE5ymCGsCxfyZKR63v6Sgl/6Mdx0Zkc6qOuxIYdggnVRb+4XlZG+F3Y/L4xDzce5g
/8YhPeaSiahQkgeLLJ5hb3WfbqOin9DINO4v21k6tUR/MiZG0A7Kl/tYRpmNNbcDBQLPtY8+wcvf
XxgHSFqR80I/ICJK+YFSz06sjVMPij1nZ+Y33S9rTQ5gYQSot6HcLypvOhrvTw8UYvC+HXS0snXZ
Lf+I4xWHWhoAKNzQzg/sNCAL0lVLa9UpeG/iJqyAvE9qjzX3ev/18iydjwEN3CghiRwBdHPlMdAB
TzxjTECnNaL9E6JXN5e/fz4IpJ8hFEkh24VXjPx6mCmkL6EDgTKKlXjALmxKku4itiZ1cr7JYQa0
OIalCb1NuQhqoxGgbDSFQEoFAA9lS61Drt236Y6o3y4P6Hybn1oSE3p0i7CWqmnZwJIyPjv1bQ4k
uAa0ZnY9COPUjpjYIzsVTZS8zBwSaHTwDP1LV2cQ6Q1GvYBeF0TJNtcPC7J3IswG9/dZz6TtNEaU
gZA8sKwIXsAgWfrQW5pL5qfLhpYc7siQnGIppyqzQfhNcOyTzdi9N0DaXbaw5Avoy8AJLHLsZ9ty
YBTUkGoNihgIhs5GmrgkGX5WbbqN+/QnmYfXy/YWRgRgEVK34pUisB+nK6XU4KjotHEMrMH6lVEc
NVZydRlEnDHg7ECJFAl8ORWp6aXBk8wYg8R8YluDrazJwiaFRqCKvmmkbvECl3ytrXhFWITPWy9p
d9+wh2yN0npxjo4syFGR1eVjHuojmNFSt2ufp7XgbskAdB3EOY//4Dw7XQSV2Vask2IKknjyqpa6
faRff5ShYvPPhBQE55FNR3R7ToGOyLGdfSgaWdngXXamhcQPUg+g6wAFM8JdCAOcDiQqJ530Hbyp
5zcgcS90t6h3NNpFioftaE4bIYC7VuRYmD3U1wS7IQJKkAxKV03UN3naQGY+cMjggXQAvcnXTx4s
IJGOsjdSPPImCY2Ja51eolkq+mmzAkAyv19Vnhbp2dPQBfwJSN6C8ULkP20pOsoyPcy6HrWaqnqY
zGmbogdMLUDemd1E3UNU3mZ9flOVVweygrUBlIYgFsejXuZZQaLXZiNBkp2njsfm/mOojY1aGO8g
sbo6DQ5Tol0LFBso4MiERZC/zDW1K5F0dfZF/3vQHhX2/bIDLrnCsQlppyZgCUP9s0a+tVX8dJge
OE9XfGHRBGpcyFJYILuQfaFWcq1OlRi5zaSP3L5sH4k6rNgQ+/3MFcBGAgpi5I3hdKfbiBWDPo8c
w1AGByJ62Ze8tj2a9+9ZHfoguOjdmNcrx+jiuFA8QFoE/TBnWzdVEjzzC6yO3kauiQzlr8tLs3BM
w5mQONIRneMpIZ1xJbX7mFbhFJTxg1qn7lgm4JW7/qqB1h0+jrAWGEn5IB3C0U4hpzgF2az4STN7
+dpDaWGaTixISzPxGezEGixgRey3bq1NVvzv0soDTSjIK5HSIciBna58hf4d0phKGzCzvi1zcEwk
WukW7fRYJ+TRjmrqppoBjeW1RM/SuNDeiFwoWqHAgisdovXImpJ1RYcQavA4A7He9dgk4CDwoAA6
F3EADoHToekhnYxuYl2ggPXP5PeTshsHyHhuLvvZ0h0EOyBqNRBsoDNUegKWqgJQhAI7ejXcdOVW
5fRBVfZNe0vtea+1zIecyi6yZ3RArrQdi9U5Wz3EbbhoMY9nGWXUq8CLpaddUMTflDn1su526oBs
A73M5UEurtaRIemumPRWJMyzLpipnnjQiEiyeq10smQDOkX4B4jwc+gMykOxlVTZANXQFyUFlG1l
ry5NFkJOyNkg5AGKVoo8M9KNUZWixFfn9rbFWap19EaPbH/OVo62hZga/G4oAoGtHoSFcvkrilRz
yEEtFAz8SYgipdWPSEHxIoy2cfV2eWWWjjk8QgCgxetX4AhOvdwwcmoULbyPMGtPx7b08qT8pajX
i4U4KF38syN5wMx7beiMBAxLf2jEH5oP/b0dyof6YyWkW/ICJOog8Qw6QwTv0rHdlkme6dXYBmnv
t65xPacpGHoBnESlxEL8JjdQDGmc9wXnXdBNWTCi4S6smyfLXsPOL40CqA64mYqzB3mb01WhACqQ
IafYLynzf0faWh/60rGNpCbB1akCRyD7slHGmTbEYReoRVAmf4z+BQG81t1XaPhK3q1ie9nJlrYO
XBl1cqQ3QUstDcdW9KbIMpwzIRjECgby8I98RuF4LV2wwEkixDT+GRLzevSOd4b/o+7bmiO3kS7/
yoTf6QV458Y380CyLpJKEqWWWt3zgpC6Zd5JkOAVv34P2/Z0FYtbXPU87Ysj7LIqC0ACSGSePGci
nhSTofxOEwnYUYeDlGyvmfy50lqXhM29npbbHGQ4np59T0LTxyKv+OBCGR0/w0ReHQ/VqQ9/dnUI
wm3ZEFxOhVrdGk1z28cFqrjEqw0TrAKN3+T5CyHpQXQFVOKJ2EOC7ekX5hxnFYohCGHOHua8p05d
tthwaqu7eba3uwfL+lIy279s58cJMb9EoA0MXAKgW8jHzk6QDkx3g8Jwghi95Q9hcVOOwxPvO7RY
1r1LRtPPE92Pixe7Cd+GtnFLI7eQ6ii8mtjfVGL5ajnctTZKmjTdcS27t3K6EWSNrmDppJv40CcG
CTy+50FqW4QouceYkMzcl9UhRZu5nX4cWObooOfEpjWmwGEOnUEW1zEA2hwDndwWdEdfL0/2wrmA
tBFqKgCVOSjRzk63EmzBrc7VIYhLSG29GFAn/wUDk/iyga2KF8M0iUcbSIKPmBkFfn+Zxl6FfBgg
k5ctLBw9k7YOAp4fKZY5pjAnachJ1Q+BAjpey86Rjn5oxm+a8RSRNzZCle7TZYOLc3ZkcDqcjoYU
8tKBsBPe+JVyUITq2ms6l8sGkNTFwYN1n59uqHFCfjMkQ2Dom9rxwZx3eQALjotXKFDNiHSBYLJm
A6j02hgHx+yC0HLcO1t9juhK1XQh4IAFeC5ItvCunhPEg0vULq2KdIFWJ18U6Wwb2YDwD8DItBSR
2xnR/vKQFi6EY4Nzqnhdj9MmrmkHbTsCdpttB6ZBHn8izcef8Cd2ZmfTUKaWqDPYSW3nloz2dR1B
18Gpt//dcGbBTU17tSh6iRXqkXBT78z6qei+Dms0UUuOBq0kIKIs4Bdx4J56smqCYakViEC72JXG
gYmny8NYcjQAnlGWn+CL9hzMVoK0j1dROwT62LlCBYQF0A+xEnAuDQIwNjx6wTuI8GY2V6Y+/rUd
Cxm7In0syxXKriUDSOkhH434ZmJIPZ0lJ+I1yfq6B6sswksR7S5P0trXz47g2tbapJSiD6rBl5aX
rkWYS3vx+OdP5+fRcUVi4Oxkj+8Hi3TfuKzYUXrN+aZfKzmvGJornfV1adIE3cCBJvw6czP7wRk9
sNYW1corc9kQem9AzI8H2vyJUdiNodhR2Qem0bmOHnuhObqp9UgkKD3bFfda8mGIm+LlBCYtcEzP
pq8Hw6luxgNWX37lKThXD1xfOVSmr5gFPHhf/MfEfOLQtSAGx+76QIp4By61oUHnoVeXNxk/mBCi
6NdcYum0PDY4O8XqQqcilTBodq95dtPHh7L6mq1dAsszB8AlyIIIurGmZTxyPMhq68DKkj5QHFzK
aF/SI8UVaDn5hf2Dy+ZvM7P9gxo3y4AFhtuVvhT6zlHWspGL64M+D+Sj8FZDl/jpQHIA74c6xAFQ
1aS/SbuuunWaPvPAUFvcWINFkWUj3d4So7OP0tFYuduW5hHBP1KTQGefc5RCWAr5/QFdlSX7RMm1
NvjdWuPmmolZRCBKtPgCoEsCWn4d09CnzicHrRIfX6gfaEYAGiEuN89LmUNVmLlQUUSwvgq/JSuh
7AL+FPkN9IcjLY0+4TMIh836kXHZonkbCD2jcsH6XLSHMfs2Qgu9NF91u3CteA1cNbnXfPOi1gsa
cFQsz/Hgla4Pra0NNGjp186uN5z2W67eOIXPaupNFHaXZ3FpqRwDxSV0z1Bwsc12ValFo5mpkgQN
KPM83H7Z3WDq3b3kirKyYOp0dZ6NDSkWXN+ATkNO8dTxQXGDqtCAso/djVsh7mPygPLCFqlszwA5
M5VehoNe64VbI5mtkK1Frk0FXL2bImeuTt94f2iKb6RFt1J6VVXd5vJc0KWdiaYbzAfoe6eyyukP
tLkzFrWG1iip71hjeSWj91prenimgwX3oMc79NYiEgal4auhX6XVAw4LTx8QhmgPkDRGAOTzbC1F
rk5mz+YN4hp4UAE9gcDh9GcJq2CpnaEbCFkDPT84se02ZE+U/iEv35QieTDbTWWUbm4dhuo2Lt9k
lANK3Llc1jumOddty12lDjd2ct+3yYMtqBeKfiVIX15eTN8Eu0Cr7PweFWnBuoJieavks2NH7ijv
SPMoq2pL8ZjmNlJ3bOMMf+TGVi8OuXbNiyAaQAyfFb5K602dmZ5hDaDMZC6qAg9m8nB5fRd8fWqx
mOoA8EG8s0/nkdV2DxUR9FpAq2R8HEs1PISFVm3MYlxDUCxsY+RX0GY0hcLA7s+WLAk7xagFlowr
gh9SkY/bIenGa2PshGdLLp7stOWPteIoV5cHuWj5BycokqWIZiYfP7omDTU1aIKaTtDboD4zCeSt
7sR4V9Thtgd7h6xXdvU0aSfOibw8so0AV6EvAKfWbFMXNE10nuRNENs36njzx+XRnIUW+HYLGnvw
e1SgsLVORzNKRe9JSlG/KQ3HK9o0coEHbj1DsngPAtRwpcPkzEVm9uY3V18ponf6JugnuvosUt2C
AAGBbODKtE0OMJ82LBDoylD6BCfQ7KiZgKFp0w9tQKvO9IQZ2jcAk2iurcTPKlR+d5jvNVzU4mRO
xHxooUHF6Oysd7I210y9CehwEJBqUpIbWT6LDz9wpjk8MjN56JEHIoJpOnWAGa0wfKKnbjR8vewV
C6uEoiF215QGgnPMfFyYWsYplXVgyehzK6vsseCSeprD6JfLlhamDC1gENBBJ+aEtZntYzs3ga2M
C1hi5isItO6V3LlifbbpsnaNxHJhVDpaqIDuQ3gE0PtsVEUsqRVWRoX+v4eyfciyK2I9XR7Oiol5
XgP9q1aSlzBBlWsRhm5F7/q1/uJFGxAqgGATyvm47U+XP0c9NYorxgMRWz1yM3mHICbL7nImrZVN
tLA6OBIsG2ZQhDhrMVXDanSaktcoHm+kfWXIvej2Q/Z2edIWtirACeiWnqDoCJxnPpAzjoSgmdSB
0+VG7pYNHaAEA8U9itTNTdlE2d5sZbwCJDlP0v+4oyaOXFSukZednRDQ3GhjLcTgsu4abSKc3XDr
3qLYr/c66jvNlzS+Z9VVbq9sroUDHQ3ViNEwn/D5eZZFtlk/KmpZB2aTpleJYknPtuy1J8J5eA1e
DWxh1K+nzsczAuvKyoehN2UZhG3zlFH1pVOp12lQ/QRPOuA1qR+13KeVMXpORFaeyOc+qgIcBpJj
JKkMPCdnW40y8GoOpM+h4Nr5KQnBKULcj9M/ofv5yMp8t+laXlYhgUKrU5DnHnk3Ju3NZd+cfujp
NXJqYrbZIsMEOWFPc8hGQQXlsUVlHPwyO729bcN/8yiwPowImo1pivGPDveIa6qCB0MeRJrnUMtV
oDt4eUjn/ochYbvBLdDiC4XJUwvS4ZWwG1go/6hvspVdtfbls5+fNHZhpyO+PFVvRup37PHyjz8/
kU5//GzTgvF/gJQF1kOxr6unEQI5yV7n+8tGFr0XMkqoizr4J51dsKHpKKEhtDxIrOuwPozRjWms
gAkW5mnK46LXg0wIansa59Eyi8IpUjOJ8oCAitLtkhW3Xf561I8BLQK2aI7QrhOIvmhKmgcD9WvV
cmW0lsY5P7RxrkwMnn9ZmH7B0QByteuAMMzzIFPN7ZDhaMmjPU+sHTXZYRzzlXVfGhBAxih+AW6O
gHh2R0Rxa0JaeMyDprTdXku9lHqXF/28doxDEmnj6V0KLraziJGw0u6TYcCIUnYzOPGXUOYHZrQg
7CY3SqN4jZntdNpeR1TZUDl4QwXdYbNZeURNzjU7cU5+xmxiNasQTpmSPJBGl3pxPNwDpboRZbOz
QA0IiP97XMuVK+mcVvrH2NFaipgC1CVn1AVgKbYV0eWB0VnB4GT7SMQHKB9sa5DMjhLqsF10O0Sj
Sx3ua0J66ZCgZp3cR6DSJXW6qdAfvXJOLexCqqHNG7cXgPJnd0jbOsKUKskCOtYAcgRQFvAzvlbw
XDjgYQXYFNuAmvpZwbaxSqUfLSsDBOow2pCUuI+Sx6iAPmyduk3/WKefL/vZokG8SMAUNfU9z6EX
aPdRZN4leVAX91Yn3GjcVqjrxdFtrVuu4ASZhPTjBxqY+iGmDvmche4cRSlllzQ4DrRq32abkUKb
lq2kJxaX66eNeatBWOLx05gYV4T0nR3BQvzvWEYfd4qJUxJIU/QcTAmb02PHlsj6mrlVBGHxMlQv
af6cqs+XF2jhqDkxMduAsdStlPZGEbRk/646u8vfvjBNJ98+fX50bjbYTIzUGECkHkwAi3XjVUna
lbNs4ZY8MTK7XcpOTahWwUhDXxqS77Q8BafX6IVrpMRrhmbHclXX9YA7rgigmBxpfgjYYnqVa2vu
O63q7Ew8Gc/sQtZjU5NpATOmbL00/W5lucsh+82iLdLtGyt7syrkDgvds/tqV5iZa+a7omeeLO+d
VvEyRL/kQHLpmsqhkpmflF/xuPH6znIdJ92Pab+x1codQKxcXKnQ4oubJ0nHrXQ20EdxHfUdRCVu
kb5kYoQiSoGUll9Z1A9H4kOGeWcb30n3OS1CN00eR/I2ILHRlCoQFM9OdEvo2u274KPYashsTCV7
IClmXhR3g8qyvOATpsFUy40wkpU5X7Yw0YWqeDOf4QJLA2qWppHyQKUD9EzRk7gGfF3YCRjDTwvq
6U4I0V8+6QryoKRPHdvFw4uhbC5vtrVBzE6Ltuksx64zHlD7TVUPdeFf/v4F9z8ZwmT/aDN3TU04
SfH9PbnNIMRoX41Q2GtWdvPk3TPvP7EyW2xiGu2gq1gKSzNvkNhyQ7ZDLOSafKso/cZp3y6PatEe
2BhtvPuhbjwvBNKUZApkrkt0DOQeDzPXKgNibnnPfFW5CT/MCAARetzz6CEB5MAGWu10Eg1kTPSm
Z2UwSO1GF1+z/MMl+8kCsAYgCdUgrjQn5hhVDc/QkHM86g+J5TZrELhFNzv6/tkImpE06LotsRuN
L3r2VqaPlxdk0c0misyJEwbv6dlxrmWtHKpahQNAMahsH2P1c1ah2LAG5l+zMzvNoTOfxCmjPGBQ
qoitdle1N8yGRNTK42fRwUyQZmC5EdrNy0BKIlIQ7pg8SE0X1R8h9wV1efKilJ5caxtePGWObM22
KM1jzQlLzB0b7S3Ppd926VUn1jTm18zM9mgheW7HKoaksJ3NIf1b+E2yxtG/ZATzNT2B/uy8O90p
E7UiEbrDA7uo/c6B+FbTQGTtw6QH2C4ArYLndir7nkkldwlntp7GVYAlctP23o4edOe6Hi1PX8uX
LnncVFwGYBKVnDO6S8tkWsqMrAogMhy6qpZeFQAdJJ1zBam3jz+sgKADVzg0Aqb6zcy78d8jHlcF
hoUmYu73+QYyHRrECOS9Ha9w6SydCGiLxGvSALftGa/RaCZVp4dpFdjNM0EAYWjby0fC9GPnd8Kx
gZlbywhK05IlFYiTFN/ubmjyVSdbo3rn2u6/szTz7IqxkjCCaTM+pb2P5viw3LL2Sg5Pv2AHbbdT
V/TE/DU7RCvWjXk4RlUQaihSNz3ZxxnzzbBAsRj1eRmt2Ft0PQt9V8hw4zExr6YqZpSRssO4Iu1b
Qb5RUiJB+UbDb5eHdXbWgUEPfIYIoFCkBLnAfPoaNHoYFc8CSe2DhXMOCsmCZZ961u6iTLlJtDVO
bACR5s4Bm3ggIceM5lZU22dhT2a3o+QYX6Am4FWltUm9Umj6vjStfFd1oblRsiL0opYVV2y0Mq8c
6/LFzll30yc95HAhlX4NsZR4q+eh9DvE316RggZMc7Jkq8qxAXS7w6dO55lDYfm6yF7SsG82TmQq
YNayOzeJFc0nWqJ+6rgVboQUDfi5637T6X11bVfIG1hMUd12GCn0AzvTlU1UHFCQVDZqHLd3TZJb
XzOEIpukNO7HplG9CI7O062AoCEymG6dfSqHA+3Tx7q0rl6ijYzMKxvyStmjcqVk/YOpqFdxp2Yb
LbLkhssOiG9KuGuhu8ZrVSP3YsIzV2Ln+WmE3zsMEAOO0Rjh2VnZ4jnQWm7CR+KqKjJcUQ7QNYj4
tF0Cenuvk/2zpiiNr1QaMO6O4FvRyRYjClUvbmrDq1BW2alJ+JQW0tzGirRBOitsn7es9wgN360m
G/xqLLKNUjaFy3NNATYpYm4Ts3qrdHHsqgM+MFol8UU0grtDqzWX86p2BxOg/pI479A+LtwqH/Ut
6BqZK2w9uuoTBId1yHRfSzUIurC2ddHyMe54n9Vboo+RG6mx6kGvJvZI10U7pYoN0PTLbM/BCe9q
BkaYmHjCpGaW+QV+8hewqUbXbQ7wad067Raq38o9ukvw1Ge2RDtDnESuEpvDTjhNvSGD2d04IuLY
WqbmJonU98lYiw2KWgCVl1kSB6LSvo2DQb4CIthAWApa2FFfcHdAymZ/eR/qZyfmxBI/MUNPrbxT
2/Lp5SlBNcc62uHhLeqDMVSuGjkPvPsqDPMA6LWblMoDN7UbK7nj1i6T+a5hzeNY7QiRvoqKJCIJ
NzcTeAC7zYHzTkTvVXiEFlEPFwIid0z9HpzqqUlce0Cr5feeErfXB0/ieCmueRduWjtDRv82TO/C
3sABl7k6ewoBtGHVvRoZri52sQrqCd14pINYmYLFGZgwtzYaJpHenj24ijFD5jAZikDw71rTeOhk
2jD5FoJesfxwrXWa7SNbs/vJasIKrtEjT9Me1Ja4I7bEmLgra3p+zp0YmZ2tkaKzJCthRBgvVvZJ
WCtp0elHnlyys0FMV8jR8440NMYxh+8HU6Lbxq/O2p23ZmBasSMDZpQLpvZYkQiHknT5mj7K2R03
G8DM5w091UOrwwCGGkHCY2n4Zv0kPgx4nFmZMp5Ho8iKwazbETurtRjYILgLRhBfKCuv0rPg99TK
vNjHC9mbuYKxpJWHZvKu+sz0lahtZbp+dOoeDURrjN60JExUf1DbTcuD0vqqvb3stGtGZrvQttLS
yEasecbAHbel8X1Weyb5L2drFgLIvBCR07dFoADLk3h66Sqr5BlrKzJb98rJW3CCo4MwqYm+SXWl
8BDZcNyYtraxTdG5SF4NQM2RHPUCBViVBpdviU7ADVooX6s0/0Yj+4szWGsHw1mOffIVx0S/DLi3
gdKa+X1BRyeDTAcWMreewzrQrH4z6F8RX3SxDj27yNP6la6DxclAVwbOVdS7z8LXsZVcFWGKFCXb
QBAz7nZrVMPnBSqEdXhSTDqPiFjPgAMgfkbZdjDTwBqrK7u5UYE4Cw/QV/Gg8knKYivqL0b93CeH
vL0xhzXcydJhRTTA6tFWYSE3NDusUB0rhk6gtMusoNVit4NeyOWtsWZhtmxtOkRMdqjnZ5oPLoTm
w5VvuMXxCGYOiziP6QUS8AEBKkFKxaXl7vIIljb3kQWVnB6Fg102WaOheBeq15GDwCuK3Jhofqk1
/mVLS/52bGn2XBKj1g1ajNWIFAmaL3OjGyXy3Gv9jMsDmpqdsaMsFEdPB5QQuzI6E6XwVmyr7iE0
9glzgSO9PJhFK+AB1oFoWOBFI6gcpUqIIhx6+F21fK2Hx5J8b9eY0xf9ywQYBgQBEz3a7OiFinGP
IpiDt9gXJfG64VfcFwcAXnu2ObG6nM6VzkIhpMUxV+GnSf5TXdsfS2t+HMLOFoPoPa0d1iBccHa9
vRkRS9crDrxoAry5KCyAovUsIQPSLZUVES2CPvIAKFYGtyS/4LlQwwbaDycz8r6zUeQ6t7nlIFwI
2Z3MH7j2tVZXapFLC31sYnaQDA0ZFfR9YKJiH6pcIV1Z6cVZgqeiag6yibP0Tl7KqNUhJx1wE4U1
xl3daXCYrLXKLg4DNAA4bJG3Bsr51KGaSm9TS0kKQH+jDR+uNLNY2Xjq0s5DDeY/JmZbQrQhbs82
LgLk3kxf1OZ4ZQtdd2sVaK2ox8NQg3x8X2C/QB2mv03NId8bYy98Nakj1x4T25U0+reVopFdGkgP
VSIiHs9CKLHF0KceqyHeIB9hbqwe/aSDzUbf6vXWdWy8lRi1Pkx+Nt39RyOaRT6DHukxrIPXAAX8
Xty3YiV7vbj4YK5GLR2FMTLHtlldmg0pGpdBD/fajKlrlldEzVYWZnnp/2NkHu12FZECaDagQGhK
UbWk0KfW1xRElo0AijBhPrARZzuxqFvEE2VUICPaufcENDeXj/Xp78/eT6AG+Pv7Z9swYaxJONoW
AryOw2I32Fvm9+01/XrZzNowZtc60VhftiGG0eZvLDkYzh+Xv/8cKfrDpf4zjjnpR5GWfTUKBaA2
Vt7EOfNTXW6kljzmFfWNIdtYTL2G0qXlqXLYRCbyYHq5ufwjlr3u52+YnQWW1jYt4wyxUXVvRgnw
G889wLKXjSzOJPhbUYpDYQb0cacHDgvRvjCaBcr5DNk9JCI0o14xsTiOIxPTgXT0xtKzVMXRXBcB
QXJrGFqXWdc44/5LKzPPhmRN1/AOA3H6yquL3OtiZxeuScSuTdfMv9VwNJgaocvGkP7U95msHAKL
h/PRXM0c25F1IxgoqMGh/ZI6wMTr1075lEYr+2fFzBy5U9g5TnYLw4CUyd1Qqq4ME1dX3wbto+DQ
aR/9HM8ceYp6hlL1OsZTawyrEQOKoXy77MEr7jUXmo4ZAPOCYyw15ZsuRbhax+AfsT/axvJjJD8f
mLNLJoeZXO3xwKTlrZShm6lP4KW9PJTlZflpY/K+o51ipn2jMVkVQaeabtLcKorlhdm40fs1UNWy
H/+0NNv2cWOGfIwwGia/JkR5aSRyupcHs2Zitu3BXFGPSgsT5Sh7INz4Y1Na+8s2ltf+5xNcPZ0w
IMFjMVJsepFvhu9RvW2GX9iQENzSwV4CzO4Zby8roI+SqnDglO5YmblqfOcUmxBN85dHsrT0QN3Y
IEkB2csZdp9DS9IxCxsjQdWkBWlfY3ZuOR54vILTX1qWY0OzE6zSlaY1uIkTjBxqS3jF+GFWNuyU
YwuzM2wYkYjooTocOMb1MOLp+As78ej75y9uVhNwb6j4/sb6RtQXrbqpuxW/miZhHsYcm5hdvSrg
5mjAs7A9ym2XI6tVOQeB875VvuKV6VXt98urv7gowGqiODm1T8yx4RK1i85CbS7ouhejNV29+Cgh
w7Qm6iSFCnY5METNbkenaxQoG+VlUFCIGBm7LnqNutRvnbeiXAspFicPNV1gxdFRR83ZSdn31E4T
Aw9K1bpJhG/ErvIa7rRXVf0VVz4yNM3q0XGpxQmHeBMM2bWL+GiQm8ursjgQyIpMD3DQns8LuajO
gOS+NPMA/NA+00IPsK+ieBtBP6n0+48zw05rhOYdNCkB6wHIx+lwULNOaVk4Ux+Iy8NnK1txsqXY
/Pj7ZwdymptazIopnkTlSvEQIgHtnVb3PF2Zt6VT+djQzNn0toeCmIGBlPHoluEjUQq3jFYy92tG
psU7Wnw1th0FxI0AVY/1c9eJu2w0PLoquTgdVmcnAegKoJ+MLO+ZHiZTS0IrLUfufky2Kcqs5Xe0
HwG/XbqRk3vCKDZQvP+VS+fI6GyloNNc12o3ZZadIBpzfwx9Dl56A7Qtlz18cRKhMg0SN7CNnLH0
1Y7TsW7y8IbeGQJFwV3crmzSxYsN9M3QPnDQIjvPIaNptWw4QftOgcIAcw511bhxfm/bT5eHMm32
s4U6sjPzBwfa1tlYol2EK95Lusacs/zt0IhAex225hx9S8KRga6uxbdX9DDo45Nijyuh8uJaoCH5
bxOzRe9jS9IqavD+/6JGnwzgFs2VpVizMNuXpBsrQ3JYSMOH3Ai69mB/uCVgOsMQjwFIBhZy8MSf
7kow88d6qaCrpHPeSPK573Zx8/IrC/3TxLRURxs/6/OSKRSNhj29TvNX3q0ke5Z2PPpDddD1AwSA
ctLp9ysRyUw7RNw6NuTKFD1IFxzfoZ9H44+yf46qO6P9lVffscnZrCGFrDQJqGqCOKwOtKr9HCCR
wabX9bAmcLPkA4hmARXCfgRCdhachZAs7SxLIjiLJ1mYV01oLmqeH18itNcAMQywNQ7OmRFbE6Mp
SkyhzcoHws2r0P64Njo8DSSXCGfQkIa8xcyZzbBt04xVWZCCWHK3irZb2vCTaLUziVICdT/N45GX
NTl08RpU6wPDeTLae3Vlsy99/ZRxQUPwJBw4Dy263EYzXYF9IjI3H9x0rW6w9v2zw0QZeJZkIU5D
I9uCVAdwoY+tMIh2QRiJQisEjzWwrs02CaJIKiKzb24jBWBx+63sos1lC/N7Y25htie0ZOhtClbf
27TfE35nOs/1IV0Td//BT3J8a8AKHlsI7bAIYMWY59sHxRkdrY+b26qn9yoPtyMLn6hW7LL0NQ8/
2VESZM6UuabXivLZ0L4C7hW5LdQ5L4/2LOE4/RB0dqC8QFFGQgPcqb9lsSjpYNntLauch5w4r03B
WjeNme62abKDOM/VoOvofQ13VkXetAi0HYY025UMxPzw+/EzUMrW8OIAofKcQ8MWTgUID34GDbst
Ouh3ndAjvxn754FHgC6lKPvbkBF1NWmvdQX8SAadLgYIAnUHHKcUgvRnWkYh1CUMcO3VtxJY5R1E
X/JrSxS3tQTZshWznWIqn3lY2rd8FNcsMf5da927Htbf6dA+dyEQTbHDPhE7zqFjm5M7Rpt6W6M+
u2Fj/wh+C9UHB3IBpJ7061i5igwJIo1hW1ryWnPkHa4zzxLMz6DH57Kh2LUmhAbYAFLp0bmpZFm6
MbfebQ3wsY4mfhs7iWeH8VZyYxcDaNmlKD2JKtyShFw5Kq4K0n7KVSvyFDQshbRdI3Web/OJT2CK
rCadOuectcNpmdRsmdW34nMeXmvhnwiH//Vt+N/hexn8OffiX/+Df/9W8rGOw6iZ/eu//v1e1HHx
P9Pf/Of/Of2Lf93G3+pSlH808//r5I/wxX8Z9l+b15N/2RRN3IwP7Xs9Pr6LNmt+GMBPnP7P/9cP
//H+41ueRv7+z9++lW3RTN8WxmXx218fXX3/52+g9z/amdP3//Xh3WuOv3tqu9esPfuD91fR/PM3
BaXq38Gajw5ukLEAUmgjyOzfp4/QSPo7MScdronYDCxwyBgUZd1E+Cvjd+iFTkERggn8EyyYv/1D
lO2Pzyj53UJLKLpRwVyO94X2299DP1mdn6v1jwJBZhkXjcBYpkPi5wZCJyuZGqahk/JDyBub5PQQ
EZbOG4MbzXObgUQrH1vzZtDY8MnIW30ft8K+KsSQQ+2mLgO10/i1zhnfZqMJbRVt6G7aNM28LIL0
QBhNxeAqPThOUz1ROhRAMhPwOtEh3Ou1kDcxlSTzuSHYoYr2qdoYbE1d93Q4SLZNYk+42VFfB4IR
SgmnwyF6bZgM/eGfjLQN/TAv7E1i299In3yQ4elPS5BKAX8zWFaRgzm11ObCSXreGp/UPDM2UTTY
QLt38a4weH5TAeJ8y1s+Nq6T0Q92eEymYRGXKWhQ0OY6B6lGNi8HOyfskxE73aaQIrzJmK4fQsMc
N0eu/Je/HPvH2XzCyZBgnNRT6KQ7MRslkB1qB8KV6knpzWYLlrrX3ETlVhmosXKdadP9/9MTsXR4
BQD+DqA9ZJ4nguHTCbVKYoa5OVZPqUW2eSiuwFmwBUP6ASKhm2rIt2AhQovEVQFZ5k5/qYjyQIE8
TpKbkL3m1jtYVLxaEfuob64RxZA68rtOv8r1fJtnn4w2eh6A5dZya59xcZPkMXKAYdAA4QwyXrry
bpqFIhjMxMeP7YnaLwzPi4H2MCZmpGbpE017ZWsRUXoDK1Q3H6GdEAMEt728TrO8E+xZtgqGRMD4
AcKBZ5xOHu8HKwVuWn9CDdfcSTbIvaMMYAHNgd7nQ+88pIpleCpK9yseMrtPfljWoJ0MpwRCG8qI
p5atJBmA1I71p9Yy+03IC+YLleVXl8dHzx0RuDZMqgM5LAqK2OlnHAXXlNMyUZRBfWoZLfeJEqV7
PVXkLs0tb6R25qtGKlwWOoYb1ma8ESwy3VoXlZfkdXzH20LbKONObavXy7/sbOanTiFLRRA2AZ8g
W3D6w/hQZW2ZsPA5ZmHpsaxpQQ+k6B7jXe1SbVA3HY0eFUuxHi4bVs9mfhIOgCYZsNoQ1kGn+6ll
2kiTRCawfI2+kRA09o0IQDLEYg+VGF8Q6Dwl2YgwKHSArM60t4aEEBGrfSvXmRvyNoh6TbjjSF+R
btmlrQoJCa2Bdo3+VprS1225G3i1GUi34qw/cAknW91AbQT4J4i5A6GI19LpL1e4Y+uh7MbnylBv
mTR3fcb90nbuhNPfJGjQNtDOECv6C23/9KMPhSf/19jjJF655+/Fp6Z+f29uX/n/B1EKKBuO/Ocs
SrkZ63BE+8zrSWjz44/+jFRs8jsiDtyceNrgxLcnYNqfgYrp/A7iLeQxnam1FMoIeAH8FajoGj4C
ia6Dv/n7o7/iFM35HeAq0NuBghKvPoKN8YE4BSwUpxttelygCRTcqLBn49adJ1lGpUg5N/VoL+q6
GED6KuUmZpmygwCvutc48qqumenK3dDIdp9qdX9lWbGBxqBK2fdoVL/p6y77nnFVuc9CEQeUpZ/M
CAR2HteVatMkFb1qAI7U3M5sm9skSes/qkHSzE1rynyjyPT3rstE7hpdrmxRcdPRszNaHPTnURd6
Odpvd/mgfa7sEQQdJWdxYA1FkbnCiBNEAqzQv4S6w77RylGuExDLckie6WmFL1TYfZFT6grTAB1G
R2o3L8M9ocLetqBts8po7EF6ZqgvPE70dxpDFl30UbElal5eqYMzXFWDVWcerudkI4VlPuSRBfXY
WJWbOrfESxRDvtCIif3FNvs/OofX6PbpMr4Hsa/e+KkWksJvWxI9GVaRXZNSm5rdepCj57np1xaQ
6NoQ3Y8R+MwdfVRjP5TFXm+atxj8L26YcenDAaP/Q9KZNkeKY134FxHBJpavbLk503Z6LX8hqstV
AiRAQkhC/Pr3eN6J6IiZ6ehqOxOke8899znVEmHZNJ0j7KkkQwN978GPnCsybuoOwTgF4lQ+Vu+P
kj+S7uYVknD95fEc2WaaJkUmxrXUln4pj5Fbv1+D+Igj/a9FGGIph+AOIPCXSIdPsbZp6YXoLEEg
LnDd7gXVPfJRJ+TabllS75OkxUS2rdjT5T+bCyyzJYXMU4k94pn/6nsF6NGSeYes669EREtN9rlk
03hZknl9SZl07/GqTywn9RQ6XC/7MRkjfIq2jn135AkAQ2gez11C4/M00W9r18oMeV8y3ZJylF/B
MNSdYwfFM0AlhpWWnrOi6GbAWHn2F+oz/P3Lsw7VfFwz8luLvAxknBWJwlXmj2NcRlGbQz9wR2a7
T+SFvoM31nNE6uIxLLoxO7Z+VCddG6AWGu0Jlna0lFBb9dHvlFfbxKXFtqS7K9k+hH8EKMtYwWpz
h0UlH4/As7diH49ZbKyFSp/yvAcvMlRFrNe+mvmiq9EBDDuEWIUs4tF1h5aM2avyeV/vBtyoJGb3
PezGJlAGH5i0wx/e+UlBrFhLXw7eJV9C3XikRZBtu/TRxRLspydY5vVdlNVY9TTN4K0iLNjYoaKN
yNUu8UtiQ/eJ2eeGSLXt1OdYcXOzalrg1k7wHq0wz+IV29XYvmsajR8ruZPOtYd0WYcD5Un+YjhW
7RLMX12FzevlSeDv1IJZeYpiFsWFN2YM34hZ3vZkw0axHqvYn6YyGAPerInQ52UIgn9pa+hp8NtS
+6k+zpmij37nbxWog6IM1l6pYmXDMwCF4owVf6D6bB799tJhqjyxXbYwwHoTmY4g0N4txWIiWD7u
1CqZXHMfeV2kFUc+4QhJt+VKEDFMYeXw32C9w5rzKNVvAq/NwEnJGezuENiqMNLlrvPb4rv1CBzT
0WvbSub0xpxH8ZZMc50xkRcbf+TT+E953VxEVO54+glOG+xFUt++DW6DC1NWOHLcCT/pdrX5/NGv
vNp+sE18kL9ohF9nXMxZ2f4l0PggqQmrARZObPScO4f+UE815w972j5vdsBMbTtjI7KOaPfu+Eyw
dGjbmwMfBJt/X/1G89J2GTDJXLz3cNhHCT+vyfTX6ySQQF2fsGu+7fuRY6mu5zicc8PwU/u/kkTS
y6D74R71ZWws2iqaArgVLEO1+t61HYfgweRTePEgPVRrnNWczYd211E1wihZ4m3FEz8Wm6HjFT7V
evb6yoWeKFOotgcvDiqbsbRC4oAtwmw6orGbyp9tFH/fuqPvv3qr6o+B9necBv05WvZP4XuymlYG
CsK4TIVy5NPv9UcysQNWZkWFRNQRXxjH6ed3lYeF+Ys3JXsxavWLSfXLeSsWlXC2VJzQ25DBmh85
s5VRH6ujtfQejc4ddbzIxz2ll5kxtJoLYqJAdHsVvfoYkQ76kJLlefM/vfnnQMTKsIKtrfAzdwZ2
BxYUU0OWuHogQUSLh2smTx4HgxAvxsKpiAmtsKjqGpHo4RYbvZ5HiVcoZ18hRyJVQWS9COMq1or1
C9A+SHpZ8C/iLvravABJrjMBcpuw0lfmMw/aqRwY+crGrs689ofnOPmfIrmgFvcesY7q8AB34k6C
g82nc7L+U/mm3vF24CDsE3fb0nCulsFOBzaoU6oIPRAFaoqft7jb5A2d19PuhmoaRfs259FbmrPh
pATZ/tcCVIOJ0o8WSP9dMZDIevrRWQ+LLthijCOQUJ00VSu1OYP8bBslZFiquSdv47LFSAmNMUxb
gkMWDz988VbV8eoa60JWLmz9lH7LwgJ3Xnzo2vRkkqTuYr7+fHlX2qasnHPryrDfbVzSfemLmSG1
CwygY8+69cBVVrJ+yquub1lBfCCdAgrqkppT8CDEB7LF7cM08Dv05aFYXHRJQrUelJv/Y0J+6dxW
0jjks3YCUaMd25uOLrcphQUzjB6dFw0VZdw1a9sdhlTF5UyCfyvLTtH8s8sL+1adJibGvyurhkRj
gb4dg6plwbOU81hOgWcKOcg3EQzHgK66mJRMr7NIw5dkCcNmRpYdIu+5ruYFqKQAp22ZDAHkgCm8
UyAMHlq7wcW7rlhEbpPpuG++eJeR3A9dp+tEuGLFAjiITOkxHOEq2UNXCwPHt1BDE9m4hlTb14nu
40oke/7IElrNo20mkZsz3HR1jk66yD22H+dgPISel9TckgY73bCL6bngFi1QIgNbMBO7gwIEZ1um
htHZFhsDPzpe/Q+BcVwVhPIQAhPIXBQ0W4KbKczEDZlDr63eY3jWxdUD66ScqZYlhj0ZNqA9Wvno
lWqT5DjCtwVQknY9TnBGrMh6wH7e+tx3PChWMc24xXkVsyXDvjRvurjl9Rw8thlltR5QP6R5e+IQ
68voZ0udyxxmXYRrxsp/WbztAVSlH6xncAspNgaCCW4iQVuUWcz/gOzPi2lLt2IJfH60MN/XFPXI
lSaomnR663uY7vv8iEArekotigWrXVaI1Lxib0OUox2/DKr9k/IMKUbT3cHYrtNdxxdKeqyxeuk6
YvWZ+ifRQaPDcDCvJq6CD0rlUm7z8o535ojFjcqMPKyCxQ5/gTtfm77r0yOJBzAZHKYeXR/+p9N5
vu+dfFZYJCljZtNaocKC7QjpAiMO3zQFb/sFBaktl1arYsfaWMySw0S7f7Ong2dvDHGTmem6cnna
p6mwcdsXrVD/K3t46a+ea/wRO+vBlpkGG2gnrxv/Jrtea93lx3DXX+MagtsHwbHe0C80Ub51v22a
xI02SdBMfF7aIhSJOQKU5dNC+PuXChFUS7oN1CkarZd+9d2Dt6NgWy0eqz2bgrdcJn+iNlQHSVYf
Kw59igpy6kvsOm54RDy6vvhLG2H2kU/uUZrlF5HjBkAG48EXdrEgaEE2KABSEU99kG3HIdkPKMBO
ayBf0tQ99L3z6tgM8gWpuaaGBEG+9dDNCJIh04PH8r00FHMFBs9hrQSVheQg5RAH2H+xyvAvAAnY
PHH5os4kmc/OBP9UFv0J9llXUtCLAue3beUX6ef2aRZc1GRW6WHMo/nIyb/I4tbo4ugpy9zHSv2s
3OUYH8k8v48/vUkyJV3B1LQW+LBNw2EI7tR4zOm2X1EkHlLU1OnAdEldDxc3Sy6T5yO3D1afWnI5
YPnTN/Bd3xI74bgZo7/dkqBoX9Vxi/vl5GdejO1UUoBTYfKou3piFPWa8uF5YGtchsA+W+LuWR+9
anzcV2zi4C/xlfm/8x5TmFR/B60InrhGNINk7n0f1H9LNtwVjW6BpBOe9WDDtuIPwC0JcXkJeIGT
dELREWPw0zoKXptl4QZSLbFnOMi6pz3T+yOdzF4HK+0uhObRccA2eynSWVYLtNmbtkEjrfzX5vCA
BdN13HsB4KGoKVtQqeE+p3q3VYyosZ9/RwR/aDdfLZgPn1GbAUbXeQZL2HgC/bnPMcsi+h9gS+1r
O9PgTsxkv6Ne8BLYN3sLhR9qHAYJJkZLGz50baRFPSW6rZ3sNSovIz47p+VhaMPoT08MmL7RlsIC
h/LFCDAN+Bqe9h4xIAvPG6qHQkfiXyKQ7RPHqmAEXwEL+Xvnez9pRnmPU0P8ihEWor12r0gb4K5b
tqkYwQWqTK6JV/Bh/0m+Pbgu2osArUk1Coc1VDE02IhB1qQOzQMbxEmbYSjx1umb8aloYpuIiiI4
qx1wemKmGRzTXv1Z4x2xoAGWrXP8eTrRhSeHN6wP2XKNIoHdewXA2m6CG5/7E2B96iC8MTkTSkUR
trQMc4XSBIo5TeVakaVTV5Hra8j3JrNhiaGuqyXdf0FQRwAp8RL5mLcsP8fQNYWN4g+QX19InI8n
bFxF6PtscLKj+2/s8B4WsH98s3Z5IXJrUhnhsgZEjOIfzSkUZs9j8a1H6IfNT4M+eqErZ3ZKPH7t
J3FyJAl/W4yRatIFH92SHaPO3NCi7iUmdX+XMW82hZNyDX8aSwgB0x5gLSKtaB642gJY/8CAxr/M
Mw0rtKCy0khQAY1F1d2su7KTO7nEY7eVyp82VSDZqSEwDHMnHoEUaTg+zReRQEAZw+Sos3gq5308
Idnn4hNUMXYn27ntPAKB3W8/MLTyCmO3WZWpRArnHBFWmHWNnjaXRWVgaHaOVkiXKJzz66DRabI5
kkBluGeVRvZbTUNSyZTM1Sby4CWfEPW12p8eAR4N1zcW4HNIycFWwLTTvuS5mHxIqynHMCkwiFcJ
xeu4gtPmu6VbyojavoEQ3N3DViY12zvboJucDzZn0ynjsT2yeW8rbYKsLbLBagS+AfWyxOHBF+w3
9ySBak1jvLtBak3RruZFYIZ8oUGynIi/okiJeBN23VxTTfjFOfYREfO0Cok0NO2C6xiY5UWm4sFE
HYpevMNFvgRoODafZbWX2vxCjDwbTW0pfLKf2DaLg+dmU2LuNzT+lsmC2qB/bx067nCePcySffMd
D6hpasGzIt2iLxrhVpUcnzeKAHSuQRd+AL2CclMmcLAJDq1366evraWHHEaAKRNYzmT6nCYLRUPe
B2jZtV8mypsbHei2hLubnkGBzysa8/AA7Gz27qT76DYUapwn8xF8+BxGQrzcoGR+bRin16MIX2e3
XtaQYeS9QJjB7KFIXDtfQzgMCtBbzjDKeNW0DQNafqzuoEn1GieS/k3hUMsWGeJanTgI6d9YHcZl
RAEamXU2nfxBwryYQiUJgG31tYgrPNe8oBnZCkiY7uQH+dUqXAQd9PXSEyF4ApiYxsU65IegVQzl
G8Jt5mD+VB1cCQ4AAnQd2i9SODMPuxMPIa6bcMhNMWFHA6dJfpsTEAhUP/63cX9sJoyca5+ikBpS
dvZUHhW9RtjETvqrsN4f2k7Praf+as4ahJW+pmLo3pecsCqQ2MMjyWiLdu/DZ3+jTxzztffMJLju
Lbc/Khiy07yQVPPWed9z4A0HDLve0nQLinlMo3r204YO2SUak2Z3QV6honeVi9ll5LCQ5v2AWofS
l8CEj+O8XXvedbVWwR11aleIgPgXkWTvUkGn3Hq0xRF9aAfsuNC4r3qRPSHt/VOq7T5s7oSb/6ZX
VW8qARtsrkQYHxXWDsoQKCGI+GW8syOGO68tXwDvSZH51QShf08l+XmkoIAl06AKg4sCr3iHfjZC
iQZy50Muafe7jTdIh6vYhqbnPf1FO+0qC05RAWmFNipSqMnWEZVFAt833++Bot7vlg/ddXdT1eG/
nKVFAHDXeu8B9NG/Ysa9s8LqQVb8E4voplJGUde07HvcQGYlDMxVBZDtbppksKReNH/XA8Lchmn6
G3cYLtgWYNfZ47ThU9xMqze99gs15TZk6U/x2dd9rnGLhNF628gG/34fBYcxRWbxCI1yUov5wK84
n+Yo/oTGi58OycHVmBIOo/c8HVog85pwybq/iDW6TxAhQLfABZYar/n5RCoJwQDxmRAU1t28WmSc
Ff6CdoDp1FSz3iyUOUibiKmjmLtOjxG+byhU7g67AoTBTpkD1qgObFq+ocR0dcBdWkVkNTVCoWRJ
pgAysGXmS+I4LHDavJIlhjlxug+peObGiePuUvkcMnzLuYs/Roe03RZajem1h61ebF8tm28rbePx
rsc+vPf25/ic+kNs21+zoFeN57fgkXfXbRdeUrV3z4BPnlfsLCDWxp3sPpnStl6Zu3kB8WsrnOo9
aF7jVHeBOS9mrQle6zePdilyxYiCSMWh80UQW2OdPyS+XR7thKp9n5aj8MR/wE6V06wPwazTBrim
ax/mZ8t3cHHG/gv68dsUbf9wxLMCHZa8zZOpQFMprIgBdEqTtCKwiD1PIQdNm7YSKKlU4vYSnix7
6Cj1MuTbEe6B9ehBC+7zZUWH6SwgIfPFqGFFeLUd0UnY9ZSPYj5Zex5ZfyYdtmPhY3WFzn1eBOmO
qgiHPTCsEJtY+9BlEatSUFaIp0BLC+SXB8xgPZLthJLWK2NMB874Dc0N+7AVUVCrl7D9aYUsWPZ8
p+hU5jtH5m6xYdMaFbq0b14r9CWf9zM1LbvM2UhvKBSBC5/ZW2chI3YkNFUOeMortrZJ4THvgTFY
nNSeHXuTf+2WU2x1k0MryU3mWB725H5xLPzdpetT6Ny/HFXu1gNxjPS3s8SEpugmyBgJ5Od/Uxs8
qyW4rJA0c190mNu1jRxpVETqX6zTvGo9fK7o11UVKf++xuEj8mP9BoExfeMnAa8HhlrMhGvhq6W9
xL5EsDfxeKVkNH2PGaYYobuvlJZJYl2VDwEqdrcK5FqTjlW9H18T2/oHR0NZ7yuOp5jB8zHLBZtK
Ij4QtuKAs4DOSDWDtdaGR0p/oHLz/sgmfOy4VPtmRibXmv4C5l3AbQAi9DDbEmHQDU+hnSeoQ1+S
zBNPFPi3WrZoYMax00Dy9Bc/Fj9CFzqZYfpRvUKMVkf9wsP01qLU3GaI5KijNGYw/KjZPB9Eq85T
uo24z6HcMZxMvn5Ok8cuSGgdKJ82Uyplkc/DVsQ0evLkMl6Qsrw3SQ8FRE5p3aMuDj211aEN93Mc
oBDDVCNpPPz51bqoJo70VSHUDD3qz+6O+ztFw99oSTLsILJn3Jf8NAp6EPNS9TyViH1fSxu9Z13o
/4OuxtA2ZKxG89f/zbDA1KIMKhYZxKelS3zwewJdKoOKgfUY3XrPHqHiEA3ytLLAIe/O8AN4fqdt
eBzS9Bjp+SFLVFIRaOzr6iPyiqZoIIJ+OohuoBUIWnDs8ekRpzhAwszvjiEx7QOB+HcMJtr7hxxM
OIhOn9MQ0rOGiIPHcIveBDp4IMWHS4KJdcnl3gyZxBxiXeUD2os/CY9e6A9fHh/ri0myCkVaMHUV
o4Mo4Gxb7x3MzchPoH29OFG12bKUmKKryqKwQRotSio9wF6yuqR2wmyIMMCDhtCL9RjkPU45uy3v
euMcupiN5YvvtH7FCPVBDHAAr336F+3lXY57cNWr7ccbkWD7FWDkDb/7kJxmlE7bzzTTzfRhokl7
d2JOalSamMy3ZMchtU1RsfcOGYI/owI5cu9uqHxKlf8n5o7X2zCOEPvNEZOCuTAyfhHtcoE8ueP4
1AeSrzhQ5xQE+di/YQcdTMGHbPKreMy8E9wL6E6WCQMgw/wcfdL2n+jcXsNB8hnukzusy3iHOIuz
QEPD7Q20sE7eEZikAMpFqA6fjxGDVmqjtMzWzK+ZiI45e8OmVQVl7I4z0SuVdKZE1NXrFOLd2YaN
I5rDmDrM1u8+a1f0ehF7J0mMhtUMjYHr0V9DivtxfEbbVyJ1c8OIl2Ka4A1PWBXTlfDMi2GxLCJN
a6y8N5uZj54I8tLPDUiQskLrG5YzZ7bcB9BcCd3/ZCjbzpT/gcuTNjgHiSj5ZjE8gV3YKeYdPG/0
bm4l4L32VzltQO9bDBNib6aAYxkA7AdtshNbwIFM2v0G9NtymLcY/3+3AtXV5nnBUUQVI065kchb
m6kP34dwFzhCSk9lrxoh6oWLgZ/H5oN77lXCDsAF2ELlCzl3iAxZ4HV99yNJ6w4XWskiA7/pk9DL
2czh84qJb4ErJ4THZYM0uJusdDoN0P+PV9bmN5GFj0xD1+7MUO1oiMAUrGKlgVWIcuTAgS0aWKCG
MhFMhVlaVe4hJKq926EkeJFXYHQSvbTwNlXbCsQndXjZ07GExAhQShxc0d0XSzsnxwQ9DM4bYCMz
6oKHaIr+IQsWksWGCoVPmIkkOTCwACpVebZ3pygkHCWQlqoxVneHGUViXPSpDZslY/ExX7bgNLUo
dDB+al3hUNQjt3bk7AmMCCBs5RC+YQB7oSxski0oVTo84co8KphN8JCM2wMYD45BLkmxeNvnCq+/
8/wDehH8uvFUj5MvfoVEhy+Ejp9G7BZLrVsvqjHOVM3mZaDlSgN4c3NjC2lENtSZC9piQEztszf0
jx1wZWgawrUatjh8aq1wX0uC/l2J1r9k3vgOxRZulgCqcOel/SXqYYzkiYUdbe/uLN6Gakva36EX
3wIUJ3b6xDcL3BhqFDJ19WANNnnpDyRTvw242mw41H4KLKIeyRGV5sMuf0YC+uwlBHOgcS5aBAWh
KNgeRcvvTm3iLrUPQQNbAuG6HWbkFuScwHCwF4M//EpwL/ncPPF9e8wdY6zU6yZLZ+kfHf3WicRY
uWeGFhG8ysH6h8S3DeWUIWkj3f6cCagDwxCdgbeEyyxQfdFJc82w6yr6c8/SpovUlQzisumxHl26
Vj0Urns/h99ZIO3V2wZW/e9HZu4biTBAx6qKL+hP93nBiaTtU9vyDke5KcUuCuN1f4SdP2hynJw5
BLTF7Y/OdQzCX23+E/aa29Pu5hklX2DzBghP1A+IREfnBAUwNxhQ+N5agj13ytmM6IcIxxiNGKaz
PP8FXOB9kaL2ZHzj2/Y1xjF0bDhpFsHO/TrVdp/vg22zc9zqvIj36EwEPg8EE0eXJcKQY8ZC5I5R
4/+k1lFkUCtz8hRLgnGTHsZ68olXpUjdrXJf4mjNfxihfabf3WTzKrF5jP/dTu/W79eyJV5XhkF6
6cl63fR0zBL+x5Lo2XMLXk3cUNco8k/UM3AqbID2ci6aJJKQbmac5OkoKqRXvq9pgOYNG4FXqaJz
Khc0G4kn/pEJkNvJ5B78KGkXFNHsfa6hQIgya8dCOjQDc8RplU49JDyP798T6xYwf+jSRLAuvO62
G2G0Web8pOQcDUWOrYtTv8joIw43+CtcYuiBBqF3Nf+bUXDCk6FcUtCGCw0c/a8BeakfmwYQgXZz
cltiWD8OfSDxeI3ee8z79Nm16XQdFITGBrCvq9iiCM/yHK63iazdA9WJhxzAEDEAQ0oel3nLv1sD
omCxb5Y9QILwG3BxMMhwUjMgc9mMn0t24wkjybYmaRddVN9mEaYobfyqDJkPgdlSTIRTBIU4ATMP
4TtGJy45OJ+w7zjZbRm1KbQdGarpMIPIjGY17+xB98bedMS3g4+HsQmiPnnkYoo+afgzzfWtuCHW
EvVOupA/G3gWWxSYP5ByWekQTcIxNBp9cZQb9ilnOTzg0xIIWJ6jLz9wCEE2q25WrBPXc29Q7HCK
Rsoby9aEtOwZ2w8O2OOCSEfuUaaD7xH89zqYkN0sXAtQ06QOWTJiBoCW96HlyUdO1nf4CEIMV9sm
7q1sZGzi/0Q8n1L/6ufb1cV4FvAEDV8Dcagt0ieyjS+Tt32YMQwL8IBTWAPRCuSx+Bm7JvcW2OB6
wH8Qh2S4/2+ilj5Og8Qvabb2IV8Muzk/q1OOXY4Sw5FUNi3XKLf9NyUyaiu1eWC9yH4oYeVSpfUQ
0esASMfspMMsQgagjYwJ+hM+bpchcBdAHWmJeVH+NFN4H2dcaJHX1f1sf142paoBjq7vOJS8hCIA
10wI+wGuh2rABPOrD9Hkms1YdHdqrUM2RM+ZgwoB+i2Iz+twxEaHgWbngW5v4uQEET+rYYBA2h4y
h4PXbuamcIvAD41TGjOCsFcDZnRZ/7eTan10KgjWoxUztO9pGSDn/H+xTSrFu/iXIZuBV0RgokDi
PwYu1hSxlsfsR4DpdkPPSeohyUr9dMl+xs92xXgsXaD0jmtnzzCseSfDXPYhF6PriUgMr1PnnRlL
x2cfGx5rGY+euy1bDtAQqIw/SrIrdoU6mu6JA2gXnU+h12VCRogOpz+UibFGoqa5pFbtjQh7fuBT
FF8CYfo6U87/2HfyjcvqK43yk+wteYAmgctfRl7y2/U0uyx8mnDNOWzgeEOCqSfvH7yNkqs2cnuZ
IVLj68096A9x8ObZUCIspJXmwWgxfw/OqSPw6GOELgF4pHFaLnTXOG0AFpuvIkrHwrSt/h7Wjr2Q
ROvPLQRbuYoF0GHwV1Oo+KHdW1NR0aavW5hYrDAs/REi1lCldL1P3C7PyDENLhIv/mkL3HxacVhf
ptQuiPSOYUEipGVNpMbtyvzJ++4UHFwLtgn+8/sMuPlQWEz6/C3Cpbz2rHC23e5TF0pgnRHZVXO1
tY9dPIXN6DEMLJAZXvirwuUGEwnaL/4Y9PjmV3ENUVKDAWXSdxPQn9ow7U+WQbYZk1Y8L0LC1wI/
/CFOZfDigrE7kXVcMbhC1wOw9y4eJ8gpiOpySCxSxkYFIkx+Y2cJSkYwwUPHrDiRIeYfcOXJMl6X
HD8z+VZev5RESIHIoWC5BF7UvcVc27TKqNejPOseYdfyfypCN2MCmlID0/1q/0v1JF4DmC+v8+ws
EP9XWNnwfQe+V2KrCMTEvDe/ltXxv+ucp22xZBFmcBHsPJAe/M589grw8DLxcoa9+w4i86T/dcTp
W8t3H8zvfKuHBRY6AoT2HevCpoj4CNvIZoZnwwmaS6AZh+OgAygA1LL2ObQ4hpSP19ofpuAB75aq
9sxPC7ZDBXNIBT9Feo1E2VOOb0ttGX76nP7y1tRdpzyFUQyqSbEkS3/yu2Vv+jVayn2bdIP8C33J
7OKhROy6qjMtfmeuhkp66fYs+ta8g4c+PuNPYhf0esl/JLGLj8lRHw8FX8bgDb6BATrkGJPHLkue
ulR9xMPKyw7+24onHagKsD0fOx1kdx/62XJApg577PbcXMfB7V/rqDEEZvv4KzcDw/Awym8Jg7Mi
Dfa1UgrGnyUZ/CZiy3gT8wwE/7zQ0vgJFMF0/T/2zmS7bWzbsr+SI9sXL1EXXdaUKAlUbXcwLEtG
XeOg+vqccLy8ocAzxXHZzo5jhMIBgSBOtfdac+UHiO8mK3rqr0MS3dHOxYGr2bBoyOgLdqOnWpQV
RHr0PKnfdn4abSIlo6cw5tatktThdWI0zrorvWYd1dqyZ2lYCjEEh1qxeaf61lgiQQ+YuGJae7Wu
vjrgpO/KsOi++0ZPrXAoy3ZR1Y3z1nq995D6KvRZv01WeVk6P/3QMH7FSdIee23w7mqY692afhiE
eT93igVvu7OjIzBtkWw7OVbcdriysyJ5T8c2fJZo260DadIYOlV8KwX1c4TifCnFifUjEn2+nI45
a68qMR9iHegPmlKmFMJH6qZGUtwNWh4v67TiZ9iON53EXO8okvpIsmIoL6Iq1Cto/aaisoFCf8VJ
t7BvwjEnKUHVupWvtc2vDF/LZpBzZpOcyh1TILcA877YpVkY3om2N1dZmNYrT00omyrI+RKkuHcc
aYNwJ1GbwiugCuveJxR3Vadqs4kavJTrbKiMRZhTZ2yDPCuuWrNhvtZruAy8Os17Y7eltkBmr1wX
Op3Qltr4fpRMsXJ8RHujE08CulLmlCysq8IyCnhHlb8fnFEc9NaL0MMKo6WFh4lA6gr51SucYU0v
jYZcfdQqn/I+B1uJN2jlh/2xtB+UQfPvjDgaSVY16kMddEmwbAx9Uudl6XFIdNScbaZcR/Qf1k2B
Rk+XqNiHSiJtcr+rr5W2C4hS1LSV47Gxa3EZUWXLyl2cVAWMzN7wr1ODgj1NZmmFRM5fZSLvXkLA
xouic+Sp5YcOKpSzdy0y7eMwWOnPvkAfvrSSaarVKa/UqfweGZ1KGS+1h61d5aQlZNmvoRNZuaij
rGnZTjn5T7U1pZVB03almxrKFaNNXmtCYNzBEOUbJQH0M4gM/ULdy+HPvDOXuYZSaujj6JfS5OkK
fMFwM5RmWS9y0ymPFoLB6Z3q4oWStOZt5BHD7XdUabXiwfE9hIj0jOWniFbzuNAayXmk14fitpDT
9dAhrTFNz5AXrJfhR6qpdbVIFGN8CNFxLuMh7d8JAEalakXyGxXh4J6GEOXiETur3+TSSyiYcBNv
CJCcJC3605q9Jh7U2zj1aRKoQ/Uhd6r65Ked2PhlYh+IuWZTYebjtYHmYCfXNX21vELfI9PqWXQZ
0wjN8ZAyS5THR4lPeGUS8fGmSPZ470u2uRFaL0/arzak88kpRCUed+XbmlgnQ8cmKPX6dYeEzaQT
1/DOtr3OiiJVHIqiY99rK0mTy/shZP+Lbiji06K1W41hqbGF1Mzhugsijl1lN/r5ys8HqqO8EyQr
RKp4IAxEJxS8q42jLdFAq6tBPElqYz7pYRNv27GgT2sEDTUFfO7jYsj6HYr2Gjtjlf0UOptNc2hS
zo612GbqGLMYlPjHU2G+Sx77Xq8ctlIeKOuEC6580dfX7OiQ+Us1OZmmRHmIc0FwL8fk0/kphZnA
ClWO0IBYstQ2XtEw+QeOH/m9QmwEJdBo2mL2pA1Kdu8cfTuWjnkVhuvOQqbnJ3lyLzfld7tGcjuM
bOQsX0rWDHdnmXt5T0ulCQ8RYfUPuT61OCv4yMukLkzkWmjhOT1FxkZLuujVr80rpcs5N4Ym4MtC
Mr+1RRGt2rgJPxB69TrKML/ZD701PESVIqEobhSVDjyVUDfK0D4hGJAOCQ5RCuZaTahr2OS31PDH
H2UahE9GUyh3zJHZyPtvKm8K9sWfRmLXb4hphv3YWuZW0FH6adRS9Ro3HKBikXkPZjOOwbVXBd/q
PDE2tBDUG6s1BzYhTSPclHX+JY2N5r7P6hhlqMRkRsIjIRgoI4oiUPa6FMlMggoYQpE+1monupXV
ZMyRPU9uWWBuJLAkCYw7xxEE11g62umQnzmVbT6OemXep17cVwsSdfN+rRRUnaRQoXtAtCG+AcdJ
7iIvqemkV/RUbOrYj2bMxLYSlDQ5r6iTIKzvK6m5yeKqljex1/jXioWcEgUjISBqChW344AQ7IaK
HKbbLGA6aweCmPIot27kIBZio1d+/EpSRXzwUBQf01KQsBsmyOMciWPlQspT5dF0RtgiuMFQJBfe
uJA5Tq81YfkPsifsdaNW+lXbmvWTh0DnGn+MIBE3aV6pLceIvQS6Yw3J5iore6qx2FcetBBurG2j
2e1F1aPmsMJt2aUPttrcqYbkXYsu1NbgeMdrnMTpSzEa3jJocv6wqBvWkWqtOp/zJqfUGFVbVvwQ
USnyZTPYU0tfjXaVbNRrpQ+jTZ4h1oopAz0mhh4shQEQ0yNua9VLnnGngBvbZ2iIr4eQSw/BoG7E
iDg7qAmMGK2AQ+GIppVMz1DqH3120NeFIkmLtNbUJ/LOdPwU0Fd9u/QOonDyB9A16XveYk5apCR0
3OiGQue3RlC01u3MnDpSOhKo0Ze/ayiW7tLKG1B8sFSA4TCOkaILiiuh/D2qu/ag6ymr3yDkO9s3
/GVdSemd5oDZLiGuvGiR32xqtDYHJ0vDu45NxRXdfIrQapVIC42jGosGTXbflsM1lQF7ncWGded0
Vr+KBtV/LNlVvRQFBe1BIxybJMJhE5Wm/Q4Xi9guJMgfUBbahY8gZ2mOsJ1UD2urk2BBWiQ4Z2+1
oba+m1XCu6/HMV6ZAdgAcpec3VlkBU+hn0Kzr4jtuyEhQ70fjBqwgYqllgKx9012ouToa3a/LUiL
ex3NOF1lcA7e/FLL0TjozXUkddauzibtlT76A5XmVl4IibqiHHLjkiFFP1PUq4+GnYhDWyjV1ZDj
GQ+zkeVfYxmUegnLjaXoK2wdPcr5rFhy7ms+uqCPriE+Rz+7NvHXfYxTFW264SzZqUBnYFsVxBNO
l5O2YFZ5SyuNdEsc99gEHAqIBYvZDyVxwvcqjO/Z+fW7ujOaBST3/Cca9fo6FlG890LLrFH6Mf5Y
Xm25XDQOZDu7zNtt4IysXbWdb6jYNVc2daQlsyoNawblTY0LZsrSazfgrbV9h2nlO/v44MNB5PiE
P1QjHykFYCjbvjUsnJLGw2RRctD3pf6jH3W08xtFcnaa1eurweI3apZu0yfs+i2n8/ymV/He9NVI
upYlTHw2ppVzFjL20hBXKovW2Kw5hVgPShnR0sN55mud8qMG+fBcKGaz64WiLX0zDACN5pz7+9qg
ahlTlSnzAAFa4bc8UKH3rpVb5nuvl0O1ImU+3Xb90HFi8K6Y5FV66ap3FyKA/CXZJTWRRoHkoUod
ZqOyDHmhlX5shiVImuA9NDJ9p+WtvVGRQ9OTcbKdEvkFiSJ1x9baMfurklHJngcIyr6aTlWUUYYr
oyrbn56jek9+YGTEGjl07XrLLt8rfbQ2RoBKTe0rnoA8KPdj0lMZUaeacNVXd//S0kAZfJ3oZd33
6SPjfT/kOuJH2ljqm2yW8rc2NYZdm/fd3SjU6KXwu/41b2L8JJWMiuPQq6LYd8MQrbsm7Nemk2o4
CnRnZZWIlPHaDAu6wfkCKXy+NlgnQyjBhfamsas6ZNgh9hHVJn/xL5rYTpXLgb8TnlPt0kJrfkUj
chyEzkyVaa6jrCsktCdKJ9YqoV5LCQ7HWpR9tqSgIm2zAMN7jW57VdQqNmIxflT0+2HYZOg3u7Sj
vyMyk40gIBb6rHqaPAoao8k6pj2BbTCjZZw2ekEnmD6QuvDYFh1kQyS7IZb0Q9VNx+g47q5A/GS7
qNFCTto+3Rjb6sOX0SpoZvIe0sJif3RkS3FjNyFJd0On3htNHD+HDQLldWHRde81pI2RVopDWiK8
txGUrdqM0VE3fviQ9tKrmbB/bKpEvQJkFFzlYVU/9WPQ495I9aOPbegqq/R8ZclNv4miITj+S2ta
TuO6Fe5qaOZLrZScTWFY9kaDQQhEBb1vpDyxONGZbybLQ+OFCLoqg9z5Riqbn77vhcBaYpwTGhGe
AzBx3jTLUqvvTA3ZmgPLuAFpoq3EkKrF4l8h0po+lztzG7Gn2UZBgNSj5pD7rwZQkR1oSbDrEdy5
kYe6WDLJkFb0qNuGHEi2At/QX4Ck/+9N/t9gAr/yJt9O1JP/dZ1XH3jv/0KyTNyV3//XX+ZkfMr/
hdcd4JIJMAUeBXyD/6aoqPrkM7YJuoGSQhOF/0KJYyKlYE6WZSZfgiKZfSe2xL8hKpr1XyZOZ9uB
smLKFn/+J+bkfxrxJUIbmaaJeZgxCTqS94pJ53bvWBSlSt9XtoE9yv8R9+vvq8/BCqYny7VXSscs
Mr6lvJKY+MczTvxTdz4z4NeKwF/Nkf6eaeIOGZO9qkHYXHhxHvtnVIPGib9M1dY7Zkn0vSC9gOoh
HrRPb8gfwCSn7nwGPdDamsKJx53XHfs6CrvXeNDOodD+CZv49yOfjO6f79wxRp1qReLfU68goKmT
8h9JJqNzoe1xBmhx4v7noVMdv0EaR36FMoj+Ou/ijZXI3hke4amLzwB3duHgA4ls7zgmGKdAwjwT
csKY+z8zZ/5pIszfz4Zx9vnZ1PTXxiEMnaPV5mydKjaYhhKC/AnkM+/NP43+f/+G6Vv5hPho8r4f
M5M2u28VI0npRbGrjFpZ9kbYsHZNamZFvEmyFW+//kinHtf080+/MLHpKjbUho6RELcjwkNqJvrw
16z+Dx7W5+d16uKz4Ws4WpZlhmkdZd/E3d6Sn1oZZ7iWv1/Iv0Eafz+q2fiNIQcIqxbtsS6VtVpS
NBhzglP3avNsj095hc+XfXV8F5fRGr8pqspdIn563t5qNvyZOz8RE535oLOUmL9vZjbey1yp9ZEG
xFF4JTrLbjP61xJG5+jG5NxpaG+9jVtRGhetum/tV4uqWMaQTcryypMPqYMB6a9/lK0x/Z2UVl/Q
WvRPBhJPf03u96+/b2V6V//02GaTh2xXXtoHbXukUbjXtLeBEjZYI2qQ15gElQ5HPG5MqbKRzWwk
USwBIyyspF/KmUNnrTyDPPqNPPzDfcxhl0i4I6lSBxp16WR8cJAjlws7bbaKyRPC0qVyvKASe0Tw
Rcl6wfPJAbkosBPQp3ngW/oGAZq5j+MNhp4F+6Cvn5B1Ygb8DeH4NCRQa8Sof4vwWKYt5qzK2ncY
i+1SR4UUFYsmkZddRfhDUBQPipSIRVK3COGN6BmaxaGWy19h4RzCIn11tPBeHaQb4YSvfe0/STUs
N/z1uDyuOnaHVTBc24p0YwmEH31Q7xtPe6J/8han8qqjLoAdtf+OFmUdJOXKCYJrIdG19LxdZUfI
pMZbs+kf2BdcIa/aUt2+lgLSiiX5anpiIcAOSgi3dSu2o64cI6n+HmblTVaQtqqp5c5BtxWEyTE0
YTWWEn6YBDN4kjx3UrchumddGQQAgr/YqEl/ZYTFFb7kbd2W13AsbjUlu590Fz7EZcRXnkvx97JZ
UJ7N4UqX+pgJ4xLaGgscrMEeXwVaKZGo6Y1cZzrdIQ3SERatr7/zExPVtLX6PAvW/cjSP3A2p5m9
UcOKqkN62WI9R5ZGHQ5Kh722q3e8EGNjYrEsvl1227PJW8/T2DYLrXRL3ECLwPRubTu8//rap0bB
bO5upRobm2WULpQa2A6EDwfHCPPDHQUZ5xz7/tRzV//53BHLDZbuD7U7dM5R6MlVJMfu1/d/6tKz
GdmqasXBuV2iHZbEYkzye4F+bfX1xU89nNkkKhm9LUWaX+PHtLulZMRUA+pY3sYIEy96b8B7/vPR
9IbtFKWpVC7GXpesb7Q/ZnYuY+jPD0ef0/MEYD1QG2PldhbrjWP41a6r4uCiPQW5HLNbt/uIbO2k
dpM++WZRTzJN/+PrB3/qxmcDNXWCIZQDUbkKmnyKSqNLBElxZk06dfHp2/408Vu2lDRtx7STeArh
p9w5tH/rorEKSuqfF480Kcun6o4b987PMaHUkIfymb3QqRufjdVErYZIz8PGTWt7m1UotmsavGcm
41MX/x9jdKjL2ObiquNtqMyMuFnqYXXZ9zkbpZ7RV/hIbWaZkgY6JjhjFXkQnL6++jRW/uceQ3dm
wzRtaZx0yBhdyn0C7i+pJEn8UMbRNf2nX50eXmUNIlCDguqZmIUTD8uejdraNIdRjqeHVcS/eJ+W
WoZS8+tPc+ra05nh0+vp5JYfdyhYXLUqmO0dmAE5bOOvL35iP6bP80ux1YLkLTB4tI2V/chSQ/o2
WmO9SFrPXo9lT1eH1wziTanewgAEFVBidVzGhnLPlqG8y1rD24wWLcd+NLXbRLaVRVaAkpFAXS4Q
6HQH+pHvsUkfyWwV87IXyJ5NCEhhrL6X5MalzfXh9xgrRHsuQfbPhzGCUP/5wD2RepWD3MhVrVja
pUZl4Qi3nmUgBGaXVAeBAWadFHK9//o7OPUFTz//9AWPTZc6GWU8F/flQqlkOucNKI/LLj6bI4gZ
9SaWEkvtYHpLqbKaRW0zN3999emR/GGk2bNJQtGwTOEBbly8lyHiOiO91rsmXdVCUS5a0OHr/PPp
iMioQUDGFTm+OSeG3tQBuaCk+voDnHr2s6nCK7WC+rddu1YzqDSY6ndzwB759cV/56L/4fFYs2kB
wtuQhuiDXUdx9L3c5PjFuvCnBU90oZXFuI76FqeSHcQ3A50MmopauU4C+iZf38CJT2fNpo7cSphl
zapyx7S+z4vqWmTnsh9PXXq22OdSpFdV2jRubuk/C1l/p335/vVdm9Pb86fHNhvcqAo14U3Msijv
xV4pB+LdtMzhvCrh2PExq64KHAirOLJezCDQV12plIuYyepKAoAIKwkDhjPi5cJ7Lh6sNJNuEJ17
mw7LAKebQQIV5dGlThuWYy+utqNqkrleyM6Wfvlj2XrpShm7cgUkDYipNJaLwA6MBbM6AjOlSXcN
1fIV8m9tY0PqghJTlmhojWIf4EtaNGB8biWH1gf9zHqVqqP9GjsS6JIA2bOGx/ABEUfz6sXdcKWU
RrGitj+sB1v+KYY6WsqdFa2GuC4WY6ek9ClMvBCm82q1KUISnEOg+1oAin371oe4DMs0vHC1sWYD
ou4kwKl9XrqII+IVZn9EGs05pO2JhXkep0HD29bbuC1cYErpkh6tNemYPrCmUnOAFYTLt/ACgBmc
PMY88M9sTE/MUr9P/J8m2LYK9NqXzcJlKg/22CPwMzlpue/V9sxvODUapp9/+g0qnMqY4PvC9Srv
IKWKvcjV6lyo8vTa/2k4zKbwWO1yr0X54FKKF+gnK7RujiVROZCGvUKQ82XrkDWbzPsxTgvZUmoX
MtidqLzvcpY/fj2kT30Ds0m8D2NkaDBhXBwU2je70tL7TB7B9pjxufTsE1+BOZvrhrGMMyscChc8
4QFn0nsU22f22Sfu3pzNdVUxqFHns0eqklC9bgRKaWDxwHY4HF+2kE6tnM8vkNDU2IJnaLpqKIO7
Ak5Fq7wqlsWAaPfr7+DUA5o+3ad3VEjCGqpBNV2Tfjk6ieEpcrozYYOnrj39/NO1R8ssw7bg2lIC
WlVE1U1RX1bZR4b4z2vHaBZ9k+6XGyXLytgGFx6Gf68+n+7Zim1pMOAduEnb7FOn++FrzmV7FnP2
uqt9b5YIokzXCh1kY54fL6IONMdlX+Rsiq4cafQGgOhuGSj4qrBgggEP/gqz+A9r97ox27JoXd8C
pU1N15DyaFUlza03SPmZO58GzB9mMmM2Rqu+bFSBTs8t5ba47TwaKb6DSUE4CigbR8d2aGFh+fox
nRi188gjjCCVVbea4dp9iWYwwiJm25V0i/ryHIL+xGs/R89LjhOjlFcMtyvCZWeWz5LqfHx996cu
PRutfojqqagGvuRSiiGW1pD6DERVl119+q2f3n3bxEYC8pUbH7x2odjZQ4ui8LJrz8drgNMPuWXl
ZhH6EQU5dVDor19fW53e8T+9QbM1ykQVEUQkgrp9dMgaayvbMTbmjZo9egEco+KmD42VrGz79EPV
3hLtRdbHa83E74XsnH8rr8IxBp5xZt773bv80/3MRroe9PkQR6lFdhfyxL5f2vBNFAQ/g4Ni2jvQ
qNCh4pfRPm5vs6xCwMr8WOpbQDJROTUxyv8wber/NaP0eUx1F0X5aJpJ7rI52CAq1fBoReLM0D3x
PuqzeSHTm7DgKJm7nm3cgHq76lTp3Ex8oo2m67N5IQCOhwHUTl0bUsBPAAFiYjT8oDgfbopx8j+W
oI/wKr8FXvuoK8UzVCz7vh9GbVkQb7FA0gSpLQZl0Jr0rfJWCVdaoXZ3raL7x7zm79WNbe3yvPgW
1nILm0r9TrPhRivL5MInNNsl9DT/DeFVmYvd55eq4sAkpvZc/smJPaA+2x+MaY6qSyEXsuyTG/BT
KCI42AGvSX+ofnfZyJ2nuHV0kDB0dolr+f0Pge3L7J6/Hren3p7ZfIN4FQjaFHTo9c46dSJ0RcW5
5z7L8/n3e6/PJpywCcYSdkDiCnqW+wBs/UOh5dGNKgGMKeAuQaupC+TENlmBjS/1t+i6k3u4RFBM
uyLZdKjBVxDuzLcgzNuDrWXyhlgPAUWynbQQyqOh9urGa7qPvtLAK3QYIVYptolNGl7WkSdT5J9T
sp/AUyXjjoffwDNQAzLVLiyWTWKgz7M9auhMS1BZu4yiLXzHZ6NJzkzIp77Y2V7Esg1OrkkTu7Gd
fTiF86qYZ6bWE1fWZhOO3PWKJRMv4vqV4a/12qzwOtXbi95HbTbhGFZl69bYhS7ej3St+KWyAhF5
brD+frB/WBW02VSgZZJRjAi/3dTatOA/2NVQHDtmYk/LPZ3cLREcgvyHNi3tISpa+Fo6VjN8yZTm
YmUE/WWsMLtSP3i29WCDAnPhOwEGrGCZKw+M0+UYPE62dbt4QdjAHnkRa+qD15brmuokv6mxXzt+
Cpj2r1+r+Nbysoc3m4s6WVIRiCeJ24/yG3TDZS0Ta3jZtWfbHrrRSqTFeexWbU6vnLS5UL3wO5/N
QaET+6YUZ7Hrlf4hV+u74r8TVv7TPfM8BhBDVgSQOp3mTUo+NmBmv0+eLnsgs2khYYIJ8ASmrmHu
Pd0tL1zPJ5Xi5zkhT5NM6cw+drUWirGDrGyPGtfaXHbXs2kh9giS4MDJ1fMSOrh4pS73ctGl1dm8
kOVlGqcVrHJ5jIGAiBiUJEaA1WVXn00MgZHbZt+qMX5e1Nd1Ht+iq3YuvPhsWihy1YSsKiJ3SPwX
xQxwkUx0kcvufDYqvbGztQ7zrjsUWbzxUUtrVn7Z1/l75f10XIh1Gf0bu1pXiZx63XaAFlMHnthl
dz4bmCNVJ99UwhRsiA7UP3sDk3uuFaj8rv/8YS5WZ7sDzy/iWJhZ6MqqtGUiPjDsDfOZudYo7b2c
VORr72siZJijUfavg+YF3NpaHdTl4I+AJzlip9LRhwWnCW1bwa/s6nctfuQKCYVhLTEOKlcxsVRq
pthR+12QFLLXlAOuE7JleEnzl5zTp8ncrsUQUhuIYqPLBF5kxi4X+1beTFN1bXWLQo62/GTktZA6
ec/6UWoBNNrvfZ5by6q54T+qsc4GAVKAPbzZ3rtsPymestD1Ow67BxYDwkbfq35PssOK2V/iy7Ix
R5dRMC0LuZhCCPQtv720GlBA5aLng4TFfZTuYz6PFHx4Q8H3+7MWsI74PVxSoRaMU2nRRjf8NZtY
U+7DAFJrp5Rw078eI+G8cqVtG539C2Q/TEtpC9Z4E3kfoi02PBBWs1YurrxEX4lQBhnp4S0rrxp5
43g+/7qZ1rgBvX/aJne5AnWrL188B6Vl8aIa+7jzD4JjjZJOPiLzhXvwqa/4SbpTldeqxkmbGd9w
Q157GQyFMgNLH6xHH49Ac6OaB4sGUgBhyaSCKupk6UOz60d1wufvpkeoEAnCoUzIG1GZ2D83TfMN
tN1C7oZr7FmrJEA+WKziAhMCWTvi1Y5NSPkOrF95VV5YVPjdqf002IKOdq8DLdGtI58wG8/4jovx
zNI9zTR/GgyzWd8HnYnVm2OE1XSPMJU7OlCQ4jWIuouwChrQGLjaLxvWszXAzgELtGhC3DjwD2Bm
nnTfvL7o0nOxchmX+O1EHbumCPS9TfbHQu+t7rIbn+uUC9E7JrA0ztFS/pp2wDCa9EwNVplmnT98
AcpsCShpWhtGp4Vuxrsf9MGS/IArBlggDJznm2nHU8dHAGpNG+yCUblVmuevn9mJr/63MPTTa5X0
TZb0kRe5tpb8oucluZ5TF4+pace/tNBwbm28IWfWopMfc7aNqwZPN4vRDF3yV8vrjuj4Y1Z7MIcw
riyEkPqbzI7CpY9hEvongEfGpOLsCwIhoDgQfRdavnJmeTn1wWfLC4ncSVIlaebKmJZv8EMkt3AI
k9dQ1kFa6YNPKEVSX/juTN/7p6eMkxlc0hBlUIO6H7jLX9PB//H1FzhtQf706sx3go02phUiFlfx
gQ6mjuUvHChRy8nQtJfjytlJTjKsADTmlx3Bfre1P30YTJyDZ/dx4qpZ1C4RuNBtTC5sNCrz6cEy
VEBTA4n0Xf4twz2byur3r5/U9M3+4UnNNcZaUNWSrYvEnUIPFLP9Tr3zzMt06tLTl/PpkQxCiptI
VyO3seRnr45gEBnnymCnrj2bG/Korho5VxLwXvIL9P1NUjZnNnC/dzt/eiSz3aHi2blIHD10K0tN
r/pBxkdtEOJXg49YB5Ea+gsps+ku51KpTtTfI3ZxLLSOkUargGi5bZ4HKrkGUrqShrJdg8AHFO07
5YqigrKrwGsv9NY3NzEfYtWpShZDrS69Mx/g1JF6rqet6oHYq8IJXAGMPTbiDebABUZ/SP/2os+O
7GcGBBX8QyalMG7pJ7DV6swXAyRCZLjTjmrESMSqXo+uGgOzvopI4EsiEAn40ZWHxkzXsZWSw0MM
gb6etg6t7S2n3VaofU/je1G3Kw0D+ljru6Z9l8VrK86sC6e++unnn14rM7Xkwoj4dGx8w2GrnBtk
qvVbgvanb342I1VOXnVURyM3UYrgYQgLsaF4Oj7pZmfvWpATazIuq3WspKDTQCJvMwl8xYTp0bbk
ImM5hALLDofkLQfGsbpEZpE+x2pAvUKqdQJLaiVdhXVX3XZVSNEbDMKitSIcviIg7cvp2ts+N2Lg
M7aCN8MgNahVc7zsZqNsQHvF112T1cvKT9UruSrYicAnaTcBmkO+IV16snPnXk7kldErd0FDJoPW
w+wEaWEsmnFIwJ4U1cIKigmWmln5Ista+KthqB2kwNHYyQ94uAUGV73Tx82gZuB9Eyn8JYku+mFD
5fho87b4CIqovhtxr0OAdOK1A8B7g4Qb7iphAS9k9/lrRoi1IGsyo7gMHD6MevngIeLfmEWf7LVI
sle5BkxNMd6iQBvWHib9JUCfCtdp0F+hs7PKZaZGZNs4/jYuyx+hXbVgXVr9xtbTD11T/edgDL45
xNG8kDZjXJNG6G07Xa83hlykSzklz2SRaV17l8lJs+2aXuwGU5irBIHKcorhudIxcq7QVrBT7SBx
pnn4nIRVcRtJkC+kxCufORNZRBrYhflDB218FzXVkeV62UiBvhtK3V9z7WyhyASAxYNQ+At0paHB
dmTE5PE6sSz/zovr8C4kHYJDeCMtSKf73vVw1IaYaWRIAWS26aCuKklpl7Fc1w9SZDFOC/0XwiGC
uFQ/u+OyKD0q6UkkCKpjv0cl2EIYuQpb4BnDGHqY7CNTegMJpK60TJCOUofNTlNKaeGPmtiEqaWu
aj9od36cKftIV/h2cE4DpWsGfy9nibU1tbT/JgOSXDmlTghJ1svbxkGDRZAbXDVCZtYyiHBXskX2
NsHssfMiCNrkooiuPDPyF+i72ZVZw/CYZAlMZVkKqO9DOMH6n5h2vaiYW5GPAeERjYMCCeYTmAcF
K/sC6l+XLKG/jgeHNfRYNbr/0Zhejp+daGLd16uUc6FH0BnIzI0jQWInaE/e5p5qrwZHguRu95AD
R1l7SY1aw1guec2PKNGsfdYV/roekmEZBTKJAKpo61+ybvCG5nJ8ZeO3+wEyu13qA6dLMbEYBkWK
tyA81E1r+hFsAtgqVHAxMxsFaX2t6JvdCE1lXwGb/+EZkHmLzoI9kCdFz4ho9KvOAspUtRx4BUcq
rST2S301oNU4arCvKnivaQ+ArgytEauM4wBGCrKrzBm1b7UcajfKKKZswMEJrwQDk61nApdJGppj
UBfO2mc12cqdXZfrqLHSZ6XNtIMh6eCG4UDSMYP3D8Iz0T6M2E7NZaTJYoPApL6uBOUaCqehchsE
TuztWmUKWCnkPr4eNQMGBF4eZQ8fO7uzSzl21sTbox01jPS5y4xom+KoeWrqCctqaGWOMTywe2IF
0jhY5GWIg2bMMVCNgcrZDDr5+ABOylz2oHnea2PEsWInxWCuGqOXh4lyggnBtlMF8astsfyoeg5a
yix8gQ68b35GEpwjLmSIZ+HEFLXiqvtVgFgGKSmmmJNW1cTRHmtz3apqOq4TJwHAopcdQNQSPHZP
9iOpkiPWQU8Ut6WattuxybW1UQjcVbpVp6vRV7OriDRcehZ8miwg17eqNYJDCH1cV4QUHVLia6/L
WpHWaV5RxMxtkl9GANbkQfX+2sk6cZQpEK76yJTXdfN/OTqP7eZ1JAw+Ec9hDluRyrKc44bH9v1N
gDkBDE8/pVlOumPLFIHu/rqKVFuhpyiWtYPOL0NFA1Ki+ZeP4/o9kI3beMuaQoKWseq6OG3YY1/r
S4vdpkGpQ6is5oGfkUsZwSEflJ0EBiDMxY8AAEhvcjepxkgFSMkUP4B/2GSaTO/BySx/3fCqcBN2
C9ila0d8Zh6IJ0B94MBtlFvKU+C8fIRCpSXWGCMP99cBPGIrRlyUMgLp6ubD6F+tobFvpIbxa5xG
9T4hpbpkRHEPXaBmTFtpWDzDHEofxSg1XZMe8rqHjSZRdiSAr6RsZW3c2pwxPzGzQaMA6i8qgXhJ
3/p2Fm/8WaCJxZDou+sIm4Wrelad3BlRhyNmOghWjV2j4Xs0eF0LfsPx7yEADfOm8BuuNwtz+TqF
+i56DTbI1u7WjKr6FSx+fRCuJ68tbMS/XPis6c3zfTik3Fvk4NzzWznAF+bpX5ouy6N2wygeEQn+
VLkb7tZFG+8uPI7jpFrnU2F85emCIwgWk3cbOP1Nlptflsx/zSq4Fzkm3nywnMeycdeNu2gcG5aa
cJqkz5PNAVC5AEHDoUbuEHl5gsW65cmbFU5l73t1F3djg6qJQ3sukY4wwwiFseI5AMdCTG68H6pp
2Awr10qtHfiFDhZCacF2Lx0bggyrE5tWCGQmDne7rjCg2pRENMGOe7EKEH9ya90sFf9+5ny3dQ5i
oopxxVYxarX2kfvMr1n7EO28Gwy3iow7Nuf7Y0U6NilbL+TSOpN1sXdRVx4X0ct91d9+o2zMdr2w
cGJmKL9MM6yxY47BtTdSvYuK1nya/NLaMrgrtoWbOqR6zcLZSyhr/P/3EPNqoNsvKBwdZ9cMVsk9
SxlAOZ3AFgkmTvOYria+93npd0r5U4yXx98tTvgJ2vS3QesG4tZOtyX80L3P3X3rVNJISmi3PPxz
dYL4wTeC72i6te153AWFAp+fNu64bWwv2uk6+4deEBBjIEsX9FOtZSwrSLJsTsr+xV9CMOZUAomw
sIyCASz2Q9Qse15G9PBQMu570IZxftvNlJaxnhxLAxxvJ7ZG2z6LjrrsnAvZtSdXImpypddtVtdA
mM0CM0mH7t/tZntlUVdtIPADEMWukQGmcqkkGjuD5Ch6bIgmojzptd7ecKCTtrUA+drwna5UDkCE
k+RUNTa8b3D959KIPsSa+8dausalaqfXzNTA/Un7HnVnOZ9+hFohd4u/fsEPXIzNW9BiXHa5yNE6
LciH9KtnvELQMr7pgJpx33r1ruY6hwoGXJPXR6Byl53wQvU58APGg2vVV2l41iFsuvTVVzBTV47P
5LbfieDwmZfJlIzGrF+71RS/IXhi3GbzerS7rNuBnRwSvrHNBsjLzJdjiOTeKYdoX8Pqi1myN6Ce
z459qSfd7Lo6gAPkaDaFo35Ez2Y9Q7TiohixG9sOgX9BlZSd29wv6D/WzinnboL0sK9DSET9/C9C
TRnE07DgPk5roAEbwwVwYvGC2LRuOQXcaCJqKCNcYjV55bVDx3Pxu5nbb2ZpheZvDl+avgdxmwEN
+8WOYe183WdneHL33Bntl1zrN6wwaTwR+4fTlpkJYqfqKS8abhrkReC5O9F9n/bqn4n78pRF8s+P
WnPrtNLGOg06cMNqO5atzLYOAqoryf48uCsbMK6oRui8Q5VaLmlHSRHXpehuZ3a3aZReNrwrUz4Y
QMHm1JkG1Oeg/ixqhEKxD9cdjbcseBeCoRV5hEheDtely4IzsHT5Be0v37Pk7G/WqiqTQIrlMIfV
Hz186hs1iHPBe/es2DDZzSPw8jSt/5VeMMbEMOaED0xcFwefQ2px42tt3ZM6tZZdn3srNjInYgGi
6DcuVsKD5Ti8Fl3hMrWd8M4qtf6KdF2AYoX5HC+GjOQW0BuvURHZ/S7qTXeMhYt4hoE3ECfRflRm
Gl5gvHI75BLDam7x23QaUPHSYOTA8MoTZQL/3Wh3ZbO8Nrld9JENNjCrNnmILSy77fY2wTJvDVn8
cyG/PDpOv2wVDdrdjHVlxCFoVC+wxCpWICo66/zc/6m20kc0nbi47TzYzX3r7yFFVMeuDCLuu6qG
XHeTFo1T+9n5gLtbiS7WCVakdXTHQW7J+cBu3ZAYelJ7BCvDZQI+c4DIX9+p2WoO/ahB4qYLGi0y
8XHu4/ZW2nFfe3yzF2/sAbYRBdhEI49UxkIFLklebxACS4oB5F9Nw3GTw4jnLdWgAQdIzjmfhjFT
h+DoO239FiKZ4t7gmxeTHwHUjfSJn3Mj9pdeYCEp+6slspEKltlZ50LFdudGJIB6UM4FqnjOF34C
OufBkRUaIfnbGRFsYdh0G+ysn9Uwus42bLLwrRuDMd/MC5ju0DPHuz6d1vuSy0dctoH7t9JXWPHL
ghKmjk2HF73gKwjN2f8vw0YMWDXo4wLQHUmyAJBtJuad9PyPRk1hrE34E25k/LmOae4AwjhQolJw
XmyFwZxja/olyjj1IKVX58xV/nlpTCtpmwjAWAmvn19v3YG6vQ2JRv9k1haxlra2fxpAbn3NyldP
xUB5k1v304pGZ+O5NUxEOdzQod9e4ekG7HMptt0a/TelQm4rlNab0rbUYRg4sccWMKSpBvNKJQwT
EYJMXPSdt1sK3lChGpZ7DbYPowx82inPlidKqehpsQ00MrmYt8qYZFKb/IHYegAdC+STKdSKJiMN
2MBww+auvtUknq2iLdpN82iYob91IDufmjBYN3ghvecypKTnLUSRtxi6jkOevqd2aMQ2ZcGBxI8O
+Cb4znMN0crcUHICVu0bNtaAFsYhobzdaAG21SgJY6yb3Vs+z+Q2eJGjoJZ/WbaMsR5xUYsptBK2
lMod6Md6n9dK7xvtW9spZzO4tmfExXpur9ruJWz3of0TTSo/8B9nZw7K4LXpxuJoePatXO9cqKno
zdYsTSHH9lSPq2qOsL+WaxOVGJPL1d07iACvKf/U/WxqdNBF0CVWSAwyvZHJWoXIgFWj6ZEZLR9+
I4zDoO31v6Vz/ASkIsPbNlof5ML4R9fVb1VK49EvtbFt+8Z/DdcqPbRcv88d3d9NuFJMzBVwyHBe
uXU4ody5OTtSLMt6L1UL1Hct3fRR93WfaI/9h4rrCbf8UkgsaZbzhDEI2D75pmPWreAlF0+/stNM
VUGlcdSu7rd+N31Mrs9aHYxCpohByKAyGA4jBxTmLqnOKSOFjVyCAF0uE1bV1eHdYKr6Ms64JkY/
WpAaVpk+LBaRg7pyB56Lut5bSGFRa2r5YVd8THXgoZMpAhe2gfpKJRREjoHqEwPosKvx/fTavbf1
Eu3nRZQJILD8OrCOtwmayX5Awv6Aacz0AV3P7slshBpAPZpYbSB0it3YhW9+E1jQGuVHCAvSNvMR
nc/6jwrsoxTpZzGU1R/UbXBqKkhkMJuJmhXKNx9KHaqU+ctMkcqHrIFvCyiGsWMD5h85516YRuOL
opGzG2RbbBsxa5aCtLwsnsEaksFXOfPHbsuX/XuxRbGhZ+HxnYr+pZDAaJWhX7RG6ljlDPJEo+ux
IIV3Y+7VW9QlyLLsEUtVya1oqwQoi1KV3ktv9/apqXlbufV0WOZOPVnrbOxK+QOxd+Wdh8uzcJcH
yqPgQOGt4+CGJ1Jl856L7N6tNE9yP0xUZ/78Pg5m8B/SZJtvhWrDp4LJ89nODftJuJL9SkdVb+hQ
3Id07FFWOh2IZJiMW2TvpNwL3Jo0TixMbxTIjQkdczCjj0GtV0e459Rljh+mZYMT2kZy1EDOTUUh
kwlMy2tFu+HO5Gr6X64QNCGSyA96XKLNiA23aPJXPjMoam77XzlaHe2kSG2nCsfz0oxvyxg+cyF7
gCVA2WzZ3zIqX8aqzo+EeYMYkUqNO9VDjLGmHDXzRBdica7UKuOGL8sdLtQ4nfIaL+FaHkGCN9Ym
MIP8TkljuBjs9NBvqOeHsQyXL8Rst0tGb8UjmiRsbH3SNR5ilugSqdzdFLURoLRJFf8bQJCrWvAN
+FDkIWrT7I6UeLMiARU+vIyl7WxRCnz4nvfqut785vC4HqTV9Be/Ev4LrX4JGlqMe38E2ttXacif
00tSpfbNEFb/qUwhOO6DCbKpYzYn4ZegwuvRPLiN48cUA8hbFx/q71QTP9l4FZHsqUXagk7JrMNw
69QSuDuAlJOB8PIwUc8nTSXxT4JxTEwRuYcK5D8KpMrbgSfF9gtad1tyD0p8wwhAZbpLbHVz9d6J
yD8pm3mvEtgk8jq/rvawbALweUdiJCezvbnSBsE5ak07qKvLBfSl8QgRP391cj51/tLRObTxD6po
5BZg2PdBaFEpeh5fr7CCB1ZTQXIb+PVGANeycYf4pjDnvYW5l8Pzrlvds0qbS2BJC+1FR7ii1j3K
JkCDqbN866UQcdVySfECFN/NXJV7wy00N4D11791oUj7PQe9iqBkwhMMQmjTzJUkuI3+1+q7D0Pc
YommvOqZqB/jjpUuqfU4l9XZdlL4BJnztlYB2JY2AsQbXLqJZSF7UJe+7zHO8Jhs4FhfhgYcP95n
/E7a+nU42rq5BVheYRQxtUFtoL403RSHO6g1p4+uF1G0r9VyMKteviPiMEhE1OK+paCAF9nYZ6By
HsbA0I/9KLpR18UpWO2TPzDTta19h1DRousZWN2r6OzwAQkLXh0oyqcuQhNu2NR5M1JcpgyaYzk0
k8L3FUbE6CgFHGKBrAQjz82J4IFhJ2Ca/1oKmVFrvvJEcAQaUqIKGoONZZuHaYSSBbOGu97Bh025
mtn34KBrLJsrDq58UxkzPODHYfVBLs57KWTHeGIi7eEZWRJ6fr8jjHuAZlzFgRFt1q6+3fs+iAfD
CK6jBF7xyVyqJ72mpzA08MEK4Pwd18zHsli3nROdRw64cQx3C9ngrF41sNYaNVTV3+etc+mNGhhk
pV4Znj7A1jlb6fw4DPz1axddk1V4blyV63TQenrIiEJtmlyqZPFk/VAUUbOb5lU/h5lPR1yuH1lt
tztpfPdt/r069PVdaAc3EwF9xAJ8KhM9uQuDHidDtZ6aReuDEFjYZM6jIrimoWiLyvZNqfylZObV
j8Fr6dZJN4Dmn436Myi6f9lQkqTmsEjr0rptZV4kBz1OL+vOqLMnRizxWq2PNjTRo21jEBhthmlr
B5k+rMTbbKi/XDsH2OVAS6OZAqh/ol1Q7HN/CpNwrcUmm/WFmu5STuaILs86zORg46JIRRwMUXEn
ZtO4BoIf35rWrZub544kM6+eqkDxKqLndTQFOSI+MwDKNELhdqyjW8Zd5wE0Vc+eWupYyRRsVFQl
EQopZxLtQRYZ6Vi7QmVb1OWmLtX43uF42boihW4wiEvRmQco7x9sVZnbyeKaxB1PAcQcoliXKd2n
Zb5rW8K71vzTu+OBi6QBA71CNJP/+n2EfWAUij5Yfwjnel+38jPv5IX6/OwtnP3pKNqX1HLOXfCf
59nvjdmfHDNL+vmeq0FSSJohflTIc56PpIJpzVPXTOaEP6Qe5Hvt178DgkquusWud+THlI7B2Z1D
fQpHen521jl3OLGe6OV6GyLrLwUd9k0/radh7EcSqqxBG9ZkxHYwfUqbt0vnjHcFynuUFw/u0pyG
Jvuk99kgkvuO6oYGGDRqYvPdBsTqxewoqXtpWUfR2zd9JvK9HrK3ZLlFK/seQCh83t7qb++m/Ngp
djWi9b2KTED/U7tfCLbUcK1ixSwtDty24zmz3dOK6hW1M1AT1CwP1kRdO4dfvO7vUuffNKC6JlbN
bU+t490cQHt2y/lf5kYKXyWviMU1/grHOFi23x3ZUTlS8tRHkl45oxZV/kxpUxonbS2ht2c9JqeR
vWZBn5ALK5looxbnIu+oDWX6a2tEC+dK6GS8MoM5IssW9F+DjcHdYDTFlNN5FLZ+RS3NHxrQMkOE
gPLNal0uK4Ym2dNGNGg1GoOCBXajU9elp0SvOm4QlPvFC/39f0ZptAeDrdIOcH1SFi3SbMpfZIGb
QrKmKUzT2zra/6Q17id2a/0NZfTkEx+0auBwmSjHmKZmt3XSptp36Y/UMxWPahJj7gfaj8X7Yskw
dssK5cuF/LgZm9gni4HvLJ6pbBMgzzIYcemy/ae4/5k2jLMgtTpusjUZucVk8mO6O4PIOuYYnHSe
fy7xqDcZxRVKtJIVneqs+Yj0ouLAlNCmTURK/FfZ7sXNWZrPt+PM7uazMvv6fvbnJ1ZltsIZ94Gr
3oNIBps6GKP/IH3uTZ8DL6UQYib+m1UWlPVp+ZcXw8bEi/FrhjhL+oGFtQUUmlE+hH32ZHaU3K1T
BwwlMWT56U6HTb5d0vwAexhrclWLO0/a+T6yx7dp6IN48es7Zpyo1WfGJI4GbJJyoaY789OUhOEU
Z+t6s0RlCGellX/S6qI35osCMh6DNqW6ZDBwOTS4231fLLx7qmdjLl5Mz+HzGa6OR0Aibb9Gns94
6MaXEC3BVtRqZdt0/eqs6Actz5cdDT/MGNetEdptbNVznXDA+DHep2e12hcg/5bbB7RJvfzgkqq+
qKkoN2s24k2qI/d15rK+dQZxsqDjJXXIUCM3nO4JBryXtGNzqORI6SQQ/9U2ffEUrcHGsLryPzn3
XtyW5nurjTFBJ+ACTq+q2FsJp3UOB1Rg1+2TEhROGThvasmlf6cKfEqhSO2xnRLxDOaCt9LiHsLU
6GMZ6DY2Xas4+Eq/eY0xXM1Upts1tIiiejV6wbmYn0u3K95wdNIYdsXwHAa04oTIpjsmf/7WmEP/
OVA6eGwb9dkJd+H+EVoAD0SzPszNiFqAQ/O5MqT5wkngPAUZHuAINREu1RniTw8+21ZcUXwRfJir
7vZBNdR81rzLU3Nynrq2nuBac1UFVo69nE0fdWk5Ai+oeUkTDkvz4iyNu/W8/KkJUS4aAGk3VCV1
sloqepz8NTzbXc2bBBLVRrrym1XWel9xSYZRP4EysBhjkUCw90wW8Dd3GH3XrnrBzYqA0HL0Y9l7
mNjnuthECl6faGh+IwE2RmO401wNzn4bSHQ+2B8bIy2SwlJojNDJH9ap2a0WT+8icmPr9072wRsb
baUavjCPe3iPcNiwHmaAEPcae2v6WXe2itY9GrNtb9EeLTEghnNZ2UMMLzu6lllk0wlMFUsnrM69
CMutL7a9SvgkUCmDYnnE0kMKoDBZuHOsHEqjl3NQpjDzyty5J5gwP4rOuKVvzD9n5O+FsMJ5cZ26
TDxjZPDYqzWZK+O9m5kNTGPZU00wpJ+i9DnwXdp2mhdnG/P1QOooVb4k9BeMV6gZNJZmdpx5gPBc
B4OHUNpW3cHS9AzoLvpeIsNwPc+CD1EvXn/M0oknmZhMZicYvm7CKFe+1MWwnBrPaJNy8qaHKbi1
HNwpwOtc1lyksEdOCjLmugwRfq3phe4CoG3G6C7v81Qd8C5F13kNs4s94kxJ55I8wTT1ey07/KBI
qfEeeHCyWkemd/M450d/ls53J901WSG+XyQa5x7PLJMsjAccCp4Q+1FSihTM2PZMfR3+Zm3lnqWb
StqwaYj4xa/+SwcXNJCuLC6I5EhsEuKrmf7gpyqOfuTZx7Eb1uNkK/cCThoLjvDz6nfia3XPf7l1
Y9GZ65uvR+hN5YjAzB/Mp6AZyy+3sJ0TZnWqU5G27244OT8MyXwyMMiFcyZ5MfEuzgo6pm4i10Xc
0fnM4jnL7Gsd9tHGc8yKDrJPM1WyAXux6xmllsLp2sqA9bliGI69KmnnLTrcM4V23vvKtB40f5Sj
Pdbjued281Jwk3+Kurz/L9P2ghcQ+nhiVuZ4G7aRx7eIuMiR6Iw1dUayGko8zDTN/lxDVHtrpd2K
Cq+ZdIwSnsZ3mUZ10uRFCS6mM+jkj4iAJRqmO+LV2L4UsYSNhZT4tOoiv6J1XP9z1nrkO9JD89St
+u7NjvqiqaNDsZi8GXF47KGtu/946tE8ZGgoyC+GT6sehxjN/Y3lDx9qoR/teZ8ZMuu7vg/rXaFX
SnyrAbe7YULrsqbVjLPYL4HgZ5iEPyQI7frL5MziYawz6xIMmZFUMmi2OVJW5LWM7GiGhvuO35Ns
jhOQf+vm8Fu5fnWwBhrXUqkbbgDjtkGD2ra/fH/GKRXWzfIvLcmGMi1kWJrV2bc2gulomk7wEnRl
PoCYcafEtoeZeQ0vXgbS9PjoBvgmQis3og3YhN1fzpNr5fVwzQP+mMTi3PDbY9b6yFC0/ralP/01
kQ43eZ7SYLND72HsA1703Zz9zb5bPMmxCpJAOYz90nQ64RANYuwPTHIsJ99VLtfcjOP+UroDGzjL
dC59pz+Wvkt0Yi787n1tOHyi8kdkQTbcOjflwbC7KZ66Hjxr5KaHAo3pRModjffS0FUy2BtoppBN
91BcmYu9FS0nJ6Y2nhIzfS6jvH1d+wULYUZXo9lWQ+X/utlEa8ngn444oTxFNu/hHGn2zrYK64KI
1Yyx741Ez4jxpHS7v00jyq5toBkzFTgGGfsG98pxQZx0Pca9vutxZa6Sd6JYvX84DDTrbfRZ8hzN
ZxQifp0s7mjZlI3FpmVq8tAQy9upwRbPw9ASEZAGYQGEHXToal71t+D2bkCitHM0P46hsubYsq+a
iNCzt0bRUaoHjXOuw1R85wVDSFOU71lTGxs0PGgLgYJ5MumsuvsKMr95n/hMtoE3czqwXwxYjQjQ
oonVbKRRF/tODN9TgWBvcPsvGQbznt3p4aHopgE9dmQfbMiV19L1nbegGIeDK5eKKZxDa2puuekP
3kJ901s7s0GoF+iSpIdXTnG1tqTV8C3xo3CZ7Zrly/b+756d0h1TnJDSOQy2QY69oM6tgjQ+8+IV
YcMuCg3mxVM03g1r4TMwYTaUpSCYrckZNx2Dm//wwWta0ZijFMGfjSzZaVkxl+yddKbRZWbFXRZ4
WJ9Hx8n2tuPyUMraS/whevNkyDeB87n8FE7f3zdz+OuPZn+xp4yXwnATySO1fOWdr7fCp+c5vphA
oJ7dpaVV0DfOMVXYGlwRFOeFHtmltpmaj7U2Yho9f1XlV4CoxuoyTXnH9TaHyTlN4/NEPpO5uje9
eXOaM+A0mW+ACGchuaBR49TNcLfaxZJYKfJSeEbFzi/B8NmQqe49t8f+YQZHvF9zQsVWHeZqMD+L
MNWnRUyMkwOyS/gqzNe8N0hyFu0T17EWCzZ29SwVxv3kDbhtgzBISKhZFH5lwZiRMKxMR7kBaEld
nQ38+jmRTowlXyqbVgJBvsPXoq+3gWia7Rj21GttG10J/ee7MeA2bTDdjlO//E+EbbjXEU0rIczq
4CApOnAYD2efY6hh0jbZZ91MWGUxjT9Je8FY2szp3jHSjzQd7f0sCuMyC2V/p13Pv+zG5VIE2jsK
1rT36NrFscB6t28bnT0VM32BjZ484yo7PcWudvTviGWy4XdznyNcqvCG9Uq+Rsh2H6QrY/xe/4aO
IkRMtf+ALmRpmSyH1sXLgjxePCZSnWO5J5ewDw71QfXfRZPO/AkVdQSu399CWfUZf5b/AKeTYH5h
fGBoLy9jx1jSdu1q26U0nIxAj4hznGlP12+5rrmhkqyq63hcx/XDyUSQiCpwYsddhmfE4/1LN1X9
buod9wiS004mzoZPOdU7Em9I7RtN60TEriRlYZjqiUY6bfDBcTcY57r7dLaKrbR9O9sw0Oaf3TR9
PFaC16Fl45NmDsm8butqqXctvi5iREcG4ckULgL10VCfEJPzaU2mftHl0m0NvcgXuRIaCzJb/Yb0
qGi6rf2pW1pvGyzYumhqMIHgDtFsvNl94386nDzOXASu9q8gRcnnOeq9n8rye4WL9zq5xbjjxZBe
eqXFuSb+CXDCibb+ytrDYhXjt0Wu4stwh9DnmzOkSaXNN8VvtefTdZ/SrOmfIz/sxKbtldx2zdol
6YwAeDa67YKb5mxpUGP2aC/PLEouMORcJwmWsn7srZYoVNGSibe7ML/PotA7gEPj7t1b6kRwYX5a
b7LifF7GRNtddDcwlHqnVKbCFHhefo0ZvXecttRBbR7Q2lb2eMktvdxTQb8GTrXsgaliGbcy1V0y
a3ptV+pau1u7WDvht5aefe7hYd/Ex5uFwWPBKJJUJNuGTzB0vry8+Q3TLKcVIOmvAmugbeG3059p
r4x+CtypvFTrMaFWRSIsqDGg9Zk/dpA6+6rx8qPbRi2rbYwM042dZQ7m3MHGBldV/Ntl2RiHxcuK
Q+j4AWrR+suYFjKgK4y6gx9J7KpyIRcVsukYtGjx+rqtmb96j07hywcrbZhwBbJ/XIZ1fpEBkLqW
aR0rd0zMRVVM+yI3vso5zGOSWN7BaxmdFDd25B5qYnYuQ+TGDEWdxMl4OQAd1d2V/PLrYiAs7922
PNZwM2ONRhIDvffpEV05y0o7H15IHCUXWuyiOX3zy/lHAu9LiqpytwQiWAZseKT61EmfmiI8mN51
whgtfNl+GX4lr13Y109e73NQhn1CeMVapcHeoFhh1JN6z5hdbPzSuF/LFrW56/y0vJBjTve/HBfk
6O2z7tF0hvFqY0S9+mwnrsrPtimurG2YiejOLJcfFNl1YrWaZu+Qh5xdqua0pW9XVgElTl054W/U
QWJDRk6aSqxIKBfHHHaz7ODy0afYjh4h0CEijcem1YfGIxhz+we6Y6aBkRD69Z9x1ff3KDDFQ0cC
4hNn0/pnL039YpsEMYJRWU8EOwpeRKqm324EGyPT+btnDKx9kvvDXUnIMSF0T0rTsA+pMtqTEVEB
4t22y8exnMkS0bPtGPulQfcT2ezHEtdpty0hrIPFCJactgSWjVeJeHBpxeRgOT6mxt0v7KYy4jLa
B0Fr7jhHtjwsGB4Z7ljDBS44V0qEBOkwVeeynGykhCpl7J5l07MieLcn7MWJNZUpLulFv3RmUybc
6pdDm+ZZbNFrvwhpZjGxCTo+mgLHZ56y+T+kNjVoS2RREdGidX7CMaXRFlgGbcRiNaL7aeYiPmV5
tI8I2/3XMWOlHF8JOtm62A5a1m+d7zbkD3t6IbFCIZd4fmfv2SIww7MIC8Z3JbXFXbEMCCBYuJSk
bXzvUQYjZyWMh5Fq4m+gjX9Vbi6RrPo6/AvqkIiaIreTMhHdp9XqX002cbhPyfp5ujno2ZejKznm
y09EMvXUGKwTtgXtQ+2xjpPmOn/VBKdoSOnpPPYtQYg0avwdjsRpYyEH4hchAWwsUX83kFylFZ8T
N8jK4CkwKyIlhrY3+Uyaj5uKuW/t7oPmI0q2BtntmhEhX4X+D6ZI9ROZ83ilBk9fK/pa+6hbm1Oz
FjPnmaQoaXlAe+kvByoiO7acqj9FqpaJojB6W+WKvmHQI+eQBUxT+Jjfm2I46X5iGSDIyXLMtqf3
IerWa53W0bfWdPV6f0i3QTX3B1Fwm2l0MyOvYMJxWidtH1jZ0Fxefe4zESWaWMhQzkW25rSHw+6z
99x1O/Mu3Pi5nC+BZFGRG5EvDh7XB4QJTDcdCxcpYrbx32gbs4zdoWk+aFdXT/NA7KOR2CE78Efb
wGHWu1qYv8ZaTZdZEaYEKsrOTEVNctN6MQMr/afAEs/C7NK9WefM4yrrkyCNyuOCwzB0+vRAYrbZ
11NqHcc2IMHlZk6+aTLffXbQx10WEnM8+30Rd3yP6O3gBpxQ9LFh5dPJN1ADTyCE3/mS59fUJXxK
kVy9jRHEgY09+Qv9m3AQ20g50z3m+ewr4z+P81BTFeccnk2bgvFYpDpZFWLNAUTwto0yTLYTdX7p
0dXIILNBtOKdS7/+2SPansDPZI6Yyf8xdybLbSNtur6X3uMPDAkgEXG6FxxFUiKpgbblDUKWZczz
jKs/D6iK/kuU2zzVqxNRi7Itm0kg88tveIfiR4VlBvVA2N14ALfnmjI0u1bDya4IumiTOrJaBaPT
/7JNl7PgcIOuuX7yecZVznC1w01DqVo4KVU4ekvoOMTlKohp1XjDV1wJ7Tn94ddRbZpla4CsVA1v
8Ofotis3wiq+Y0HP2BKA0RLgDpYIgFI6OCL4b9AnheJhF/3PzhzzmRcx/mzs1l+EXeCvC07gXg1H
2EaNWn9jZBwvswhG6EixulEHaW3jXIYgCdz0exTFz62m0uj0iSHChtThZsOzomQj1Bhhgg2vlHkO
nvchgsEAhT7mKA+mbUagRzCrsbyG4yAwFTzTHP+RedpTlvDf/5n+zmuWD5CR/PrsbPTvX63fsv1L
8lZd/tCHv1P91/mPvbds8VK/fPjFMqULNdxjVTI8vFVN/P7v//WT/69/+JfH2dOQv/3nfwBgTuvp
X/OCLP27/RnI5PMjeFdemVby19+bvsB//sfjS5JBmn07L2iySzv//LtdmqLZ2r8g+TgOhmmAeaQG
T/bdL40/0v+FNoFq25qQwph0YP/yS1M0419CMEtxLEsjCFPo/bdhmqKJf6mWtC1HmMIxGW+b/8gx
bSLc/ZuIx4pMwzY01bQdFgF07IJC6hWNkiRy1J70NBhIy9IS0h8lR/4zD1x/6dcmebuHP988RJwK
E3dtxKR2YEwH3adVC3D3WZ7C67LR4qBbwiVdxZZ1FKY/ck7IPKI5QRp72pCr/jEcle9lW6nhLOUw
/1CNMcLbMTNA5LijoWDgJiE0ucKnCNbjdsiXjWr6PxMrlyaQjpRJVOiXo1wldZwfafkkq6LuSDo6
ve0b+ntFoTwrvukcgt5D2SKp3XYTxfge40IYZWRu/Xj829s+vj+r/9lXanqCArwAxRXv0TDlJXW4
5M0GYxFrT7Ea0KbRm3JOctcu/vwpEyX243sSOhA/1VYdROt145JvjfZlU+SB9pSkooI0g4V6b1TN
SqGpx0guUa5RWz9vDL6KxRcT9M10KAAfSaAgD1Pm+ebwZKk5brxp1j73hgTb1blOgfl7E5U4kSLB
sgZy5rMZNLtLAELn1Aw9owqkzBnzhyIVr0mq1m+uChRsZjoR4bO2Sa3B6WTiUQSSDafnCMCiCIup
cW8w6VgGeUqDcejKatkkjgUv3zSjbDGOGtPLqDnnyLmNoZZIRHiotIpcQxg5qumq6yJ2PTbawhI5
aC7ywAfLd/vvPilFxOCkMV5MBCF/iQT76HkocjuBK4zO/uwfvjHLtAzdlELThTE9xY8PsOsrrcaK
u3+qvfSXO2Y7NHtJjnWY8ZEbvL+ufxR174LXMquyX/VlTP0Qhg/5W/pYl29v9d1LfvmT/x9GX216
cP/ti/c5+jJK/61lJX/r35aVjq7iMolJkOFIwZ/827KSAErggyzD8GVyXPorBBvyXxanjEkF4RHc
2iRQgWv05GZpGP/S6UXTnDaNKbSjG37h2se19X5X/CZ6XGh1MrJnaQ6rE7bhwANTL5QHTFCEHs46
3hFnrOHom308b82knJlNp+yxn81AepCVlrI2ZoFHSjVT8jq+wZOtvrWq2MddMBZyhoZGd5eTeixo
VmCg5zo2Lsg6Kv9XtvU5nv07Ep0XjCelELZqqpatTjfa39nhZe5jD1qX3hEKn3IPgI8xhx41q7jU
vbnVJN+KXjBnSx04pwqtXOIDLJm/vePfPLWP6hnTGuBL6Twx/pvurYuHVgNPrYWN6JsSWuLgjrb+
krRasYFmAUqkUqNqIYra//rnT9UmoZCPX50XpDtcl5ifTs/g41f3g77CSr3Kjn6VBtahhoj6bCaW
vh/0LFij4WffjnnuPSEwPlHX2kzTZ04+SgnNyI2CVdKn8l6vOzeGa+ilS9D12hWT0o96HNOTwa5B
k7qtWqQHdLo/LjFxjWpo8jQ+1s6Q3nYCqqDvVBWKUOCIixu1sLUNNG1zb7R+f00n7/zuLx6QI21b
twRnzRbOBb2/UsvQIBFIj35Q7kM1958wQKeiRCz0TgF0tEURlqEUTi64MQut3FQA1hZOHITbaPC1
xZX3Nb2PD8sxVFuoyPDatqUb6qWE6BjadJXqLDjSoeFItbnRvY7wrvaq01fJylc8CIF0ADCbLnTw
BHCjZ7qZD7eekqXeXZTqCZiudqhP6vU39fkgkTPAvjFUnYLKtuTFbsKj3QzQO5KHIlczBrPZuJed
Xj1rWhusz4NM2TDJgH5Y7+IwVLaZlkVXHhFh7OIJ8fE62YvpSMswLqNPAr+Azp9bHRj15M+DE6Od
CGci2zC9y59FWplXTu5ZpuXjOzGm70u4wz9YvCtD/E1cora1pIkVszsQzDgkEQ4C2xiPHvh8mBFm
mGQuzCCA3qfaLZQJWSx6uEwKZIz3QuV/jryfd4fBaUHf1yQVVwkoH4+Ky7iSK1n2Bx/D8NtaVvhc
N9DvWtfzjVlpqsEdw0h32UVJdFunXQAQJwD31GZ4kofQxcYxbL/J4Jpt06cjTLagWSaWyFwzvJ6L
lBzvDS8nwqkH2+qCtda35Vbohs/MI7OetQyMrXAGbeZlY3Bz5cB8CnB8tGUaUIEwctb0yy2pmY0n
YWsKyLu5fcrbNqa8T7N0VqLO/0pzWdsLKuOjAfhu7qGcNhvxnesolxmdRr6aL4a06256f8hupGfX
/ZXLZ5JTvNg8bBzL0AzLUsmHL15ZoVYMaQtdHFSjq09NbVBiFE3znbZReetP9rT2GPktvBDNBDEV
Wz+uPKApfF4sYHo2xpTrWwZ5w8c9o1ro4AJh487JHOVrNSQ0qnEmXGi6hzpoWQdru9CCO69UfACw
4eB9aT03RGpKc7oT4if/zF+CcG8YH9ZzIaEGOiRpo84XB8Z33wDcbzUn/HXlO/9mU5hkThxWVSO2
X24KqbVhKT0JMr0cAnUux7rBu7bPNil8utvGi73bMELkO1XRs2ZSYd54YwvksU2jjQ8orpnjCF7/
zCCXLjWnca5s2s8hjPyJrE63QeQSTy7unKBE06VxFXnIbR/yTZLnwVqlf7pT7aQ+RQKoxpUH8nkT
2I7ULC5aA10O3b7YhW1VtWGeeMphQEATVnjJjKPHKeOnpg/qYcgz8aBk09jNk84dJJQJxsjiZl1R
l1srsJwvf17QOd35uCtZkClglmmwPYxL/3PMPaUP2ZQhABOoe9v1nddy1MaVCt1vVVfVr7htnbVn
SMYjY49sQ+fdwyHJf2FyAD2WXKcBgphDSFLUcNlXpbtTUxRoiHfyJJo0v2m6Jlj/edUXnsnT3qX9
oam2ZkhyOUdcnqWWBnxN6XmgXRktxyqvb5TC/wmuiFl20eH4Qp559NIQtheoknbppqlya4duPG8y
zwdBOsLpi2guI1uMw1ep1vA5PMbbadlqe0nH6/7Kkj9fGSyZC0N1qOsc59JZLxNRSuPVNw92ZMfw
zCtj1foiWgckV6tSclvWXT9spDeYzz2Q11Xkdc8oDQ3LYooNPfU2EjaDf0US7Rz3Pm4A1mUSsm1y
clY37di/XaqkyzkTolIcOr8KvyDO6a5DETSnygZuBFZev0/6cBGWKIJkruVsbacY0IoJa+VOa0Zr
K71a2xtcZwvXsKrXhixygR5Murzy/KZwdLlOU1ct1miYNNKns/y3dU43P9Y1gX6IwprLv6qIIrSd
kMF3aImzMsAIiHJsjDJ+SYMwQrprHNZKZlxLQz4HDcmDms4KW9CwL+O4orZaCchLP6DtSTrItP2n
wxAVxQYv2btVfe3zPl9cfJ40TYcIStFy6RsHKINiqY31g5G5oTqr0lfkHNN1lofiyIDBhBCLBAS0
mXZWO7Z9bd9+DuFSlXw2d4XqOMK6OGoBA8sxTjlqvavBK66tbmYPltw3TgxssG63thijW5mIAPpK
ncPxKYp708diN0sT5bXP8ifJ/Pe+p1i+khB+XhrVtS5VcmGydB7Sxy2BydzotBaITXKc+lR2ZbEe
EPBIZknJp13bgJ/fAy06g2YsqHuqpMuKQDHrXk8lrEpon6S6QV61Xxhg+TuZVP1rYjo1aknIJcwM
hXEzqX+7RLSmvSVFP0kmt0iYe2ax8pAXWQCTw0VH80pUOlSvWk/s/Rt18Nt0duXYfN6tBpGdjeqg
JPy5UhhNx+xMvdIORZN3YHmBTsxLMLS3wHBYUupY8Hrz0qh3NgSAJ1uIn05O7dkA3/xVd1a31bNm
Ug6O0plVKfFTq1X16coip3v249k26F9InD5gRzms9uOLHGkiU+SyyKpQW1SAQDjtUztKV0KLm7UX
585mcBz3KZ5OHKjlDvxrsEgy1C7NNngzcbS8JjR3jieXa6JPTl1Dn5ZHeBFv+ExIzQVIkmo0zV1F
R+6EkH++cIPMfsSgJNhhH9pvYj0coVvF2fe2bolLCrBQqYbGo1I3xm2Y1fXJZAr4Knz/f/XYzk0o
gwyGlV7sf5SZcEGH1kQ3odP2wE3ioxm6X50uh6BAgJzjgB3fIJyU7WgNQ1vKScRHS260fKwPCvfg
n9/j571G31c1CYpTKQC1/+NrLDM/M9Wusg5BTIp9LsqCPuThQZV5hstWXdk3n08kn0daCWqR/I2K
7OPnDV6oCMz9zANyZOGNiVDYDL+U7DGJs5BszmCIVaKhFE8G86Yw7Wtn6/O2lSRNJLjTrT6lJB8/
Xyk1RGuYLhwixWw2zAK9m1TG6WsxaUBoobnQhqneQJnhSzvK9E4f5BPd5gYEZmfdeOiOXengfO4y
cT1Qj9umpVnofVkXb8Cgj5kbuWUdFN7PqQwzjy6SEXqrnE1egmu2fwkR2nO/5MLCD+umKaJ6rfk+
LXNozfkShnjwo1O97hUXvfqaf+hvXhhPiUdNBcYlfpls5iCKFM+w5QFeBV7gTSmyTdUk3Wvo69km
0qL+tfagfZzzh74fFWvx5x36m8YJyS6tA1Ojcmf6Mq3wb1lEzXjBCdAoPsg2HB4qb1J0CiPGt0O0
y8y63iUeQFQNQYuboO/jdcQk4Fob9Dc5N40ujRtd6FiXfzq3tEcyayTJOjpms6X+TO8Ura/X8DLt
Y6yM4zfZd2DlS3gkM70VuEIF95EVNTsDK8lwEZcRqGu9emk8oDfgbQKI4FpzsBSNKRX6+eg+2qp+
ZbdPlcnHeDj1uQX9OY6LIS4bmIA4hQIIGzXvKeeAM2nfN7qOrmNu0ZO05YBWjnk1bf78qcCyDIIc
ANupP3lxxD1IlgjIdtrByTs+Kw3y59bNacjFPhyCwdZLgAXE53+8TfhYieEZLUDGpZdf1uFxxhPb
9eCljvdDbxCAMZs2ntNYqJaKPnb3IeSUXenk9r2hjwhbnNu2/4tVSMO0HBYjBJ72HzerE3W9p/Qo
mEQwqmIGZLIC7Gz5y9DSvBmYnB9qMbov0O3RtZp+P23qq8Yyv6lbJMNkmjpTb5bU5+Mi/LBGbBTw
9rGH9rq2zCY/aYA3Nh2E9vsq1bjzSH1Q7Yt84gUFTgSyuvXRPHDq7Dj4PsgmJYxtbK28+MsgxCNQ
j36Wm35VzJIGZVBlyplBnnWvbqfZ970o8jn+88iHRf1T0TcdsjyY86JeAnfVDYtdp3KBLRqEXoNZ
56XJl9QdSFmGqR2rqmONctUw7gBo1DOvLpoHf3SyZyReWGrYIRk2y8NBW4xRoN+UWTAcHC/tXv/8
7n4T6ZjMQE8x6Y0yqb8IxEmL0bPoOS0i6KxbM1UjdO769pvPqBaONB5qfuZrCNjlTBCrKr3S2Pjd
x1Mk6fSudYtIe5G8eE48GqLrgmOl+MoW6ke00HBfoa9Rljd5l8GYh3FZrOi1vub47Rz//O3PJmof
g4UzpXJMwQzyc0NeZCZD6zqAnr34yOXHrmh9BCMKh2QeHeaxe9WkyJ/Ji4HKDaq2R4go/aWVEj2h
tIgdPGdJ+O9zslSkQ+HNLxjYo8uYN5UGRgvx8NmgD7xG4fqoNQBqKjZK0Gv7ulCDtYcQRTzT0NZq
5mDjs3FGIC4fXaUfvo54NiJjiUarBmHe8YGWmj2LUpJU24cZUsEzWrVE3XSswSglUy8A/1i1n6cA
QE6mw68V2nGvaMmaOzDFyTdfbYtTDb9oawEs3b3HAatU7XucefLnJJiS6T8/3d+9XKnzjKypjfmp
a9WalZF2pRkdFQZ5iMUwyTjmmuFtdDPQ8H8Yhx+YyoHoNAZ/qQyeuLK5fnOJMrzUmK5OA1BHu9xd
dlM2ttHr44H95++ybMwQQpXiNQqEtrfdLgPsHu/HLg4WnWkyJ6mEvNIBOneyP+4w1iDY3YKOrhCX
Dsx2p+VQdYR66Ok7o+sD1OD5XJB7YP3imQtXFC3eKLJW6TD6e+EX2mOfFtlb1gT+yIDfzJ+xM2Vz
IvhMrw/C4UZphX5vo+y8M6fphRe02abUrApMYAcnJR6AHUJ7j4MVaB0u2KwO2DHSZh+fZ3IYcV19
2TzWKcxffFW+JpcAGA6LQukizYzTFmZnQ8PhXInEQM32wqZTCf/Gvh/INHYlPl2LzCteQmgaDzBv
5b0gSdzhXMRcxDPFOlD14bZM9UcvsMSyV5CZzBzkjWPTHBEfE90byjbGHkDet9Jo2dv92EE4T+wj
si7VF8rvSY4O/MX7OKwHanEoRqD0i9ZBDQYqWAHm0Bcolur98ICmXIF6rY5KXDii66hNkzMydTKF
c0fGGYIIIakWmNuo7No6LLZNhf6KE9XmMlK79FuReOxqepNLdJAy7ErK6N4UvcddqLG3IniEteZo
8F95+gqvamOh6bBFIbJ4Gpy8+TXW6L8DRof20OrenU91u3ZifYRqpCCj2CrKDxCOKqae0/DI4NcM
LBCAIM5kZouUXmqsQ98u7txY9mta9mwVmvLyvu3SbCOZId8XDgJ7SU77bozcrfDsryoCVKT7Yu2p
HgqESt4Er5mFfM2YOsmyHWmVhVoutyjyhtvSroK1yfSwT0J/FcFh2CJ31KNcphdr3W373djpwMOn
YBg2bQe9qhjeUtuP9kHInC9J3R40eNztCqOocJUUyleZdm/pGDl7XFfDHGisi46xi8S3byQvSdQ4
W1ryyqqpI1RBQ80/SAcidgJ4HnB9Ewxo4ZhHLaabB0b4NogUZK27Rss2kDvrU1IY7QMasVykIA++
2FpcAHCvtB4/eLQHZ+cfEmqMQK5fmo+lFqHh16DMYYeYg4oOpbCyd+L3ihipcR1MDXd/WSOjoMA0
e/bDwtwkoZUdscBU14YJkn5WmPChySuA2TjT7CCYioVz5lA0BY/h/NLgcOlzl37RjzCKxB3DOHud
VgBqm9ZJQQEPXnEzdAhaddWuzr3su+G2d3Gr2RCaJNIDZurOKaOtlahMIMsYaSxi1fXWphjqp3zE
ENWHhn4bmJXcllHco0JbZrNILypw4eCBducE1SusADpsMXKTKanxFAuR32lDhBGSkMoWFFy8hHoq
9oEeZPOBjOBHlxXZMaWlt/FMpV0EPbDiNqUDPwRdvrBbr15Df7MRuqTDiWpq5dwVqfPQomN6mzpF
f1PCMVkESq+uXHYy8wIPalIufO0ZBiNaKuqAaGGTQHZZ1EilzIEP+jA3bEZLQ6D4Cw3U81zPS/G1
KgKQraBjFRxSceJwgH9bOZJnAMTnKB980SpbJ5S6L4kXRw91b9svXeN/cytPW8pUJGsPlfJjDFKY
yhuVrXNU9DlmJzLTFSNzFhakzQIqYjLnML6MBOd9oRJLGYx8ZxoCzLcHL/ZKQxwysDCyTVij4AP9
vEVaqG6NF+jO1YnmWn0S0y37ntD1gOiQDhYCSYIh81+ikuinhCC8+Z5TEWXLtVYgeTC62BsNQ+nd
ukgzrK3WHU8FnipLB17bqp80vqpGrY5hh2rqIGrvoCS1twHRi/CdmSY7RQPWAhNVQZtOCiDTM/qf
wxJIeIhXmSy+ylB1925u+czsbMJLEJr90q6HB+zXMJtVrfwZNhKBsAZlCJmEfY2WlgXYwjC5Zaoy
LJ79AoT57DwoOz+9eAAWCWx664dj8uoWQQY8EXfZNWo7+F9IH/VUrY1fmXSZ3wyz6n4mXp/d9Uog
D1aSKY9QzIdt1enmquwrY6PaVbfRxAjTya2r5Rgk+QqZOoCOA1owiRvmSAKWxdwK4/p0Lu0Qi6cx
N/qM6c6hbOj1+gQlDnUg5HL1Gz9heqSHCFcUTW9uuXL0L1ZCVHeM7EkP1Lux55YdU2xlZ7lSmzM9
QI6nyXBTULRxmwxFtkYmLrqtJJqngTfwacOg5V+Egj5FDzmm43tmKOQ3NYJfvfMtqUX+BlAQ3IWd
w/dDyUd9zqzgIe10+v4dzWm4MztJW/7GimKxKuNR3tWGNDbA7swbiez3XG8hXU2K/VmQ14+DjuqQ
U0pzqYMev0v85GhZXbhrm9q8l1MB6jQ2b+4McMDUSsvnFIn2GtEB0Kvto64azEhGZ0mdOr5hXDDe
tUOcvU+cwyk5CgNFwI6jAxPwqtZxazDfNTylm0OtRAbHg4xsKb56ywQ0BgjuVGukMhlsFKHH3ab4
31CkvrUUM0T80ut2agddKuky9SkBk7OWdTG8ppSCC9HHHrjZEWHj2Sjr6oQKBzCjximCRe5qTMr6
6qvIcgVudAitznA1fY5CP5PZKhy2uiMamkR2ggZBSWXlFtFdGaCpPqLKgkVAtNf6xkDrJsJljIR5
jfYkzLqke8vwjr7TAAtvIwqTpVGY2j62RfCoR6qFiFMzGVe07gpWt/sQK3290+06O8TpwIRXuMUk
qMyph2innqxAxAdk/bB28wet/Y4KbYWW7/s0jAICbfH7woiSt9E1gG5NrtRpFXmzSrGsRWYKdyYj
Oslax3Jo88AJE0NhH2ywRrNUwOCpnW74Eg+Ksh3zFGisqZd7fDqD9Xm6ZKupmBtqIVET4UEikEeq
udCNKts4HPCvboNiPLWzc9eeb8giHPHfEwXuT8bU3aL7lM+qJuSUj43DbZaNWG0YeYfCxHSWdZI2
r8iMh2Ya26QO2kkIKy+z0Gq9RRTzpBopQUiENJoNjpl0Hgejs3YNik1r0iDtpCpIR0cQAth2pgRd
Etgg/dpQ3qdeNmXFE1Ks8yzruxr3Cl8/8uV9r2ucGSdW9eectIK+QllydxfIDYTAaysiD2Kc/E7X
FfStpzwSJbD8GY4rf4Q6VcgJsGTzEFb87jiNyz17qL55lccOdCRaR0h5iy0QM38bhJr16iDovS+d
COcaCSFjA9uh2sH20yFLjFXxQ4iCj4up0GE0jWhVAKd88nKpHGQWWKvCGHsU1rQx3WTnQl9XbPwz
WhQlYfG31iCOAsqushwK5Lr2oQuZJgii/qFLg0PkGsU4b9uJXBiYdvsIvqj6qTZK+62mXrrFMwOl
PKugDyHVfrQ351kSotP6T4y+lG8qWS9EtMKo7o0mL96yUqcfgVpvjEVHTtcf5akGym1VB6hz6gFs
Pn0F8XpEHrTon4k86FS1lgmeATFRFPdow8InVr/Dc/UMBH38bteP+qmSuXiAiHccQvNkx5ZzGoxe
boijLUTcjsVrqkLWlXLKMipklw6LTqKxHKxQWbDX4aKRr3jK3Eq0cp5nOqILaEXNDDt/MF012tDh
YZZcIaQV0x1+9u28u9UiKVa+0XYrw3at3Zj5WxGaKUlEgO6n7b+A1SNz89FPPQyQ8Oc6RFKopwA3
o3oo1oDth1mM156NuINRvvYynwQ2PWuEa8dU+QeMygJOYly7+xS7uHRR94b4yd5znQ1arE14l/mR
LOdWNvQ3doL8S2rl5h4Wff4rdXKrWylD4OMg44jwazyo0w0ge4HaRW+U32TrV8ot5jAtKuOhnhS3
dp8o31EIshc5wG5v1vfDOq5iOXfR+ZihtXBIpLEduqTZ6rLr952FFrUexsVd6KpvRVBRDoVhEN/H
qeTy5h6IXoiIxoCKVe8kcysgmC2txtRvB9wwnFmXO/ZL1ZLLI3pa+dU2SlPxJfbwMsO6pukPbVU5
zRGdIb9wICHGRbQWzLm/aDB0+fdkX59ovJIBmcYYrDEkSZdxQXGB9qI7RwZBABaLqQBG1UjN+bkF
8Z4/xFZRyRmWiu4hD4zmcO5WMCbKNoWCzAz9D/7Poo7Vh54sOnEVzreetBwdPck4OucfC1UtGBZI
92YblXkK+8XXAJ2ec498CrVhQpVy/tHKJd+Kp86H13aWXDgiwVioxN3Ct4z6iOemXCCjp+25NAGf
WTUFQxIUz0FYdq/E8w6+M6Uc1zCf6E5Vs5fkJAXYIn1V0ULCbctC4WaOx3f+DAkKL1KnD6xfKOOZ
RKMplsXpVBCkXhPuDCszd5bVRIsYKUhIIUmQfamngtdLOqa/dCJpKAaSWCcGjTodcS4fzdhe8tUn
DYV9HQnCTp9bdc6hyp0aOl0dIesh+3tEi6qDIuz6ZJhIgFiOxzH0Xf19GVle8Q8qXn6OkoKn1k0d
LoQKEMaHiim39McRiIB6vS/GInPhvqZMXzXFn+Z0fHNa+2Lmy6JYVc7Y3wyJ/6tpJTTCAgwI18Gx
K9C4BGmQbhLfcW+IDvbJ6/D79IOGS4qvOCPd9SZCQLxVWidEgpDcSpGx91hliX7HmcVI0nFa6Dei
1h6yuqlPvHaeH9kmbim97y3rCIFmhPGT+0S44zg3RkPd5r6y6hoTrde6QlA/VfgfL345d0K0zqQY
ryAy62rkLoBeGDOpRd5PR5Hj3SALRhAOpI4faYBywaxCMkvOzu0/W05bLK3aIxNnY9crBhYaA/zE
9xeLUsNJ6zUGlHZk3STc6FQncbugB2U+RHmCgjKvdgxVlQomUt14mQpq+66qkx82ifcj1jpwP7rk
qxL7lKtwa5FCDbVkKbTQekrUSNtQ/yEMO6o0PyK8YDIg8HvchiCDkyE8KkHNZUscZH94boCGVETV
kHR+QLnNDg4j+vweAoTgHzDMmp0vivcb1UARd14AvNwUU8fCR2dvwzx+QIsoO/lK8IOBqXkIC8QU
uQHFsJA6JTkkz+a2q9CA1QA83TdDWb4i/CIfKr+IDEIDD0wUjvJW2cxx53FHTxeVN1rknYjyvTcg
P6JYIxo9Y4izgRmgIir7qsa7RQ1ocidF/0ND852+lkqaODRuvEIGANVGPIBvhB+rG6nY8bKTfXQY
y7D00EsPvp8bNF6MmjkTwhyU2ljYw5f39rltofThtrFxoo31VcSTiH0E+fC7UkXozdYGLdVzoxn8
Wvoz7l33eN7uhYf7TEZugcvadLqjOHLmdEOM+7qPn6JpSq5aGda5ulagP0LrnigyAYuKTiEaGQFN
uMJSUABQDExP3sORpqPXZKPhMOc81vasq4Mxm8X0/+lK685aDfVyklHCgxTBMDogaXkfiIEE3lS6
EqunOAYMMVJ2J8iL1Gj8lx486N4tSHZUBJ1XtQ/aZ6a7evIdhfsWJxbDP5yjmwBMe6Ob5mNQBnLf
VqR8q3OX8Fwi0ekoAkSmYu3oGrl5Kiew0rm84z6iWchIhaIU2PQ9IoCIrnFLurfYXMn7DiDqaTwH
4lLlS6euvwvrDO1cv6fX3QAG3TKHa3coyOb7XkdZGKkpfgu7hAIrhR9mablLIyjUo6qW/gqdyOjZ
DIZyE/RiiTeYuac5pjxgOkvxMnX6coOGfK2lyPey15K7zszL51iUkF8Z+CBq1PQP52GXg1Ttzko6
ipo+WXWFKTY1Kp6HM2IOIUucqqaGJEOY7GsscImzKg8huG5Q5mXuekslm1pEVZtVDxGCx/sYWPV9
67Q4ZPVNu28AC68lgqlyltvmi6Hb8U6dLj4EC5q97yAsw5QfXYg2VGmLoDeglr1YmQZKJzNkslyU
0Mig+0TFfArR3JukHnyQDobzao8DPRt4BG1qN1gZqVg+D9leM0ZtYTc1ZnSO6pIVaXKlVEy17BC8
3MwsyMpbOeRIfUJJ3EPVA9beV2yR85C6QmWNKr6Og6VJkBoWdMjwZomcuPmpITolts2AYwc3Tti9
NuZo7qLz8Ol8z2PzxB1lj1MjwC5U9pplx7yHCWaSOZABM8e0J66qd4/bUb+me2TTvMCd5ryXYIpo
q8wRNA2QbdyicFiuU3qwGwCX8kYWZr4p8NPaOEW3zFNXvdXU1n9qo/wFarR/S0JDUmaG0S2S7jco
SOk/qlzUp3iC4crcFvCjEdFDx9q/A+yGeXPcD0+R7vRPmDREe8chMbBQ0F+bIS5qSdvqq0zIvU1R
fetkiv6T/RQ8t1Aoducd/+cByG9gDqBdbGAXkjAD9emiI45IpswQMwfUZNfxE83zn3IM0HrtUAdp
NTPdlpkq112CDH7gt1/btgVspSvSmAdO6r69szUKYPrr2OrcK8OvabZ10a4H56kCZxMWUJjLqW3T
Iw4Y59F4wOcOZjzg6ihA2YBN5OvofGRRuGsQlMPvJS9c5xqccxqIf/x05m2qIKGxJGD8S0yMG5up
1dkFHupegPwGXPX8+RyR6VLhixlExZ3qq1+6NA6pIurcOBp55r9FapzdxXbyF7nwf2RKfH4YE+cU
TpG0oEvwPFju3/AWHnxyeqBxdvR6V78VEVFr5gdYbcAnny6pWHXQ5WKQI7cgeYwrc/zPgCRuWRXs
JFreTCPNC/SAVcfFGEMeOpadxXUW+xbJdizVvY1T29yuDThwf96aF760IJOJBYYB1G4iUDE3v5h8
+hG2zIlswnsziMt543vCQAsgw9cgI7M/Y6Kgl+WYkWo1D7wu53Fh1scybZSlnSd/tdf00lZXUeWg
Ft4jFuzbjNjO4E6G7P2uw+3A9YLxy5kEBopZffrzt5CXIyeAb7YNOw6cK2P/T0N/G+prjup0c8Ck
Mr91Sr3YmaJAYLwSjwP35oz4E+Hd1OJpgnJb9NpExanUCJD02T2MBWjrb2jfhAvU3tj7mdv7C4qG
Y4eWxV0Wpv+XujNrjhPpuvUv4gumTOC2KKpKpbIlS7Yl64awLYl5SBJI4Nd/T3WfONH2+0b36csT
0RE9yaoByNy591rreS7hPFMZOtX2wvLfHUmyoOzyQvU5zD3zVkXOev/HqJV2CP0WWWwPCwP/V9gh
6gC4AnpRtYjlpdlc96kiCYFwvJRORQGmxw7xF/eh8k7uqkhRJtbloMws940hXIr84+guJZOZvGED
4HAVYUL3oHe4MaPm2Bk6xCEDqu+cA3yEJms9wrABqXD8Q8zWlra5DwMydLet/2rhI7mghR6SWUzT
Y+Mz4d7EnetvJTlHW7RjGGd9bwii/aQZEySyYR8Ix9GZjtVg50S5U1727li955HVfvnj+JaNvUua
2zJ3X9y2t29L8pIuI4O0n2HuOt+KJg1u0FKqQ5QyFW+VcIt/uIt/f27Qg2NJp0GD8MRx/kNeLyLT
rqUz2HfEwjKZWSZUGeI6IvdFk0RzufyplvhXFmRSH/jrd1fxL/7j/zeX8v9H8RBsD395MP/DoHz7
ffte5Xr8/kumxB9/6E9/chj8D24ktDmILn+NiPDl/zAxdhmRy5DHl4v5f/3JQpAQ4eJEQvYvrxI4
3sP/8Sf79v8IycbBbUbfkuff/zf+5N+0W1dfoCuYWV91Y2gF3Ov//8va3+aEPI8jdK8OrCbR70ta
vTk9dBDyYi33FniD+Ig8pij+QR/x2+L15+te33yA2yvAzfrr6xbYvFKT2kx6JTHlNrOsA9F+lOum
lue/XI/7P/fVvwY4/Pag/PFScMGwAtI2RIj+mziq2RjITCOA1Lk3wbn2pq8RYXcHd9swkrnWv6ss
/nw1NrSIrR1Vx+9iOKOwFJXjgqUxmDGDBA5J9ZTIe3gUxaE3xsRE2CAvkt3jv/6Y+C7Q9uJaQmVF
bsgvV7IwjnclwHIlQ7DUuZb2+ySbNSnKzUl0rbt/UJj8l6+VICY0olftkIth+9fXG5h35WlFA7zJ
62Yh1Qni8j4btvmTJA0sOpA6SgjE33/GqyLrL4UTXy6mHFT9LjcsD87vylAtR+b0RgyHGYAJdAcm
W2Hn/JNu5fdXkeijbR/PKLIVno3fle74bIiPHQJzEOEVWN6P+UmVpYz//rP8/gTwKoHLB8JqKJFh
/1515b62WsrA5Rq119LVqZfiqezJ4N6h5bNv/v2L4abHjkXV+Z8GojHnjJVKPIx2iihF5suXzCUw
ySvcb3//Qv/lu8OS7dMauW5L4R+ngr+sJ71Xtm1BXtbBioI7vIIDUa7R8g+33n99ERJBWLconlm2
fr31uKM5d+gRBJnn//R8UvizLQ3/Ydn4b9eHMwLfFqsimp7fXsTL01pmIZ+ECJ/52G8bwaBRd6kR
5xz+/ju7Pil/uauZOF5l4HQCJXkL6Fh/W4OluxqyZWuO0gld/X94ZH775dhHrzuLzSkMRTXX/rdf
brA+gQpqqgP1qcbPW9jp8ODJ0hk/dQ1owtMyYl6M2y0tBQ56QHZf6Ueky8Pff8bf9pnr20Bo/If7
mE/I/P3XS2aR8RduhIEeRttUiKe7VJGaUBC2AKCnCvtT0ObeyzKTPvHvbv0/Xpll3yV+wyGG4/fD
lthWrx62qT7QZ66PK2Ofw1pCIh24uT7/+w/JssEufz1KOX8oLv9y8zNoaT1GhEAdc1B7VqaHn0jM
pxsGBNtxc5vpoVLh9A9+gv/2zV4fack6jJDT/+0wk5auDQdhACBfOGQOTsE4Ps0kmN+0coTltWTu
BEBo7ry3f/lhWX8l+lnO+FxPiohfr2jq2l1b2X1zIN1tfLRkQGMjb9tvujbqaPSEYMat/ae/f9Hf
nnxPMPfE44Z1wiPViorl1xf1jesHbeSQCrU6NOLG0NR7zxTe/A9PzW8P/5+vQ5WFpI8nn1Lr19fJ
izQyGkTpwZ6y9IOoZv++dwNBn2vt/uHp//36EUFDBBiZHtfwJ+7Q6z77y00Dhw/pIHSbMR5firu/
/8Kujkd+wV+WF/iMKMJZjFFMSPSY0fWz/uUFvMkHEY6p+DiPOf0qe93a85xXNsJP4iBIrq9mctvp
I5GxFHSly7CmDZmXssA67c44GVS6GvoICm8fjnHQr0W0W8osevZH4TMAyfV2ZbZpDsFzKLIM8DtQ
Pdj1KvhGa2E616A8stgLl4V4U09DsPTm4mtPyEAQ91bbnEoDgzjW1eCdp23Q4gMaQAu5OtNCVFIF
PazGkuYpyMjiwtTn5g9tFdGz0cL6li6r/9EpR/GTfKng1Z7t9hP9hIl8XRrO34pKZCMtDI9UboIZ
xcBwAUZUnOsMzEKPWK7Yy7FbT2PeaUh0GdK4pMHa+shDnH6c9LDpvRbhODMxrsjrlZt3TYKd/SjW
3pzdiFELNBTOWBBK44CEORHuSvq3VUUBZjiaGMkSqkXGwsn4+jkjLP6p/QMxEETW+oN2vPuc1x6h
PmvrNPUOGx8cPj9z1blkaV/h/o4C3+I0dT3wvIxQ7ABF/XNWpLqBMGrXn1Qge+bpCshTJqDGYf0V
W3pKR5l5OxUaImcHpa/Zm5hUp1MlFOm61DkdEE0T6M9pRfenLejk7aMVWemuHkCLAyCQ5XJK+R9Y
WqMxOtYeTBHqk6a+CTKLEFAlR6s6mDrsX1MO0Hf0X2334K14FW+sqq8/9MRXevckuZt7ZqnAEkzG
JOEyFVu7sPIzwtqZdWjbkx9OzutWyE4TOU4I+rK63ovrFAakQI45lcRQ2r6oy9qcCHgO8/2eaElQ
elAxiLKvBIw/JnizARAYemCtJZ3eh7mqBgiioALfORL3IQKGsG3jnPrxWxoUnXsTdFlf3qOvWW6V
X0fWkaY2tZ4rluYbRZ/jHTvQ9PqAQsvSpzrzydpcTd4glZSad7h4ZkhWD3T0NYc6DY6NNyKfyCYF
AWzc4Mh3lazVfuiUZUOBFS6zvkZNPwkXd6AIYN1tCUWb3dteunlw6J2pcpCyT/Yn3k7JwMPWE62o
dMIqZ7RyAFXIDRjSoGgwgxHo8T4tgTR3W4thK8ZqsL7AIekxTWXBohM/bUd9qdJ17I9WoaACWZCm
j2iNA71vHKG7JCPuoDl4DMTTGxAR48hMfdPZJ8hOqb9fMRyd+SbWMqmoUm8hREbkqncT4OwwF/UX
J40EWVCttttz6qzcclcpjYi3jqYLsaWRYUnx8oAYaqBqJDJDpZx3Fv1w2jmjVkgA0FmknCEI4GMW
qGm8o7vsoYBt9pj9GAbC1PeNqoV/wAvgQs2ugasdm0WO7efI7yZkNX01hom/zUyo7TF0zD4fgH7s
8jowz3RKgi0WXj49OaiExBfmJ8HXokAAfKi8an21olG4kOTt0b/R+FI0naml0zuYTPq8qECIuNSk
s6Tkco83mV0zdOkCOTzVrG/VfiYf5bVIRevtV1FLCx1CRaYdoXcQDQM1+STyTj1ZDWG9bU8+lf+l
VTZAbNG6eUj2KUog0s7tzD8Yu+nGuJWqPg7rauWJmLsVNYi0/OwQ9fn0bubFcmJCY6uPqSsQBQpd
b2+9avkx353E195pnCkOu5ZboNcesKUgGPPvc5R3D3NQQBNwYJXQNOsw19xW8pr/0oF3JKjRlwPA
sx7b8RFxJPn2WRpZMxKlouGsDKw52kkHxPpu6+mDnjWJ7KcmXJw0wRGHSomBhF3HlSvbm9H8cavp
RjF12JiSZtU0u3sXWAfhvEBOpn2dN6mbuLmf3ktf1z/nask/jGvAjym7JCpAbRXuYeR4o8cuNYq3
yZZWcMFLxp1PKGkUJZbCmgWkYuvnhGuR89/XtsjjcJjhhdZmkoTrFjNJ+Q77gDw5KqrEET2Og+a8
Y1COoloD69tW1qNmJKfeaDKoq6YkqDxYRAoGpW2f+0EMhAKh54zFNFpYUiIMgfNY/CCS+5WzggFG
ldp3DW6wXYso+OhtNUDDjgqDKFb1wAgIDGxX25D6KF3o91+bLHDmU/K2Aw61fLP0kj9oSgXeE+jb
Wwbvc3+MCPu/9m/nc4oe4jJRjrEwdMkkou8tOFGU0FHSNs0rWmbk4h0KGi75q5j09mjc6t0Ng0Nu
EzNVhI+1mjryKexntLV7vHnPUAlOBKg8iKzrYltpjT+rLD9AVEfNt8FwDWtaqGhTWNvUReXDerte
mXddwaO1ssvFgbBIDzLj2b/K9GUVHBkFdTEG/+EyALH7ytA23/tVc49APEuYbKe7Sg9ojOeCUBJo
USS3AwiFE6PP5cp1mtrsYPXbeuMw2boDRjBfzNpvOtE5C1+syyv62RY889DH1JunnP5V6mZakhIK
xucBr8+5CdZwpxtOd4is6vWopYPyEZv9T7117sZn517bkenvPm5QJh78xqOOLaL1cwHCmRzfnoZX
yQc5Ium3j07Ulne+Qk3va+clqtLgQs7DfEcKfJHF9FeK56zPUHs4WIvvFFH5FvWUaYrYjKP/qmRD
g4RcrNT+PGBHoOPuV4jHzLx+TwXcjlU8yIkufTUzV7agVYElfRxDG3aSXtwH0rME2VTpqm7k7AUP
QWE8lCha7tHNrolN1jIh0vZ+W9iVMN13mKocaLEJERjDj5RStiS3VKdrHFZXVdg2D3YiKg81fcvf
rD3SCPfF0559QZEG8pcxTXNSgeZp6Iy+D0lbAFYwqo8oGbwfJZN/83VsVuMl9LlBa6dTV5dxb+N8
2Fy9nAlhfetEMCWdscYPKR0AZI+NeJozu3hFiSbe9ByOYIYrCosp774uuKQ/LSHtkOsjwu1W2oQa
zBlJd1hsPUSQ9jzdRMa338OseFmi1vvkgj1lzrGeKI/qxLEc692CRHDpolRd4c3PeaiGJ+IMYOJO
49lRGKZ3FVpclqlsGz6aqr0pQUvG6CLVJzUaSBLhBGzEZFEDiSB8J+fU3qk1xWqAcC2pxmBLkHno
PcN5JN24fZi3Rj4odeTBCRGh5lgw9oxtZnlvtOHB0fbgdx1bubyw0z7Iwpwie7sLLdCdO9ShwVmJ
jtD5LJXyTedryzZKRBr2FmKVvpMjWM9XULxJqErtnRya8bDKOUqMscl9ca9hrTjmfbdwEzT2NQzC
AcpOSEjWDRM/L4+ZvvTndGt4ZJ1+OShgSPt5ktG+mlKBAlHb7g/fT2Uc5cvXdJLVY99pZO5ZH61n
ZaN/ilIb3Z5J228eiJHPI8lJl7AEZI3xU96XEwaKFnLWA0IOwL8c5eFcFKMzVzHV7V2xkbHNCJOb
qglNdfHZ03bB0E/nHrvqEaqI2csNTNWyeiwpYuSRY6ohThap5xWwpySc5zXmM+eHBfI7TB1NDnE5
EuStgyZGe7WCR2ym9kxEh76jCBxi0TQaHIaQXLiGbEqKa0vHK4Dx+xI53Fe/14u38yrChK94GLLm
e1Sg6FLwia3XTOKmZkM/bJub3dHN3WBNemsT7KJyRpjpdiurBjXe2XCVDnnk5FZMEdjzHK3BYZxp
zpKzXJMEbjY3r2MhrXRLAkRKnEMMWT2loCA/4XUSPxunm4vbBg62d+NJttMPyIjHEUCmms3Fa0KJ
1JHRGxWL03oJ7V+lk1B11B9hxZZXdJbz2c8tUIAhhe1OBXmWxWjmNoMY196aw1YoHBI4Edz1GutO
siafYSplOd4BceqoXRvZ2lDx1HRVIkI2isIh/ywRSk2flO33ZMVZb31vE7i2kivu6cjGfiGsg+d1
DW8jG79E1DhvqosmoKCoch+IC9dJV2j7zvjlt8lz/P2AfKnAJoA4M3fYpCnL4iALYWMaQF7Tbgh7
GE9ItCaknTmC+Gyi4NqtWbR826oJCY2No/K4mLU6LGyydYwSq+W82bOPK86vbWFZeHKuC62k4ZFn
DpnFufOh3cqnzELokWdINVuvTCTFz7nO++BDYKvsMlvt9IieP2yP/rZNGH+bnGB5tEJzNbSQAWVf
xAhICn2Pu7C/FJNfJTw87j3T0FAmskeYfBjsDCkWSROXwtfyI47VHqLIcJotSrutzGyoDUWW3XOi
IhgeaPiO9ow6wUdcMYeYurwrQRUOve6OXrA6P2FNrF+FV+WcSlxORwLl25WWgguA9SnY0wfqD3wD
X5k12ApuCTNiCArYhg9bVDX+zmBa93ZZTZZgwrPQ3lAaBkdvUDC6O9HhEi/zy1CGP90tiyAURx/8
dm3c3VLPWUVkdzGfgsJ6alfUn4VjzR/DNLTvsZC0iUYPhYRr+SEX1dz1jmjuiKpYXrmzvtJpQ7QK
O6/D8RHkl9nAUMeSRt5KPj8wHbkJTGEV8dplfLeQnOwbp83WuGi7b+gtr/sm3GynDjEL5I6zfUoD
2kv4ZzdmrFkYnbxskjEy5i5u28Z9ongoPo/1BD9lQPS17HJrzPqkHNLaHCO9ZJ/DBjzz9cHOoE6m
GN+vlf0LOyP0wBZVachaSiXVUGAEwCtqJ7tb7Da9CQepnk2v7Dwul7H9QnyMzdcKwyfGZ5w+wuWb
ccLIFGVS0AQy6R0QD7kHaxbppvXFaVd72aGCDIt4bpphbyb7+aqKfKw7OSyxqefvq8YfMFH2ZxXg
IiwEJGh7GBuLFlseNmfTH8KgvhQzNFAG+Sm1ZRcs6mqHYf+Rjf0Zx6N5K+aiOKHTfdLXVGGYJynI
c7uf2UirALlTS83x1kfD1b+UQwj5MDRLv3yxhwE2lsA8Rh+4/Qac2H8aswhRtIcymkizPPwRLGsK
SlMC/dxto+2M5BCJ9ZARDc8VbhsbBj1r8j4sujdZgvrqncz6AMo9bM5YJKxPqr6eHVBRrt9AxTVU
4xQRH9MmSucjfbW2SRqzii9FTnL3jt1ieLHDzN+XzVq/uRpLi0rD9asRs/3oOX2wm2gYmYQYkKgG
h0v2GTrNbj7aloMtZyvb8A7+FcDvfvRu09yDYZrnG9DIoHUhPkwhaXJ9uVn7vrWw1EVbHlB88nUg
aNTjiolt0W6EMJmrHzcFcBVkWO5y8MXmuftqnom3XSc5fp3CjFKf5Cx51jqQT35ege3LJyVnVuxw
GhI8aoLrmS1tu583TKoB0uXswA1SGzJxm+aDC7LY2qEsaKEM43n+PnlUlHGBa/E+hQexMBVyHZvi
yXHKfbOt67w3zmb/LDSL+h7ZkET2ZWijoO+fms9lZNcUob3tTtixYFzuJcq+LGH1wPwXwB1/MEuJ
5MVFkQsKu58RO5Ep4bxboQ2kZNMjXjmhAyV3RPjm4NWr+prlv8ylpr6j/tor5XdHWgrVFQNcSjup
g6B/T5kTm306NzUobvpNH1CahZdyXTkGl2XAqh5iB7yP4AE4e5J3nPurHBp4bjQR52nUwFGCWm4Z
L9GSAVsB5cpMjF4vp0K35HCSp7MPAaziiIL2c/PiAYkh9FN/2p5p2MwgV40e0Vd7ExTOVCzzIajw
o/JzAiQpG/h27BaSDjjJLDmV+xAFkCPNljP6QLF5BdLUTBORnhJGT8YyKVGj8q4IjTVrb/AiECqy
Qa6ZqB4dcekQrkX0oYLpU8ZWZdGIWTjg+Sy1C3jpoK6oQevAulX1GpRJMIx9vxuI9f9c1xrwtVws
OlUBRNcf8zUaDCdSwcGD1t9MR9urC7GPOtnf2aXNpkmOHCuS9CJ4VqqgW7GvUIeAro/m5qXwMA7S
S5ubOV7mSbx7fSaeVeRD99V9BLLXqcUc4FnrJhF7nr1+8PEJOYQyeIpA1WBrYmC/2Q9+o3zvcpdS
M5119k24Y/iuvWW7Qs/a5eBZ4MTjkiyW9bhGVc7Bb9XSJ/yUgSBKcFf1SScNPVvE5SOIF1JhigN2
PO8ZKzlGml5atjhJ1Q7UiIRrYuSzITeySE7rRYzKGa9NMLobab9lc0Jna77L1nUJYyuMlgavhmWF
e0VKPv1q0SxYGaiKeOxbTHFHkiciddNOKhN0/Gr/Uw4czLshhanedtmct0dBNh8GyUURMOF0VhXc
B6L0htiiuVUnSHiZSWG+u+J63Fzau9qT60sQFOILnzl6LMKVgDXlepmMlyIahnM7zXws4iABEyxB
X/m3yjQVgWPV6D/bKudUP3KMfSZ2zMJ6kEoXrPoyycewdFd+VYa0Aqm2M66E2JRgLurInb4W9oDa
WUZj6/9YQwQUH0MLE9wHql5P7UriKt4WZ3IK8C8zYnmDPM+/jD0tcjyIoguXnUfry98rndsakJJy
b3HmebwEgeU4tzcC3N+pUi0dxjbWV73FMl0CR91nlSQ54TZC4dqwZ5J1aLrEnnEIADQUjBHHU1Hx
tcoYFXFnZaeuEzVpnjOm6TU2FeFi9yGbMcJp2u6cpvuKI7trkxiyrxnqQBWLtgpJ+wQfEpU5tf0e
hghBMf1gexhVOt00T5ho8GN1V+beMavUHMRTtNTpnpGhdmJJX6+HsmmH876q1ETFzWLNJx/xQWGU
rIvgrIkYc+K5uqJLa6bFZXrbkMupklTV2fI898rZIAFXYUnnkaPmHjcAHWrXMmWe0MadsbEPaT9E
e9+f5RGxm9c9jX5pqD+IIi24/cvWxS1mdzmQJ5NvaL3xDSWqd/ruO/vI5N2S59y9zk6mgEGFBee0
1VgMXWgJI2DwdMbxfumpao+V1CGyw6Hysid6B0P6sZrChmK3WyM41p4Nflhw7rGg0jLHp00wZ+qt
8jUWwwDer0j6pfGib/jhGaRWytHUV8JvwdDxifKzbMvpqSxpj8S4ZXyCe9gWi71llSNe6XXdvPPc
pD4pAsH1tHW35VeJXJil4UjvSvifPdHj8gBJtLyNs7AfepTn3W4uVmIJ0jpdnlwSZPxbM09ku6TO
0kYXv6Rxw6KWB2dLeEuQFPMczIQOIce8n6oue6Dvi+R9ly/asg52n7rgGrMwi7inSBOCiNVFLtpD
JDPPKbm12cUXsz/d+/QUqqMMUgvfuOWDO+pbuX7HUE2aCreSLWmZoRBI/KwM3kszOXSc6W1EWO9D
tosdOnbp72fuE/tMbowiIkIGFbR1XVFiG0cyDbfHkqyFzmtDDIuZV7RxnWZLc+p5JEc43E3fnhDw
Lu+U3YXPHgMl7VNhFm95KdqsB/XWO/ayR9fRdkmFgdbDu4kJiHAq4Jr1q0u29kqhswKZpJdpaRbY
q0sP95dpMf9D8Aq3q8OUaFlcesSpDwPeCNXnb+iLrmjTztOPSAuJRvPXwHncfHI/AD9hI98yHFzH
rpWYikbwofrobk0A6zYg6mjvdDjIdgAly+JGmrHapy2W91vtAB3faXvz7hu/9x+BIANTcexmeo0y
REy3G5OzYrdCtr7vvdmw/5JI/ehzGP4u3LwrP6z5lr17NsEuO9KleusBmK58gOXr8MdGHUXfVo+o
n3vaqeZxjVwlz30o1XYbkZOSneaVM+RlsnK/OtQjLJmj5wVTx7ZSbwYMG0pocaeqon5csmB2Dtpb
bTybLrF90bUlxGEaw3pUptMrPTJO4NuQb+FxGWiQkLkAHPVjmk8ZR3nutDkW9QZaKG834ceau/tu
0+nwkToM8wsu+aE9qr4NCf61V2kuE5g9K0YrJL4VXmH1nFw5yiYOJhR7F3KU5ZlUZfqT0mW6bYhB
6fFz19l6Dochnw9L5uePmYrYmaPWpn60xoYuubL8bq83qtOkVVn1RekSShiRPQNFymSDLlvavKab
45ABU6Fte+2zRa9xlttpERNFK4pu78vUam9ZUyv3I6dipiI2rdqRB93xDmJcmnc7i+x8H46RqLkt
AekdBteemz05oY1zU61lXR/EhKo5ljhw+mzHjzfziaBK3qrsM+DuF68tKfrLcQ4WchSxKcRLp8hD
CYpCdY/t5NQmGcgnYf6xpt6EMcIMW6zcNntu2hDBf9QwpN5F3KrzLZGzHLMDOhA+2RyiqjmWT7qG
CCrKl2jZemc/kJ7x0jQTtYsN7iRPCDqwuf+QHTc1D11amI8Z3i1qYNw+9u1YESSzA7Yn38RmC1Bv
/Hu5T+1hGkE4T0uwwzWnbIi7QXMeV2ame8/2lh9+s5W3DPJARy26sm8b/MI88mZR3/A6BRygZ/rW
lIUm/+LgbGk/Rjlza+YD1XrkkjC9SblpZeLQOQz2kaW3UzHWklF+2omVPJItspKpaYLsMvBBqK49
X5c7iuGBZDWR9/lZLcJrjhvUN3hKK5bM44IRlTiUzaHrb+yeE7RmTyS7D3/si2saJsDMPmiz0+2h
j8KI0yJVc6q3Lx2BYfY5Kv3QnP2UA+jNFgZUhxkugiHBRTWFiQ7zvjxf59+IPkvao77s6PYtdoDj
zNbEVYAFg+2RCN9oZzfjEjyZ2rRvtnZRM+bIOaHqqbzEbdn3kD4IPuhORmRUyAMY6EvK+TmjwJu4
YjOG5u4ECMOnlSoosg8ds1vNk6oowNPWX6ukhl9sxSxy9nOq0msYWNVu2blh1P1jjbKlSjDadDS0
9Hitv+jCNACkHOl8KNgc+wMKVlIyBvbeB1eaNiRsgcptb62qlbiVvDzaFRGLObt/75n7eu65I7Eo
KeebpnL7PBA3/uDZ4JFPchNhFWty1yx2rE10+7GsmvFhoMJhbpY21tu2ytY/YU8RN3Wr3K8UJZXY
12zrzZ4g1fSL37lrtee7vh5It4rF4UoUmOLRS/01CSt3TU/TMuMwrAlEa27o0nc0C0NS+vSp4n57
Cpi+r7tS00RKEHUQ5zDaNd63pnby6rEgbZURP+xBg31Zim04bEaK+rsZZTp+EgSsXdKCk8hl8kJ6
bdhFBec5yy2WaxCSeGmrxRn312IyvVG9zwhBUUPOB5dcIfkoyiG6m0BhmqR2ff1APMOKnbKvezxV
dY9vnXlj7zG5luZz5dirOeb2KMR5sPwwPVmoAyMiSw1vkfJmJbvJw/t9wFzlEU/vbKa/qxRmzcOW
cZL/ONcQr/fEKOKdYkDilWC/CcJJJmtxaLki/O+w/7UI+Ot0CI7BlGr10qsK6krctHQkMLXT0HlG
EqBflnwOppjvkYF9GXRXX+SkgKKmpf8Tz0P5eePqgcUBWGf5FyF5ZhPycoKPa51hS4zk2tHRxRmC
WEakzXQswDt4N3BCAwnzUdABSrzVYEugwA5+qNCvSualxHhgYm8wWYu67L5ngKK7U4viJ4rXup/K
48xOqs5ubdEW36Cfi/OW5b79kjq5di5WLiax0rFL4V34PVFAX4PNpUl8QWC8LHu/x1zwNcgbKhGY
7dkyQskLZ+3HJmg4fzlu0ZjbfFubaDeT2jMdiIkhbKpfOnc+LxXHvCSYttycJHva3CC08d23FEMc
nurcq/qdILO5vIHSbuyYCILyp1cbBqR4CwVS5UUO8tZQrL1WwtTDvlDEne1qvFnBpwmwqngkqsbU
uxU8NMSXRVZvMxIJj3EE57AzUU/u2zhY3isDTnowA5EV6oRKZQJ+vqhhIsJmC2RcCGHOwzK404OB
9veN0V9eJySNwOjV86xo4du5/66ryrI+8kjVX/Qy219yIc1LMBbiHkQzidMW5vkfiJlIwDBegBnb
CNF8msktuibKKcN8AD9qvg8ImFzx0DM62xWus7zLobxmSUHv1TdlJlyTtAtz8Q8l53V+sKsBEzDZ
8F8ow+g3dCQNNRdanRROyG3wkvIwN8+EHvKPFqc+pNdDCOka//SSM4oY1GTHFVnUReLwhcvLGlhl
eCCAyAGN64X4RNCKkeSC55LeqLcUOPYQROssVs2kWf8U9v0Der5yIjNf+HXS0/WHx+W5SJQw3oxx
aLysjKXlei01dcAyTLhnFpzsLIMtzxGMja7I1RJdUG1LZ59VRFOfKJrTZxoNmqqgIuonkQgKX6Ug
Gl6ztHQcjQlYTLyKmIGDRNb1XTeOgmZGIq/aWaSCDeR6GaHWUw18fLvVeVeNCW5yygkLLDRD0nXG
ILO6EJeY1gfGvd3q1Kdjb3rIebTYm73tz/5DZBF0Hzd+1N5y9csotvKMfbsiL+S1qDTpMZ1DTbtb
VLv1cV1EuM4DutVW3Ba0B+NipgqPt1o1vGuqOVpYG9fptvQd6t7WLVKk+BN/+iYnLEkcrZZhZly7
U38nR3uTcYD+MOTXV7Wzd0riVohEq1QQW0PIPB8jnboYbEBqb4d1/hMv7NJQTk/VU6BXqvyh1kCj
dclUMy6H0v1ApIT1E0ya+oI2ghCY1K/qd8dHLXMYVUijziyCS6bFun7M8zZy75Dg0ofmbWFmIuqg
2qEI0MXOFZa8X2YqwH3bduZloh3hxiGV08PYm1rsuiBUGY11z+1xTTWgND0OPPdz1sqPI7PLr9zG
6GJMaToOgtmisp1iNEsDoRm8z74/dA5jYm5JlvbRcMSWXXvvReNC46oOryVNjWhwp6Q9P6ec/js8
7H2mr/NSfZeTv7SgD6u4wVwsfYdC+utPW7jiU+BV3jclasY1pZVS/ET0WO+qben9JMva73Q0g5vK
TMv6NOeh+E7ARPYW0ANtd6Ib/Us62YTb93XtPthLUOd3ba8sWocTD9e+pOH2k4TxyoNBvhUcObNG
/hQEjFn3Q+SNzq5yUEOd/DKV7yGpdU1skc92gJnRI4La5o4ybHWLD3IpaNRrlgYg3I3lpOepwDD3
IrU30ExPS9K3s74iQbnsNJPzpkq12Tn/S92ZLDeupFn6Vdp6jzTHDCx60SQ4D5qlkDYwhRQC4Jjh
jvHp++PNtKrssq62ymVZ3k3eGxFikIT7P5zznRbCykO7GMK/m8DY8GsUr3EVuzHhCiW+OOvM4sRf
IjNXkOMakNo8qw60SOr4xr0EuesIFCqgJ1aoiikyukVnPxaP8EB0vU9QByoZ3WzRdQXGoSNjmc9Y
ZYxnysQZggh/v9hL2u9h3ZRMti4uPAM8BVUWri3pW+dUku20ncPUuq9LU/yEZq5DDtSZ7HYrUfUF
Fjce64TgmB+3zPMXmHgc7/BV1DfXWY+awsDCsNLOON5i4BezQm6gZfcMEsmpcYu7if3dOYVsz8tt
Av2TZVJkX23QZvmmLNO8W2unnvJ1UYbZb9ajhLb3Yw+Xv06ogFd+MSC+SsNpJr18bnVU9qO8tIif
JDJTUWcvVu+lVAcqdZed36SJ9YW6YOg3GfO55Y0/cYYgKibanLj2mXqyGIEDvYwVspy6Dkr0KjjI
twC/AjcyikLPZFaXanb2/D2YBQ5uE4CzCv2Jyb8CG3Us3YRWAwBa19rASkL+t1IOOe8bo0t5IJjv
sX9ja5P2a1cwu0emEHtvjReX7jvmkjY4G1XBKla0OZUkjIVwZVmdu6xLcy7h/CTIGJ8D1oiXKdUd
6dbqlndeKA7CvWqLgApq6KytTpKwjsirQpKQM+mpr0ANCh3FboY73PHAtKxkE6fGKsCGWB6tYc7a
t7SzYjRQ48x4umHiyyQN63xCvffRFv6y7IcwEd3rICAQ3VHgYMOSXGTll1yAWx3LzuR1GcUEVuMy
F1nNAtTM66mJaczqYIncZEhYb+ZFY20CWvbgXMLKTPbo9OrqbMBqZJLiqrmOSZkxNOTZXqMapFIK
8NI0njDAyISBSKBGUPfdbL5plXBHElTOsbdlTSed9aDHOXMpIoyqRmPh8Yl9pU4r9REcglJgu6YR
GEjSTdUXpcjQbbvJle8tMO5824OD7PYT3w+oayhFIs0GioG9MXWfYqmS4t7kM/E3I1qd8hQS51Ui
iBtHhv+eMyUPcz12468MoFN/mSur7vfI/aAIVOMSIzSdslpYuzkX7i+ZJPaP4ktcrls4NFOU1FZx
20kOZHPymSlWPILrsOOsMtriseFJhPGDqHaMpsWGV0m+uHzj2zt1u5gdy5/CK7P4hD13QJo5q4rJ
b0G/d4ilBy2Cv6MX8EShqCGz2XEgrDs0mZ/llARORGSSH6xT9M+p4A4R7PyNsuH6yIbZTa4O6BRJ
UxvrN3Rs6N5smbMNB3idJXsQGgFTWYNPl6tDlv1vt4d6inJpaTykFCmUKeYc1XCE/+QFyRpjm6/2
i9W4BgXwkFX+A6KUkqnE4thfMWNfuRHScQTjnYo3mElGkm3itFKIYEWVuyhIC0RdTQTerlm2jj/4
v9LMRqEgS7QA2zYHH8Ec2muGo1uE1bz1ktqvt5pJSXmE7Serfezw14maMi+4641cjpE5zSpkPtdL
gl6SaSa5OnRno9/5Gr/ACVVhI9bpoiFdlt5coQ+yejaXOunGcBeHqKveYf1TwND+zN3eAkaRntBm
V1aUwqZrWJxkBMezXiK4HrFjSWk0M/BclSl9+l0vtGfjGG+EQOelO3UBI4gsko9ayNNkjViVWxSy
nDLYPMcnnobcfBbWdNtPQjsR1Bokr8ZW03hn04gFnIBuabGhBtxlgKO63lx5XOgG6IAAIxTIw4BH
L2OeVdrVr9jrkvZU05wyv4FQlD80VjxnNHI2I6DaaozyTamFMT3y90R9GpIl4X3exLV6BbWemOfQ
kjPexbCZQNqYNVS776wj0oVompR5uEk5VjKltkaHgPuE2O7qQY212b/1CUHTFe4PByLYCjW0XjYm
EaHq3WOqSI3Hzh7AA6bYAh7xQo3Dt380Tf/XiOjEowZs6lhFYAeb/pnvvxgA4Ygi1APIjskqrw7m
hQLeYYEeyEj7OUEzxPRxiMLM6LqDBEKUHOfCR8wxN03HiII1fvBdZ0Dq3kDhCuPQe7RhDwtR8ahX
2jhPzbtlJK4GgYha+vda56Z1aUQWBFG8ZD5gOtTiiORvYGFWwEUuFz2f6sRL8vzk1IkigWAIC8JD
EMYbcReB9k3zXeMAsb8yZOvqMxtLN3vzfFQ0p6xO1Xw3qhrBXlWGdXi7+axzuQjYkgoO2SED2tGu
PGaknO2hlAAxwH3s6X/ZG2YUcQhBOrSKmBoQC64ETdFXoRtkg7BDWmZtjH6BYDr0wHrgP5x6QX9l
+Hsqw8RHwOSiDIh3GraUM+3ikWK1eQplxuTpIHtZudWePYhVdp+ByGqeyLxAtDifgsbEGbC4Q9c/
DEL0FqMktwSP8DowarHZEJG43cxfpapp/rYcbZ7QR/C5aRtsx0kzJZsMNNxJZJsL1MgteVmpieoh
m1WxGcrZQwfaNHFIFZu2LnIApYKk5fS0WAdyGScd/MBCpuWsonoCZD3vUj0kYbYZha28xziOU9mt
2HAGtjqgD3On+8K2BFfFwGsLn2wvi8d9x14FnrbfJoxF4bt1QBRVsNO1LV/bvGcLnIlEPIz2Uv5k
mGLIhJKj+4drbXCoSNvgzYeR+hGi0e1XDariZ9kH4W4S5tLtS8vIP8yudd/AfYe/CBJOB/wwJXiJ
bQe7nomYJgN6g5HIxMSS1XAnK5bbfzeX/ktm/f+aE/+/X144Brf/PC/8/FkrksGB7uj58P2//ifh
g/8WFC78v3kEauJMZV1LsCZWyX8EhQvxN4FiyqfVJppVmHiw/hEUbll/c3FUEx5O5hVaixDH2T+M
+Kb9t5DVPC400H83b3/wrxjxTe+vZJ1/N2oZGAZvJADnPzr48jQhKqA3ikO74E3x7DSh5GP9+VE5
6bLLFuwrK4oS45CNRn+xGV0VkayWdjgsDPintTuh+CFkY5Y/rnIyC51Y10K1DRGSOsVSpuuSsvRh
YocTEbTrHNKJtftqSDr9q5kLE4ZrVrOFB842IItsrXmVlFNRrUFtFfCrOv9NNN14FLn0Ipuj7trK
1ttD0TXpQqgR8Cw1IbqvuPaCdm2Gi/na1AZNlrugSJ6cScJDRtbNmp+sq8QcrR/BriHH0zGySFuY
YbPtA7VilMHjMqHoX7ehHC9YLdkcptVYPRilYSl6PnZTYZ7DeCZHwDVW0gKGuiJRUp1NmXYHlv+I
3DIkx1EgqTu8klEHg/7gbQ7GibM28AxvNVKJ3WMB6J8KW2WvSF3aD7r88VSErTqRo+0zL1j6t+kv
VN5glzTzQdtz/xkAzw5tSou+Hoza2/BmWC3q/CW9ILuuf9u5Z5Eo7HV65zBTLbD6KG/LYMTBBsRq
dQjM8tGHObLD0tlsi1toC2Jn6bX7XIHQyhh/PVZoo2iLkgY5WFZKZEYC9QSAPQuQ2DLx+v3s1GSQ
Ij2T2Ta3hTgxx+ixxQ9D88SEGWqLibHlo+2X8kKCq7FL48z7oI6W2zDVkrtVyTU4RGPtFMUHpcII
mDRsMIQn1ZnmkswiAgvpGkClU9qFsbVGv9dE7pBnjz0XbL4OtOnl3L7TzXcVmOa2FzCw1NgH1bZ3
ngM/vFgpnHQEhDm64Dm8LzN2mUmYQtStvH7ljYES68Rr9TPUXcTpxRiCTY6DPWoE55VQwwTpuZo+
JZ7BS0h9cW9BMlcQaMRRU4ieA9Ud6CmCk1fly6Vl3PMKmlt+tdwsrG8bM45s1ZZnRnfGt4/uY2M4
zjijGyOWbmvbCJgTYYTHWbMrJ748+F2kdPervgNK26QlQSXan6KalmlAxtTEGFd6NIB+Ul68nluN
1Aq26QVc55UVGqHkYkZwtrRuetDZZPxIwMPf7g0s1/sOYabEgjAfGUkFf2Nb2YZvqTpj28dmyZR4
eZBkl/BtZmlf7BDSIP8PXbY+ZSEJO87Gj5my85fASXTGvCHumJQZT8wqbPa8dnafFG67gX+bv8Wm
3T4vuU/RAokyEPsqsexoqsPqkdwD/bD4VfBkzI34DPgmk/QsBCT9rmX12hThMWYvey7LMoHOhcGu
rIV3x/Hn9gAhe70vw2k8Lixa1gurpJd6bLwoB0J4xUM13ZppXGoMjQsccSZuQghWZjVGmR59wtXU
eJmFBVNXoz26ub0f5qBAeJ2NYfNplv5NkFY7NQWSFfIVUzlqb0ZsB366c9WFY32aQ+299vCWkXc6
y2Ocm8bGxUMWWYKdOa3WUm2CME32aNDRQiZmd9/G/rC57apuclH3nV3HyPt7AxBJ1AHHENHVdnRY
tw9+CfQ4EcETCWXtlk1buIHYFryqRpGaMQGQw8EXeGjDhvy0WHL8M0+gf57YovsHu7SX56Avgxck
jC+Q6Tah1KeFIfGwJJdFdH4TpeNkcOPzU/TEDLlnVwbyCjjLKuCwu9eaMeA8BIgtPeM79fV9XM7p
E1aqMV8pCwjYCNZ4iZBZM8mKyTXc5MSsPPpaIZesbCr+0Tk1Q2JdrV47kS/mdjskUt1J5D4PlaWG
I9Hf/g7ZefYHCMtwj2GtuTAotfak7My/pEaGlnmD1TwjyQkxxZVptpE2KzmxaafOBA2+aLUO8K2u
U+Q89aoZW1wxzLjztW6r9FBkEFGzjvsWbUbb4Pld3pfJ958B32kHJXA1HKQZxBtGwOix2FeLZxho
3WHwTb1ViVFv0lhke6JhjHMnivkedCI5UR4AAXKME3VGYTQ9iyLOTpVM+k+cx8224sa6kkiRbKxW
8ZCPQ0L4gmmKR7tF+Iqr5FgMjh0R6nDNENg9MR43V5WU3Z1t9cQnZz46eb8el5+qsYYzjABOXtj1
zaa1bpZIkiYvrYsgnAGrsQ576mTgceYn4tnwUJFisrOawXlPaU5erNFTx6Tgi8YCTwTPaZ6P92mb
qgMlrUYU2Bs7Tl6xBWYrro2XJzsT2QueJKb4NhJHlZxMVoy7IS/0vm9cQj/wH6EYmzqQf0H2ZgIN
2gxt1z4xAHS/nD41B563zHoundyKiP9imH3rTs72MjgX0ZbLn8FRfgjyMqyvDGx01KPTjcQYD+/1
ZBs7DC3Wh1/oBbPwmDkrbZXOL35JyWYMVCA5Mbk739UC/3KeA9VBhVKo/Vw7zjYuWfRox13XC8J3
0RX9Ri4krI5Tk96b2ij+6BqXAEsQn4k63kIfYRxxIOuR1KCANqfMH4kOCE8sa3jFsl8O47x092Zq
imMwdtbBNrriaWwm++I5tXNks+lj9JhbunFbkksQ6hlaKGDkXSPSBc43LcSjwBr6Ww3d/GiP4NnQ
r/SkMrSDYT6gyXDdVZMF6atkjXuEnsNkCBwYE0b8b+vJKTnuWXqR71FZyW2a39nk+rWxdSSvq71K
bKGnXgYMfMqYlc5U2LwvyuvufTm3w8p36/jOrXR6lKrTv2s7A6reU8TQ5xR/KkfQ7WppvCVqdNBt
OvG17fMuIgw2ewSMkf8gW5cYIyAyzWurM/pjbx1Y9aO8B9oqo+S0MFCrYdrO0K6zIYwRk+DkMVPH
eE1K6X+lRIrVq06E5WeHtn3jGzMkoLhm5YxkA1a4MI5a597DhMUSGQHxsQcnIbugxRG0ZwWOjqVH
HWZu6sATJ7Nvw0NB9YYzBq4pWXbDDguHvRlyOzgYnZX+Vs1soEgWJYLwoBSnppwlEHMU/sxkS/s1
RXWwQ3ACQD+Zk0tR+PHeL9iEsxGwL5MZqoNOB0VqWOLLdcjEOcfQXDCjj72G59d1jQhkCLPyMpXz
cx9X7ZHQ2eBsd+b02BRUGg2XMUJknIouSSV3tpqnB6626jBz4zwwq+RsjcFhgQIt8fnKvDePAMWR
c1RON+6aLvCfTHeUr2VY5Ntc13ypMfqo42gFRraZiombu3JlEcXQONvIxDG5wmvMtiVXH2kRD5Fe
8uQ49dRrK4tcqC3NfnBwMFE8z03vf6RAGp6XWusnRde8t71KfzkTVBk2etOhmaXBI17Yn4vbFtvA
9QnXCcbNwpR3lTN3jozWTvEjA+N7crQa9wLF3TGFjcCM3renrQ6JqvCZTx6QtIyXKZjddo1bbtiT
IYofHN7KBoeIhqKbCvldoA19yI04fp/LMoxqywkuqEBaxDkkJp1rbsM7w9Ams6zYuc+8DkF4Jond
WqV1g1TJt4L4KbeAAQD/b/I1JaK9I7OTcW67+HDqByOTcmW1vb9DVEYzXg148pkzCVQcA6W1bvv4
kMp0vLJFqu+bYUDC4bLzmbzWvITo+FCsOdMEZB1NC/2DZ10HP7G2LVRCsH+AmTGs42iL6pHsnBAn
7B7FgAtQ9aaUqiobG2iSJxvFKvaXkY/p1u5n7x6vehxNVjHsl7nPyM7Cz7nxWL6y87bt+XVwc/9k
hBwRtP3FiNp3DiPiVhIMEbI+EdlaIEyzOO2LYZ7XDYP916Wx2m2aExGBv4f7RFOjGps0N82HMhyJ
NCVPdV3B/t6j5vUfROck6Hgz9HJmkGCft4f0VBSB+4Gtp147SyY3YejJC3aBcKtMJzv0pSW3Mg7q
O4YTxaGuBH9CBlp1P/guT3rbj5sxQ5zLCWtM324Oa5hvOcsq9D1yY/V9eA4KJXYBTpmj1y2hsybL
jyQVb1wbizuBJ25iRKkWmUqx2NfpONwztPCvAJ9vwC2W+pskd71tB6mgiTKjzI9iVN5vm8kPShGr
NvYuD9ez1nL8noKbqhIV3oMNZWJdSCf84/eZ2um+914ndIxnO5+IPUJ090W6Q/4YI8q6wxXD5y2c
4ux1iGBRuRQE4XDlb8vYTF4KI9F/hqROHrgH0AqOi7pMQ6V+Y3VwjjwV7k8xQTIJqN0fWjNovwr0
TdhIIGpEwr+loXrC8V9DZaAQSNjwYsJmO3NbXSqG4rzFxehWV+JeMb4kxuKcDBIg75BP0N2MBs8f
WqxqrZYw2fZUZyiabrhqFkbe1+Bm1btrJx0mW8/dDAqpylwGxmU29XCViZG9AkthcY4Z0FyZDj63
3rMELVjPAygAFDBZv5UK9Kr3bVDzh1fdZJ3akMgE7RsG4kQ3IMKKhOsXgws034AmGfdExaTfgcsX
fMWHlq1Q7YXMqhqUtbZR621R6/KFDSyhcWEcvsS15SMbkHpmxou0GebB7K0V6j7aPu32P7Stk17B
WujvnDyrvvm15GIUKANXaCTiU+ybOIzMpBZna3FvHSMGS2T9qPVN5WFJyagAg6nUr3ZJb5X0huxA
Dado/dx5OqX1knPINNDpm84mostok/ER+QpDsk4YzSasfEYLyYRo2ian7oq+27xYOb11LQz/Z3Z6
74KAYTqiUw9OujXyY5MuZUQ3NN4XqAw+2yTAG4ekNGmC7mR50tlgUm45Nz0wGqSc2ZG7qPpYN85w
p7Oy3feW135abu9vsWYCJ6EDw1JdhZtlqd0PfrZNkAg4CeQGVkx6VNJeyFHxL0jzqOOYAW4V84w7
lvWa+A1SeO5gg7Cx7WCXkHNnvpAx3e0mFtFQYXr1RDCIOCPknZCX17Jdk5EZXkarq46Wj96YYAmr
oPQHaAPgiW9LIQ8uje3K7SaeI4SLHxjyUTgvakkQdg72cxwqRUxEmT9BTcEE4IaYWFxz2C5soV5t
rPU/8G94/hI/vc7wzdegm3hEA7f8GGFoA4vCLrQyVFOePLOUUcAYfI0dqzizzZIgDm7frXAJ3ZMY
ygWoDuEak1iCYd03M2NpPET5yeKl7JxJ9NswC+1XWn9iYLLE2E9iembfsDwFVetAqOnVthqq9lLl
qCc8d+xxNUo2xLdu6TCExHYlCfZZypBhnaB0umV99uRMdTOGFdm9+y4EiA0JF/17ygR2lYFZ+WUV
CidXpV29moIJ4kLrV796FT8RoEUd1JrzhSQK9mSZsri9UWnvediwzpEUpfK1p+eUxaJpLL99P39R
Iq83hj2Z6VZ7vfEAocW41LVq3gbbVH+kUTnfaX570e2gMFfVIt6Kapw3M161tcCowFgb4uTczMuq
rMLjZKoUwWeJBUT+9ffGldycbruo/cSZvsc2ZVxcJAFECTAM4iJG6zlbtffBFiZGaIAFcEwVKWBD
BwyXneY2ITCRbFWv2EnZ9xfFeOw6MLueInsUmDFj+mIGE62jGCmN7LQD0Tb3imUnAqUyUJzYnnkc
XJsgHSzR5ZO28+Q9zWt9nFo9RDwR1WMBlffbx8bB/hLl6hmXDKvCrkkJT8hym4TBoQj4/a1FWRAP
/h27QGsHXRtVQu63G9GYb8lNEhg7VfE7sMY9Zp+YN6HGqLmd5iHGOZ0K+9zMnAd7UVH3S6BN43q6
HXNbKtTgoInPHDfWZLfffVpqP8JEOrIdcEZCUxgyyP0yqSQyTDPJEFd1BmbgWIT7koYQkZMxPWYt
qmsEDjYfdWxgR5GQM1ddLifs4DUuCeJ1uhTJnAkxiQkJN22XdL983heTcVZfRCLuU5sJoF16q6DJ
gMuR7+yVRwgM5k+T5cXbKGJ/XaM6CjZZkht61UFr+uP5LGlXtKvtZZyK4N7uVWZGuZH1RBMS8fuL
0SCyKi+AhjpLa+RvkXsw/xnf8gKn1CaZslX4Q9sM0TMEx8NMtgGbNM5X6pc2Hu5xZPFF6Abz2aah
3apq8F6SmOWkyQro5Jp5eQR6lRJNllK4Ntwp16bFGxVmjjGs9JK5w7ZCvW6tnLoe3+CNIURHUD8X
iKr9bFe1sculNdryuZiqGE0dE7dh03sK/zRg7bOVmAWAFOwjJJHl40M+sOztvVF9s51kkCWDBW0z
QtIfhIbehhhF7xk0h1jjN+3vBjfkoh/iNNiDZjPPHhMoNtx66J9Hdjw7a+jSazmGBTwbL+OtycN0
Hc7l8tCYzvAwpe3AJ1231RptVbWVgwIz0g6TftDJ4pE5jF4RpVmItDvMumnHgk1EtQEt5cg2l1R2
zexSGS5fiJI9OJVfwA2Mk6PGuRnz3UhMf3lKG6VRG2Q3XnllGD+qq8M7oXvxI2J+YWEJ/V3mzJ9j
25hxAvY86bwcJjOiCa4YDu0DNIAanaZiMTwn7vIRTGlzX6LgXcEJNL5H5rsbJfqUvbTdTBz6Y/GI
xNN7XzID8w/ZUu/471OWejnR8hBoLjaf0XvL6HJeccCbK8hbOlyb4xyckqZhekj+4j0wuJsVtC/t
41Kk/asEsL7jMxiiOMUCIPCSItCCiYS2AI7rqiTxQa3g2d6uwsbd2yn0Hy6J+TdNH+OYtCnKe3xt
+VdhVw6HAYqLj8X2aW5jUF+rZcicrdODhpjHfHrxQGKvkswc7xKXVJPEYSqT29kPBqbt4unn/hwY
674Oaau8nT2YR2L39qKUH5bOsu8wxrUCkC+4SC9OmAsQNLPK+7Ykkyf2EVjQ4N6MnPJN4dSDmkTT
hfWvR6bIFyV3X1vCNZjx6KZ6UdYwHYkbwrY6GW0Jtqt0blID1R7Ao/NWmN3kvXeoLDgD4kLccVVK
TMIQA8+UaUj/WFuOqypQdkQWyHiYMASeezNID3RwVs4S3OpnPtsW45/kT0BYguHY9W18o4YAG7Ri
Il0Am5h1cDKSgioP1IbeNo5V/JKpm310frI8+UmVPPWE+6FBA70xt56Bcw0S3NwLaHnSIstLhBPE
n9zKkBvN4JD6dEoLJoh+/4z8wgeLVZQn1WG5M/vOJMwiJ2zDCjqNXT/A7O9qDSPAYgYV+hZAgxJO
QdwY9wj2q32Y5eG3NIvmamcIwCjnCEdJHKJUOhMATDz0RwYH9bVG0vpqBkDhb1lG4d5VHkaZaihe
m8yqXlL0xndTs3Aj4roPtx4CMCbtvWF+BojL944dxtsB1/Kv2aVN0ZZUeD/+MvBVJlZTM/UsVIby
yeNWiFzfUU8l0XhXWgI0jUmPRt5yAC+MpUsjJPNNCrfoAhWi/CxckW0IPyGA0uqks2WhUx4Hr60f
qIjxNqR5cvaCjA5W+TXOIfzFj43AzrAmxLaGhINGHrBXAwup9SyCz0iJSaMFH8wYBaGqPqkX8Ljr
0eDgK8wheC4EzqJ94DXMTzvDQA4sa3OPpc0TrDncrF3bOlSvs++PZ/aLLCsM5RQsY1xEab9URSp8
1I1OXexymnC5S00O3EPD+Uql19iIzstJcIl7BN5stZliqOikbX5iqu1fJ0YDkT359intq/oLiWO/
tRDPo1Tvy5bqHP02ClFnoLzw7QBL5UzYZbDVAalM2DY6TZerynGNBp0yKEUh1Ufo0POnUHcJCnVT
x/w96woITKaM+NOdPMFboxdBo9Y6YxhJpOBUMR1nLxrn5Frb9IoASSx+xS0dTB+GTpFUZ7hN/lw7
XWyuHSMMv3Q8D4LTxoN70Q2kuOxRhAHIsCsOsBsSEV9miC+6XE/ebXMWz3bwNkgMpJtCtdW0Z48a
72qCi5ITDpvY/RXqlEO5WQK2/1JAC1K3IQA6FmOpAcfgQiEyKMM/lUI/g6exMfn6GZtKBuWfvEtT
+cjOo77TXUnyi4N3AP+ySCqWQIWc/oip7ogADbVqNkXejR1VBUoT9rIdrzqtTf9rEreY03Ri1B7p
LCjtdVsjLc+NmvBQNPn+o2H0AnwLVe1G+2bdIh3xHWTyQdKZO+IoJZs1EKJrxN7OnreX1aVgkVaF
qkkOE5BKdFJeb50XAhq/Rj0rJ6rGwToAkeuOXTuXD/RMzNA91F1ryvT6rfIDuZzYbjSPXVPI7wUH
zA6fbHcfLJgvVsmyp0boptXc0R2unBia4wiuZMtMgussYJsH6GGe+qvdOMUvRyxS71Vgj2UEHI29
D25JWMMqKBuksOzRlq1RoiZaYfujg8y9gSE6gLQVy0xmaqhe5Hm0PTWsYkS3J3JX5CN9fQunqyM8
swO4tXViCxOX7difDCrsqCfsZmO3vIQEk8LJF1hc0eWgAew8BuHtZAxHp8nDn6oHS66TKbvo5gY4
8wOLSF6mfG8J4wlOhDwofnpRlu9Asn3wb7Ln3xbOZG9u0a4tx0prXUQd0D8XNaYCdCIk1dh5wUXJ
qMI6IXq0H1kV+0+3/df9yLgTZyr5mXjM5+ktKDPnOnnBwoOXVA+M3+RxrBtrF6dWf8yK1Nq7gdGw
fzOnl5lxLL6AuTtauc/W1q/E1vGYekxJTtVlBzl9TWIVd2FSzVGoFntaUdz4waZ15/AJOFTODrdl
IFMRvhQ2VPfIlxvafBuaQmLchUZu4+Guxlfa3UAjC2zlwdPKWhutq18CD3gA6NJWH5gRmaRXqNFb
Y7u7QY2tcDzi/oPRVoii37LpGjcoGGempLb3Ei/kNUW50OW1wMry0pcO4x5eEIsEY5IDOugCgEpm
xlZELHCMBnZ0LlYDma1Cvs1XImDdlerJniN/go2E1h6gUzxSLpqJCo5kQyc8YGVfgPwpp6q56wn/
uOUAA75kXV4Qvf2XdORfUtH8FyIv/juFWbhgmv9z9czl8+uz/h9P/xu49z9JaG6/5+9ZFiaaFw/M
tAg927Qd/wYr/oeEhv9Cpo7voaERYMZtfs+/S2iQtgh2mMIm8shyrH+T0KCuMQWSF2ESx4MqJ7T+
JQnNjcr8HwU0/o12wL//J8JxkhNp2obtcPIHZxOH17y2X1gUjclt9Hgf8xUZ47eeHe9JV+c8tN//
6T26//sP+OeAib8Q4v+vn/sfKNEI75RmHTEgGdkuYI7NJzHW1yp5MWlfoL6t71zdfcZFE3mJR3FB
emp9hALbO4+t3hf8AkA+a2/5c6tj++IWcI511bsbISmPTrBnUbcLcmI21xRCpxtGdJ5+//9fuxX8
33jov6uObm8an8o/v2l+2A+lTEjfzrPDJP5I93eRfVDROXR6kvkltLjmqzJ//Ok6fJnsg5JoGe+F
nFfhdA3n+zHs1n5xNd6z3/y/2yyjXtACn03rfNHGsS2fGJ3k4bDqyq0FYeCmUCL6GZjcsf5of3K2
PhIf64HRy766VB+KlnzlbCHMbLsdVL+NG3FubfrNFC0RpvIzs51VsoEhGWVrYy2jfFPdGavf/qpc
qQ0pz+lZnq0ZZfSmjt9cptq+Rd3zbI3XKd3L9hCb715zLYoXJoZIdn37JW8X6BmbsXgjwxQsJciL
Chsbbs4eUsEdAp0goVqM5uL4wUCzPjImdjOUIav2EdUF2mePcVfNP1tXwReIr5oNAWRJ9CCt/ZDP
d3Av6njte/uie+YHDtVKd/iKlLeGuiQRXuMmQtWqX9vqmM97292bzd5L96azn4b7tr8LEs69nRgO
9vDt1XNkGaueDheM543kiXNvfkzHGDvtumYctMef2PxOo/4FrISb0zBeYGmDQ1mVzqYII/cRGxlA
smaDcFe/Gs7ldunqOXK6u/C2WN6axzpleYzNhxlT9j563soaV8On8yW+ensF3bBCpkwi7v9h7sx2
I0fPLfsqRl83DY4/SeC0gWYEGXMoJkkh3RCakvM88+l7Rdk+cBXsPsd91YBhoCorU6kQ+Q/723tt
CrPY4EBQMlXFJHwZTRjF0KEgvH0x+LQ+6a58y1cNH2wjNhJHs2t0H9XWq2zldRB4moJj46+m5sas
acFkAURitfSB2iT82KVD1MEq2JGyIT/3Qd0kQdZ6lRpLPqfQHU2YCAA6aQJdhozQzB2MJe1l5v9s
lwNTxnF9E00vHecULaHrdtvaLxyVK0/1uFZvNDfdps/2Wt0anu0Znuxy5AXkpa+Szzz6LwD9D/fg
P12W/kDIH1FPw9ayu510TU/+ttoq6/BJOxoHbZsfx2O+zQ/KKfsv6tSUB+//ny1Gf+ir4NBPUUbC
V8v33Ut1rE/jtXiHO7Ay3PhYH7O36Zq79cE6Fv+PX9F8VE/8w7ILQBo2A2nZnfIkb/2teJk31Sp8
Sg5ibz0Z2/Qo78VafbWO2u3/vmgh7D/+7H/yXZp/aDvoIfoqo4IVSXvCPUAQnkgspzrl1T5G23Ej
tultZDLZO9nLtFU21Vq4s5eseQW2tddt+Xcel6NNs8339heIv319ap9KDyPJKQKqQN1ts0ZLISGF
giJBa4HWt6xgJQ2eSmRLZfKFSLyIZDLEiwdVI3O5NzIxKVJHPdgMzD85/g3naFwioQGeq6YlM8nY
VVzS4CaDncX+WHhnsBwjKZUJfPzCuJd7dYWVvRr3bc9MkGu8V7YrA1wxLpKjPez8Zo8vGdGKsdH0
a8qxITnNCyHx6deY0VyPhOqIXwJOVuigZZzlAzcyZq/WR3Wpjvbu1qyIM3GNJs+LlpwcOK9DcMHS
cadRdjpB5WSyJtG+TsxqG2z4Ak/4JThCugwlrGVprKDWQmZCI8nSpYknJfAsdVVl2676sVl9i/KX
fU+aL4pjW+1FzX8F8qY211a8Hr/Uw7CT3nBjGQBIYLutMuAfwboDYv4jf8Ib3kS/GujV6bL+Cj7n
N0i6fYws42Sf40k+YwVk0dqNyXvfURy9rLk4Cnh3XAKg9Dh+upbBpPsg31weiOaXCUjuKzqSv10H
6+qFsb+tP/YRbcEPyV43u2kHR2B4FRf5Ip/TTXjT7p2bOAQoeCXTQ7HuFkg5L+3yGzV/KTzS/E/2
iU9fGVgePRvHXLXoeVbUZcnai0S30Zapl6zytXGo3dnRF7Onnh8mpIXlQuB3kyNGb3lR7qGBeEiF
v8LTLlii6S6iJT8ohwuhEy/MTXqvXNL3LyiVDyPFktmY7g4HNr2N6foe09ct32K5wclKCpCHf8nO
DdHudXpSjsF7k6xa+xzATpxecB06wS0PYfimhSMzgsw/5R97V13Kt/qNh6Dif4mrx6t6XtbNmtit
7vJ4Gm6dOcYi+CV71IlEz+lOAOix+g2ZivZGs8MifCL86xTPII34rfwBIl8wklEu8nS1kMLP8ska
2EovhuVpF3kjneuP+Gicq7tynp5Ixrms0K62V91qgTi6bJ14OTs3sYAndZHupmfsHx+mtAgX/va9
3dj819xxF/ky90IvOVAa4bwBgvK6m/DaVehO68p7Gxdfo4slc598xww53tqP6JQe/Wt372kY5lvC
g3JKtqReH38aqfntvGXPWpKTozz2A9NCG2GrJnqwRLBuMG59QjukAdRNhKOLHZ0q3HlxAWq8nkzm
OV4Q0rjw3I3swSTDdE5zju3YXu71O942/ZtxaXGXH+zBncVwnZPiQgFrx6VYeM21PAjycdOKWHG2
lFbFnjdxXmUks90yhNy4h9R/DM6R9FK8w5Xd9yTMwZNmy+HXQC2GvZl48FUo5KtG82TaFDRvtD1S
GUazSN7J1q6xSXkxpyWxUV6VV22tu+1GNxxrlTYb/LrHedMdqyM5pBdpN5+Gc/+lGg6xuSbEAbbk
jWwmhmOeyliSQOgX90i0BOEQqib8m4cruuSDdBPJCzThiKkExoJk1zGb6pbNeDa0dd3s5vakUgiA
vI/1CeuMmS7VGbrhkfv7vBoVdxi35Wt+TXbBrt03CbPYF1V5K81PO3kX0qt5D+bkrZHNNUNKP4LG
CR+9uQXTLxiXeezGz+kZT86tYaJEENxtIfNbRKYfK+Wwjg8jbpVPmwp5YbkTygS0wdQJv6V7f4NH
+NqnZbYoquq9UJu9iSxZqgQb1Qdrjh88qtZP9mO9mRf1JJ+mpwwnfsd5D1Xjq/0I3tpLfw7uFdPm
oV3JomcsVQH1gpHCmVB1u6pap+3Cj96DdGXgNkQygE3bhgtCrXq9CRMQIsuII1R9IXa3aK/WT/tN
1pZTc1Qv6Ontju2T/iauHHK66a5LYgPKn+CjulFwgj3MViNcsY8oeur7VdBvbJWKCk+/FN8gz/p8
LRjxXK0Xuf9Mmu9J2Uj37KW962fMZ1KPAxltn8MteUL7kyi6ZjokAIZHuUG2KEMY7S9z5/m5F9EW
WvEZcvokBGr2477kKByI4GA337hrjARIxbIcSM8uKm0TPsMLcwssRO0rHtQDGvs8IfksJBZZY1HR
QGZfMsXL/Z3WnirFK0nNSStuRvWO0zODTbHHS/dUXX0P11P4Ana/q/HeLbJukT+cNss+w/zGUY+x
Aj4I5MBlAOeSyu3EAyk66O7YP88ZTxia+Bu7G9+av9eX9tn/Cr7xkNMDE9JAc5qyN/Q8J+zouV9I
06anrXrijLvklDnQeo1sojgaC4TmZD9MosJmZSiX2T4b7Q57NescP9P4F+yu5KTuW9zMjlquw/pD
03apv8/0T1t3qIIVBs7PLXc7pX7GHouYB8JwWCftIh2djAAks8diaSi4inZj+qmQfRYq2zMM61ws
wuQlQy0XIy0TN7ZNkwNM60lP0wtr49lskdpcQ9pp3dHojskZO+Al+TCeyrtWvKfg7pziNboWTxoi
TeAo7QvjwGLTLMeL8n5iTXLbRfkcLYvKLYlbGTCrQ/KZIEyw07E7BQuCn2Su4LpYQ7soNLg9Ay0G
r4TFdoGiwNLpF/JmYtdb4Uc+oUan03r6DIqzejWIVEM9AQgBau/WXWloEFS6vCoH+VadVDazecGQ
n1vHCGh3csbz8KVNLBMOD10VuX26wX5AS6/HA5l8Fa6xjwnpvpo3y2tOKUacFTFjn2tC6yTX9t3y
iW95krqyy52p3+pyF+kL2i7MzO2WSbOO19my+tSR+J6JnVi77pqf0x8JFt+BJ5zp7IP5TnHDZ/Qr
3gMhYTwCEP853GOrP4IkkHDnGgslWOP2n7+rV5szGf6O8nGwUVWo+VAj6SdxCGfWnnzhx2zBVJEX
/zOaLDhJftLvIj8eHLh7jtxpa2HFZ+kO0vgZpzw7QAJGd2l3sNeOcXPAZOn425rrUtO8qOOSPorS
G6SeTGLuPiAU8sOyKDm69KZUH12aukOXHXBUulynbeUON84di1+/Hb//LVnsvxcuO34Q+v1V/LEw
9vGVvooS/f9BAv/Lb78c/BTLj/bjd//g/hbjOnc/GHR/mi5t//Iffy21fvyX/91f/JuShbfy53/9
j6+iy9HeLz9BVPyusBX141/LYv/70eHeffzpI//+k/NRf3bfH/8okPF7/yqPwQn9szA1EzXeVFVh
MAz6uz72+CVbNjTme4L4IRoVItXfBDLF/DMmSduyBMK+YN7DpebvGTPxZ+yrGjBO/iybnnLx7whk
f6gCM0gmUICHaoftQMYTZfxB8+lUoHZlXEOe6jPzGo2c9dsJQBd20Vn+1Eroo7CAaGIeZKUDnW5l
6BvD9PCC9qG5UUe7Ohsw9bAdzPorxssGwhFBhpy5uTx/JqqfrvxZ6rDqjbn1X9yjtd/fo/nbW48A
noWERQMo0bs/3KclefblqWAzCcElfcB5Ua/46ybZGR8pBBLy9YvShyrnXZ/gNzDzpYg6b5IHPD4Y
DPRNjbuGPDw9iQXGc4WjUIcc/hyEJJrhOR1NxZpOXasNd/zETLzhDEunfmR8YRJ2c4WZctCJMym/
zwHc0qcgfZBs5dyazgJq/d5X82RjT3VK8UeGpRdlJalWTST3qvMPz98/kRx/30/314/iEVRU+Smq
OiX2v796Q5vrs1QUI41jhr+goRQwNpOmhQ3K569R0n/ZDv/7frq/fimV51axdRkXov2HTz0qMgZ+
QG2XgrGEm1J2vWXoJy1UG5suNkBzFXT5+d9fYZ76n7rt6p8/HT7K5k9el39/tLy0f1xL/nEp+cu/
XJX+P1xxFIMV4F+vOYeC0qc0+t1C89tv+bsSb/+ZwTDIIPU/9fa/KvH0TZu6hutVUxVWFX5m/7nQ
GMjtus06ogiTvkiTp+pv64yu/NmwKDq10PBtQAS6+W+tM4ry+wcUw6UmC+oZWbAM/hYENX//gPqt
hFtRNrNDqIcAVEy9ZRsk3Aj4spITUmANFUuRthRllQ3MrFWb3W0GLlxw/rNUqXyOgUjKPyJULOsJ
3AQtIJ2Yhk+1IiX2kdh+Ia/x3OniIymbQXEKmvzAmJDhn7cgM8ruBJQryaEY6PWyUWsMEVKb+iu5
iuUhBIvVgvosy1pRTjgoCcFhoxQNQQwpuqWNoS1iA5bzrWmAK51Eq+bZXrL19NK3vZBpSZuBgQR5
0pxheeovYLRiiSiCERev1MprGehWVtc1NSaGTm+alHHJxDZiakSOhiaLDkpQM0oWyW88WRvCXpWO
gjBYPXZxcKWq1cR8NICI+halZO3VWIHnCtcQERbLRc/hMhxo/+uVlIxInrf5ocE6i0rSG0zbWbXl
KVnPA7vBLiNEM7tY1rP2ng2Jah6pzorCjVobRYOdvlSbb6YiTJPhhhDYlbohfQ/m8kFdiKThSSG7
gm+hCM3oGY49bijZgLGpWoT9BYzIVUfEcaVk7SMSGKv6bZBbs/KsLCBdRMqJwGxgWETxjJKsaDgm
ubqI/UGCT2xgLviJiAFwM8v1fFzm1Hy1xI8biI6UmLBhEUG1DIuHoq5s71EncwzajraEjCmVthf9
EAOJGEMlkt0SitZDyIc6z4EwouXLh4FSQ4YpcviaQHb4m54zTZT+VoeNANO4UqW1OcaoNEPBLY8n
D7kwDcikquaY6JUL90PqrllmkRDpLDNCBQCqX9QnwyoDnHZGpj8elrYvDdiYWobByrGDbOZS11jN
0B5TK1OS10rTc4MQsQ+73dKFaq2tUIQ2DjG9s6xvMIOJvhlA4k8GWktSTk4/UFzrKbHid56QMsNc
9vbUDpworXY/K7g33hSeBO11KGUuK31eZx3q9vjweDhA7YzczftE1Z4xRspcq5s2E0vbN7k+G33u
Zxsso0N4gsmiUQ9JT6JErUKfGSSq8kAZ33UtJPgwl3Q0XjGOcB2Ycgsfly0CPyBho9PiMcjk+tY2
2+2jJIDJkTsaasQ9X85ppPC7BtdGz+wXI5iGEUa511aX43PC4YWCpvCdT8sxbUqbH7ma6vFBNms8
lCQtA2vKlqpQ4KMKuKuEttsypt9tyWY41hSN57Q40DNGsIFMH8YMlgIMF41hv9q9bJOkAw4UTT9m
OBbGZ2vqQ80aURiJrDgxVs8AcEbVGy316EVpvJTWzJmNC6BtJch3ZCbMQ4gFQbJAsoOm9kqm2W27
jboH1XvbSabIsI+kY2ZcxRxZ42qchlp7L7UJ/USzm5ZeKdje4uZDykP8UFpA6G1m9+lzT/AQVHFO
9NxNSfVA7Ztb/+LL4K/pcsJTsKZwE7+0r+lZsbNBqaNKTUaEeKVJpn0KCgBgiyGmdBMgsOVia9Gl
R35cyrBgxxJIYxgkFZMnXb9xWrF4e/Io5hofyQamDrOJtLuwiomF0YBwteomjot3mlokBvg99CoC
G+V0FxT2RKtqjOTqVhXTxKUYkzZxpK7Q7xl+r2U1KuNGT0K73vkJ3VvN2ECCxlc777F0YnqNK9SW
nFCmsRIFnPvE0RVZqriaRP0FXFtxr4JgPmoFJlbo/fbOSHHiN3ZRwynElfOkYx5BcUTMpK0lokW1
U7jKh2VJzw3Uv7dgltq3pEF0gNVEXLVIa1NbDwPQFxlGLwIcv5fwp0XnGlatrRgUlMwSwJmllP4T
eF4LmSvrgxdrMgMuiCmjTgoqKqBdc3IelAEfEA74u6/Qs0AsSZ9KD7P/aGxoqqXRzuch1p6aSi1J
goegnp1pGmQLpaI2DnocFp8JFuN7MuLhRVuvggMc1mS6qpRbHQTGBkduq6ncTDleJMz+ujwd/KYD
Fr4glmzhwyDxy9Cr9CVxoOwVM5Joo+5aKLZK+mdoZP4oQ7tMWhV6vorrvIO4hhIKDgwIDkkjGEyg
aE/ynN6SpOMjmSTzhtNQsRw4PjKPXxhgIoxh9cFhqKWGbnjSfNi4o7h9naoheQkMoC8u34O88G0A
+4sg0MtDVSrTW5ZTSzeYSfVEUIx1IRgMnLNKeIFSKm2pJQn2GJ5YfwBW7So9r/2rrvfSbqKDDYwR
mY9DAFp8WFRY1jeDr6jNqpFi5CUcnGD1J016wweIHt/pNpGtTlA72VqHYQinbZ1gFiZPQioBTNHd
ak0fCtNU1TvQAjPfQdM89xPeQFFP0sGCmLRQB0PdCZ3wHZkBHjI1gc8yWRi7oecXuNhgz0ddLfMs
4zYZaKz5FlK5jmJ85HSiJufabOJrMsQko8oYPVUjIQYxAM0Z3791x4mYvqnYNF2IIzw7gH62/lQG
b/LcoGt083BUx3Ta+QMMiYyk/0ZP2UBgCkRbi6wtMpnyGPRTpElQKe2KJRZv1PSoNy+CfirYUQIr
GXFW4TR1x9TZ7Fg3EiAbH3ps6eRhQXM7clZL2PPKjic0le0r9v/4SR7L2AEXau2GeCbrkk+MYkgr
PkdST6Nr5jPqMGP7KIaUx7JTlQ8MtywG2LaudFvJ9Of1iX1XSeShkQTK0VTjZFMlnJ70dqY7uNDs
I+wN6yMQ00+SAu4u/dbEeq3rKworOgKhKkNQ7AhnYqlEvSKUPZhzCOe9KmlPPZbmYxpB7yjz9FRF
OqwGjppoTfQV+BymnFLp822Xm/a6p4Bkx2JM7Vowhau+0GVvmgKwcGDxd7FCgwx3tcra2UVIy73Z
m7dGCag6kRuxJ91rniWS+69q4udbSCmEB30Gb2SSTnoOd7mkztgTZJtfg7mFzC0Tkaf3jKGjrCq3
opiP00heE0q3xowfyPlB2BxJ225exUoJXrzS34y2/wqhcK8CofmemcbxulG4TFcPglciB19tD4vD
qgnnRGyr6ziLU9bbSXUbMsgAIqtt2kbyvmyZXdpadpqg420aE22njOKjqdHHUUnMwGfLL1eNORR7
vcsfGZjwMT2qqiA68Uxo2BMiuC0r01eEdiripD7qnR/86KYdv2twSy5mRjyjKVpChCKc9rE/lgiB
7BYji51FFjcrQipGZ6V+qfQUQ4Kh23z48olMZMB3PDZXS31AWFlplpQkePjdQpKpaHhJhsadzYMJ
rtnO3rVZGwSOe+yO0HT1+BTQGEh7SguXouRMuNd8YeyKuZs8NusAkwR8fJKwhOKkMOwtdOna3mlp
OG9y2kkQFcUz59741HLPZvfq0nCtjf7DdlDpE8Br+rfVti8OoMOoKSfZl+DOw97k+FWvAUYdfRx0
tJIClstJAoa/JEm0qxlGVcA/Tsa1jRsoH0YvSR8dTqadnzbdsdbg0IFxKzuP/ZVhEGTdr3DCqqNb
cgb9ra6eeaytRT2Ci8AvyShpUuxl1oY+16EG48loqsdGYHOeR0Z47RgUh8Lg7GZwHFoRHQl+1JA7
APbrGF+9ij9B49ayCkuOZdyHOBVSgeOAKudXw45ERxhZu6ZMotceHDMnbAzVhdDyw8g7R34QJT7X
mw3hdd+z4QriOdYQgmUin8umxURSpVwsHAlh6z3oK0QgNel2pOxkb+x79Y1MSL+Rm5y9Q+TZMqBP
6xeg+COsxgk791Qfshw0ZWiSvVb1LvOsqhl3ylw9tbqiXEqjo2w2TcxNZs/WXYTNcx7CUMH4as/0
NDPymi3ZX1ZSvi84em0CLU89WbbzFY0KcJEkX7/S6RCubEwrV0Wv7l2SGQ7ZKH/ZwX3BY9qx4Ix5
zPtY58smHDWHu1Z9CYI4XRvU1+I/ol9rTOPmWFUUUhJy8KdlDV1+AR2IjjyQZa4a2A9IBtPw1s/G
eze075UdpjsjiQSQuEzwkudvLekPToWzvLLpc0sdiwzq8LBdy8tWm0svFr21B8+k7MIourS98oC8
FD6juISHWI3RrmyrvOURVt8AZ/ed5fc9J80GiAKmky4420gKbUcVAVXRWppHxOaDB2xay5wOXTHp
xWUqSpPGVD7rWmNMMwo/OSk2wKeuz7MDTAh9yWEA2u9YXnXTYFyn6dPWaGmKkuvH/ZfMw69Uw3ow
K2MIzoaRhjwheGc95H+8+eHFHBmVcR6GCMkC5gSVEe/yNJXWbazN62lmjNdMJYB5TcUyDn/PPw4D
rv8F0UHfs0AjbxXgeIy6qWhmLoA04XRmTQS0DT5AnpQHqxySTd6IwdXgL1255RPi4JjxeKyHjKsR
4+wxnM5aXAbnoLCkKxZcfTVjGN+1MmFSCKZ5R3cK5iRs7s+NFNofdjeU5wjVDnLWwBXZnjMYTpMh
vbXklb04xerbyG0IBcRPGA+n3RXY41ej2wHlRWXSIyVUpJmLCCqhAeOQDwsq/xM4P+YrdjBegOAD
5bO0eENfTv7MZbd/Q0uVTz60v12il5rLTC97akIRb6eCQ0j6aF9ldchWTY5x2RzygnHP+KpzL3i1
iyh8t1QyBvhbTJdXE7MIW4wbiCbdgvXUz0XR3QqlPSt1gv+8j8edLY/VB3bqecs2060VudTfoo6x
/QOM/RT0xfhS8rK8llSicOWoOdWFYUdHSS29VJTKuZHRpIcsZtmtuUd/iJADgTUBl0iBnfSm3q8K
gCs7yCtMg2Qu2rkVJlvNNAk3ZsY5G4lTjHZLJ2em0gro4zVrtELcuaGMBLIVaoLo3qlXLevwtpSt
6dCGNbAXprSzobJ2BiCgcEQXC4z6O9zg+r6lUXgDPAG1A3rHkn6hblkGmr+0c+UIH8l3Q3N+LrW8
clu4RqxSyAlR3T6xYA8/c00nPGaxMl9FAVgKjXTeotQpC9R1Q9nQgXPS005Zmarev0RQX12lfGwq
wh7hs1JbGlldtfLJe90KW5wp/yPjBP9jQ18X5ZI1lVmaRVl0VIJfKRMfPoFCk0cxcK+XZLk71aYJ
gzGODexEw2Rni1CpBS7yoKqpvUpTqqO0o1kYj1eW2IJQ5I9K9oN1QJ7I8flJOGrci3VcR/V6NsFa
pxVOUBI9+Yb9vNuRmpnOs21GZx8z+A7MC3dPRas5aITGlm8+32ZNaTmGVlYcPNWbUTaaa8tYzZXE
dJpC7m40i6WMLiPpNjdNdpFlIrLQzX1GfZX+PiTTvMjLtKKG0pd2kq42xLhlEa0rKwieGhAXK8K5
32RRwx1w3gmcPcWMcBa1H+omtaWvFAkRcgTCbZrVAyZzDm1QtMLARbS0KfLlWqvPVOwmZqffVWsu
P9K5YvrOAEBZots0lACL6lTXJb4RrkFQac3kMe+P9GBtBgnJMYTPT5luGuankuECrRQcbwiq0rEM
qbua6n4rc4hetOBBl7T42Auurvk2lZvuNYvrBxZ5EKcGRsoqVYhky6bhv7AlU2WvieQj1nxMpTNR
gALHM2f5It7JBN7WvUzmUYqwzleWlmOs6bBccQLmwmjk6T5E7N/pg5BXqFkKzqxZ2g5KfMA50jPR
Ej4+y5nYmBrl9L4G6fwDk18G4ODz+TbzSGC7C97QUgKvmclVpgqKHc4mOztFY6TgH2D44UKUmZZC
Mz7qsKSOeaBmrxpL7tDFrFkuSn6/iuIqv1OlPB3kskvWKon6BZUn7ckY8+gwTTlv6pgT8smn3NPL
kLiGb/TvcDuI9Siw5MG4W9PTSBPFa0vyy8upebrp1MWpDkym+pDiIF74FBU+VZM2rdhAMGniKf4W
MDd9p4X3siRom7xRojVemtj69k113mfjPGzUEFnGKYlorswssLyIYl1XpSTNeVzvD6LGWQLXpfek
nIyBCCSrRs8ZqpwsSm65sSZJZzRTdDBVDGcjnqJrCPifoEFhrORWn49tmIsI+p5MtZyAvEYkGKRn
Pbc7CR7TJezmcW8nJNRSkCnOQD6c0GRP3F6i7sprc3ZDCIRk47m3e2PZ00kgiofPNiaE/UB3NbFZ
YwmcE1pLKo2dT9WY3gqiCNxPARKjznerxGqHZ4W4BQwJTZOID1pQSuou9M/EzSdXasMZ65z9kDkT
Gp3YkzQJXK3E+vfQdtEmEHTEhryxHi6haJRkSYuuXmiyRuueoRgukaTuigw/VuvGGrEd8vrSmhHL
6UoNuNbOatZuAiqVuRyFtUu4lHHWZPbNp8hAzHEM7ZQPqWnDm5gSuoHZaYbnR4EKUlRhrcQ0QkxW
MCDLxoNHqNcjp+hKIP74o0Geg07iGDsc87ggVY/dwHlTnXROlJI1Xq1OTt2M+OFPATHtW44Unb+G
qbzjzJceb01/1gnJ7XteYoWLO4EnS4TGS1BwU4dUqT3Jldnj4RmDjRAS8ninIxgrMnVcNOZqq7gL
yb4DXaIYtzlDkiMoxNPJPdWgBVFApxe++p4JMDBlxKGDBvr8telHQLpNB/65oluyreZ9Qn4B6AuM
q7akp4Ri0DVH2x8r6vZS3JQLVKMvq4bPyA+c2JJZK6eZ7BMWZKUiQjTMXhgnMgbLOYEQAyKK3sPa
EzyPwEN6hoYTrcWQjJEWrBd9ZEEf2Vw5s5QEgoptGT02ilQ6qyXGBw6vt17gdsPtHwTSG0k5Tk7Q
O9+yuPoOYIkhVlgKJ5CYXgBdzZ4mavIeiYHxyjGicnTETNxBWnuVGtgSjl1Y6WLwE3yYpPE8WCBc
eUXCvUpk5a82VdLXOY7WqsGiKTRk8bBD1OkBv1FHH0Vc+3OtxmdkKB9TxXLBxdxYsWxfRx09QiMB
vkRMO8xtxTlQboAsQx46Rz18yIR0K0+yfK/zYHypQq1d1jL9kQjm4ULUKB21NEenegjLfWAY/kFY
mnArRb+goT9XuEu8UpKejckwjr5VYSWiLJL3KYL4PFon2ip2hCrHI7KNxZPGXZR+v0MCX+Wr1VkQ
O7McXTNGUSDLyjWIgNmmZG67VCc6s/Rx6N2WypyLFSfWu6JAGx9Um5MbeIcNnIXmXetV0hi+qnLV
pk1vA5jgqiUU4sxTAmejrgZP57K39udCQkKZVI+RiX0SpOB3wsx8gquJ+ZQb9qN5o28ustHhtS3j
4VLovJTDbClOqAftix9jN+MqBDsgeSyyegL8KlMG1DUjI74Fdh5CdCTxEleq2qzlCVwyTP5hFZcN
YImOuDrdLvq7pSCwFhNz8gFgolMpufTZIAmchSnRQg0onS+DjFbIZXMKgO2sGtCxB8oIhlug2HDg
iBvizdciVLRJaJ40V7+t59Sig2U9DVbYuWQH6zXgcOPGIKpYlQh221Yzo3VrC9qIG8PYZApisF8k
+0FA/RotFGm9oGtWkTN/X6fDvO16DpM539bPbJk4gCFDQLk2G4dJE6lrJbDdkZbKy1iErGtxJzwp
GvxnsiYotTGo1nkK8dcpcz3cTOzo2DKBLu+aVGu5S/S8Cf2k4OX8DQTq68YBZix2gcYfMCnS/DaR
1VDkBSdkgc82LgVnO6l2VIY1B4ZgiC601x3TxFADt4wIbQRF82a2WnFmI6H4dbSo+LLYVVx9REWS
+xGZu+nMk6xZLA4En3Lagu0Y7Hl5oPgDLU7ujrqaXH3gcCej8ZUdgoRPcRxoHqB6RXRE16XXt+qi
W1tOQAboa2ARk6jS0KwKdkmHuk4eNrpFfXvt/DR7KiK7PfKNcD5qFJ+zdjr2UFkM1E2oLQW7/lSs
emrrHbtNi0NfEuPH4cgNnjnVweqz/GS3lv6hhhKKJ5LHeIn1CFhpa0FFIkq6pinb3DN1IQptdbDJ
YS58SlP3kSdV8uhmD+sXhKk4AOwuwqdW4AU1HqTJsmQrJIVoMJMrgJskM7Bt7k32cpYBktYqzPIU
8ZfS9SE+k0/HJBZwElpblXqGcjN8VRkVYVNvS6hn9d1WuYw4slFR5No1n3R3DxuudxNiJIck006p
8mTuWxrFQTU47YNAxeMJ8J0Sam2eRlclcIvNlS+EeFPXYNTJ5g8z4Y/8Ae5m8/PL8sxQObvEVcD5
30507cbFXuj7PCvE6xSbfh0tqqDPi0XDtqngZhyNaKECxWy/srZDUZHUgRmMZcQm0B3Tbo17XnWw
mImn6tUakGLJBUuvqcszukj9AnBhM6RtVegdeq9wLgx99VLrllovu8wcAm8sFJrgR6PH629HRis7
jDKoR1BTiALBoGqXpq3Swmvo2nguanZ4lMqiWo7jlJ+YxOVeMYpgKzEGCzZRlUctBr9GTEvKoaz3
Tieci5V54J/zDuosew+9efygX7s2wNA+S9YWdaw7s2SiLygWHmApUys8glV6laYm/DIN+9yXs/k5
MRxy1XCgxya3TqTt0SGpukiXDbOOS5QJbeAl8Ke9UsxgjHKl0W6SqtKGNFM3uynTWu/2RuoXP0Wu
D2e5N3jr+/9D3ZntyI0r6/pd9r0WJFLUcJupzJo9VJXbdt8IHjXPs57+fLL7nF2pyp2CGzgXu7HQ
MGCsZpIig8GIf+DFNtxovq3e10lgforCQeo3XVzG72MesKAU8bwBVJ06+DHObtG/MYc+nCHBhpX7
nJhOTVUHWUT1RZoakMsBE7nmYLoIceA9RluB+MvzNR0li4iALpUdqzWT8k0TthoVKTinTxgBIHkW
26befwjdptZu0tYMwm+tZnY80jR2D6ZLE0+Upvgp+sCMry2TdZ2l6N/2UxBd4WFF8cbom/zzxOV1
tJIE+GrWKrDBBfqaAAO6CMuQKOqpnGr9c2Rp6siCibtW02sQqYgjWan4bg4E9CUkqhpnH9591bUD
e/eN4qlwM7ZD95WUF6M5WS9d5ib10LZu0T0NAWiqpEahimpxMQ/oAlcmVu0RZiu1MLO93svpp8tF
8JQJF0svYAXWBxQIzffQemGAoXT1PA+D81HHpvHgahGSg0NCJxcfx/Ae6Sy0ZehXfytUidoRRiFE
rk4OV1NFq5bWu8LhBeGzezBwDlWvisov2hqUgOx+kN/7psqu+4rmVDI0H82+I5jK6lYVFRIcTdZU
z+2IiTqaGfjuhqnuNc2SXiFa+rkoxi9B2RR3kWVgZh+rFmy1gxiOjy7iLgrIdonQuK+FJJsibikJ
14N1q/u9c1XlHNmhJ+vN2EV7nDSK93iOi+tQs4oHBFfZwhrOWWjAtLlnGcAWBJnBQ8SpvMls42M6
huJvhCGMrzFSlUeY/eHz2E/WG7cGMVu69FKqHNuxHm/5a3uOk2c76ecbejNPpN0C+g0OsldgEvjE
OBQ9oIRAF6vr0W2RkXSu2f32E7BG/YMFFP69U3TWR8QXuGYjFNu9TiuRbQh6MAwR7jx7QpT+BtSM
hHhZ9B+dskmeA0yLHnQx9h6wh+JBWvIDEUk8L3K9tx2mLCBYW96sAqczeoZycWyNcQbrRYsAxFKe
ni1VwObsbvXBtp+0FCf5qUd9udK/j1MwIDYYUXQwqLbe5vqM+qtULu3FyDioApVFlHuxDE6CHFQI
hbiKrttON3R8h1EaTxzbuW50K7xJkOrgxS0r6zgTvPYjQfevZPDnY2ujZBHAFl+CY7Bzeks8YsZX
7PFwLJ4nQJlIYPUQoUhtlkOXpG+qAjCAZYUlamiS4xUgA0+0lHhhIuzwUBuVOFBY+lrj504aikLH
PnXqcR+0Pc3dCTZSkanmmuMlrmlVKzTQSOJTNiL2mLPzODm+e0AJCClZC7Kn7Lq/wjSNfrbFaDjA
4LHQc/tRLLoDxdcRLOHTQAgAQOwaz33e9j/BKYw/K7ewrzMNaRlafI+m7CpEgvzxXhMcM5zLHgNh
vIvtTn2IXP/ArYAKs5DpTeK7AKxBUzuiAuPMb0CbCcXWt7SiKk9T4E+kJpPdwp9/jOMJPmA6fpuS
8EtvS4pu6FaiX5wmzxb2r5Bcm+oddct+OJY1yYXfGPeBgy7EwcTT6s4dR3gLlVnI41KFBUJJizXi
/ryuRY6MWm83dINHegHjiPaobiLWlsgivEuC+JMThqGxByLS/pUUKZVnM1HPbA0A0JWZIHxtWdc4
RsMM7St+Uj/b9x34MYp+ShydfIZyk4Ei1/UZ7d4+k0ikVy5qnqgtuw+u6cp3VRZfoRVee5PUhy/s
es2bydCe4qJPDq0L4iTE8w73YNw/UM9DXahrzS8jPYNrSy5aYP1oCJQh8vIp0JLwiVbR8Kyo0d9E
jQ/Fp+3JEKoEjp1CpA86bJSLjwWtBExZ3E9641u3tu+ad3XRm4gnBOEPqh/UY0PMd4w9l1BOc6UY
VPi9MDPIWH6Uzfm9g+bvVZvUN4XBmUW+w0zejlowN/egcKwjCOYpOTYRYhP4hMToM0CMZZfRrmrm
6ond4n9uW2wWdmEbyrd1Z7WU80xB416TIZKSNI+v3VnYN8aiHJ1opnWtWXO8L2Xc3ltAY6O/MoTu
bvU5gNHn1Ooqwc7v0LgChmrb1g+oQin/qqbdMqE4pufGLW6EoYlLXjkEFdK5JqRuGqYxduoCYbXb
uQK5caRDAvHEsud7vC7hVqBCWqNSM1sy+hzrVLPhJ2tjNFy1WDa2PzOng2TsG6CbdsOUVvF7jM9F
CzO5Us92ASrPwwajQ4qt51Gj/2UiLuG8N2zceO41hGJ4qdPc7aODm2GTMFO2wpnltghGpT0PErX2
hy4BdXRnZhJtXoQ5YEjVSZi1X9tJmNpbsGRp8J5W7oD+SmWa7bfJdPsEGFikadmnWav8GO1CB1lZ
uCTU5XX0yfAytMMvoG2N5GeIcCASq7hPepyn+VqRwd52qpqz3VRS1jD7KvMsnKHf5GKc97oD1yOi
uPxEPQZfAQNo4R3miNMbnTN/HTpNHd5MPsYzXmuAnhndMjgYVYaNeQfPpo901+t0039qoRvk1mL6
Cw4HYbf7mFb5T2pJ9d+2NckvSlOpTfFMWImXx9P4gwrF9H0uB+O2ReDhS2/I1r4dsqJM3xUTj61j
jv+8eTsWFXtuapT4Xkahti8LqFA2yChaNn4LmNNPNARr1DD9tEKeS6Np4nkwTrhIItzWu+ow0j6C
SOYo49g6vImyoCuvFXfJeMiKWnEVdrQbHlvdFz+d0epvamTprpMRpxUEdOrJp0QBELNA75cy23uF
l1uLSajAhHdPUwIRchWVReC1WRyjOIe4TiQ+dZWBXvx+NJIRpTCzDqmmofhZd/2zllhF+jbDhTcA
FCcnu6veoUQ1aRBzU+wbeIBg72G/wbPBTm4d101cFEOHiBTbcdru0RQlxsTAC3UFSwicSEDJP+yQ
ymFhwqi4moIx/WjXonG8tuzGxrNtf3hDSXtoNJ5QuC4/hrJu0WsK/qaR0H/Oi9mOka1aPL+lSxVp
8gyc2ZrwUExmFnwkOKbJx6bh8aXrZpNe445YL8qmhY/Vdu8a1BVyDdX/nZ6i0MybQ8qgPfROUfdv
4yGtk2cwRLKFm1T6vfbuvxYk8v8HAsj/NnchIYC3/8+g7Kfhx/cfp7yR5f/wG5ItzP8YlkUgMNin
vC8dQPn/iKPo/wGmD/xMObwPhHzB/bDc/+gKBWfuREM3fjNG/sFkK/UfSVMVsxb1izACLeT/8l/+
YQhAnfkfYfynsgBIq/ADFmlOg//YItGyIs53qcRcdnDNvVbSsmWX2u/pxaPTjpvpXaJZ8XeaA+GR
LQ5o9sUabZIVfg/tuIJ3oWPyG0xW7EQnIKNs1CTYh9s1xa5MAB2L+ibyMBTLb//NUIqv4LCYLOjp
ULowQ0PMC9J2MCsP1sK8j6qSfKjXho1ZLaIy/61A8HtWLhBjwo5hCCFX6gdGgOCXbJgVvu3m7QAl
xTNBnGyQXs59NhdZK8go8F5sd4WjJzcPsLgtUP+aLfe6lcTGftLL267LUTQRqHntyGMoWHYxggWX
F/OU+fHPDGEkAUc2TJNte7qYXYX0fhxXEDa1FnnmzsTWIyPeHEnCtH0xgAP0B6fb4JucMgf+GZWv
ZzhwnlASWu0WNx3KgY6pAh1EsA3w7dhTDcuvy5p66+UJnopI/BpKwMmy4GQZHE+5ksxwWiPC9dQC
UiemMNvREAmvYpCz760avospqGOFTuofsFccH/ySPurl8c9sITbOEg8E01Vi9XHzKIwNehbIfY91
fCewwEJ/u5at2hjnlDj1e54LhcfRYaVJU63G6fVuREU/Vns01+abspVYgzpWc1/mYe3VBWJFl+d1
5hMKxBZ1DiGyvI5ar6uGFTKyayZYOwOGYzD0gGKt6YNqwYH8i6EghJk29DmL1vvpHsUQSJelA7QW
gb1vaV3CRnLS9n2IGubGSOc2i2Qg17V1ARZ2tS/9Pqbqo6Avy8kpD7aMDYj1IF0f4OA0z+gx8roc
VBn+pYMKwPIHivXlqZ45jkIa9D8NS8HqsVZf0dZyI9YE1g9hKbRnl07G3rbD6QZvUNB+wApg1qMX
t3EczwQgtiioHFdBf5OL/93L4F2MUzkGggUuIoOXM0/OPRaeitf2oIFKxlW1Az91LLuo/nl5vud2
EVxKYoCBdpghVgEWR9Wqowdt7i3c1VODchDpNaJQibNFcTs7R9TJXEiAEDPX+9VoAFXUhm/uWzCc
XltV/U2PEdPPksbAQ4aI0Ls+1SB+RKVpbl0jZ2ZJ9IEUqmz0eZxFN+3l+kaRGQd6qTCFCAGpNSKK
vcZYFP2NItw4lr8Ikqsri9IOLFJbKd2x1vGuwWosMXTGCmon9FxciBBJh+HPVTqDkU/vIU4KhGsr
6wnlbv1gxPZ3DfXwjbBrLOf/1e9gnQWvcxhna/Yiaj99P4f8jlDCpaaA+aG3kdiPQpQl5rLSPeRv
s70JODUesuqIPuaPy1vrTEAkRSMwCsfWif3LR3mhXAR+bw700FyIEli4ACBJ7mQChNIyRxhjsg43
DtG5j2zjow5KhtREusvveTFemc9gCxQ+P9SGqqMeldKD7QGBTNecjShxJkyZpKFkCupXwrea2txj
IKz8zAQKBy+9sHuHVqIxDU/W0NU3kBAsOOp9+cMuh/RtTaVhI0yemSrsYttcFP1MV7dX+9mi6Roa
mC/srQCpiJ48eadmq75Vbhj/+VSxNzYx57RQFiSNXq0q8IFcx358b3MFvZ1M1HBQnS93Mdr4xzQw
xV4oHZ9muIe7Mgmrw+VNtES+1S5+Oby1uuVK+iIwcZCDaeplywaLRCae5xuTPN2qvzJ1iy9JLgSq
TtchgJ9sHZ2+TBlOmJDlqYHalcisj7YdSI9HuY/qnZVsqHmdfr9/xpN8OfJarht9NZ5cdPMHgxvO
6ZL6CvOJ4DoBJgdOJt66Wk636q+hHKnbDkzUhV3srC40XQTYv9ldiy9Ao4PMTgKcpcSXpKSe0PQg
rU23LDwL300vJMfeiIan1+k/o3OxGYLTAr10tVG1DhRJlJooXyuDfpic5C4RuLZ1uqoPUToYh1o1
8t3lPXNu0OWByK4FmGEbqyljoa1NAhuVA5iwDPGXIT3oDQRRV5+Tn6jyJu/tuRs2Punp9fZrpq6u
dO43BJYX69vTLeTHaewkSVkjGKEoBEaFuo5KrF70arbhqNtQbik0d0con3Jjkc/sXpeTqWNtq4Or
EstPexH4Oj9CGnvsa/ACQbhvNS24b0vXpdNkG/j0zfrG1XJuqggDLLkgE0ZQ4XQ8G29TKkJDfTCw
ydxjTWrfovCOWtJoWfdpQXVx3+Ik91gmFLIuf9qzU6XPwFuNXNRYXv8vp5rCvrMX/+nDZA/xnb24
r4ewC/7q+BEHym9bS2sI/oP/HX9+f1YE2QlurqsI+Kvwh6iAlef0kQ9lKandZVgNlVY4GzvsBMoP
hW1V4FqFrUeU0dzwR5g77rsYsMaN9CWYzX6w042vvUowfv8kSihUGBwuVeodp2uQaGMazXNTH+wM
3JveOBANqDEENOT2LURGxKWEdR+DhTs4OvrS8TDIo2OG3UbQPBPEIJ8jVmBxNyyJ6+nvENAk55rm
DbhQe3oX5QNYjT6GzdTYby9/9dNL4PeMlc7m5rbDIlqsvrrm5noIFLs9ZIHtPpiDAGrhl+2ny6Oc
21vKADu7VIiWF8jpfOg5Asu0ivbg1ga02MhFe06fjA96Z3XeqOf0JC4PeG4BqWApizDlIC+x7L0X
57al6WVHetUexjrF8Apl91tkSoYbbD/Cq8tDnZsbWGD+Qd8DkZPVNq4kStZxZzaHNAXXUeo2PaB8
UR0POtcLJlTHL493bmqgqo1F7GBpNK9CEsjZDMFuqzlUNd2uzlbtdWm5JWaqEAEuD3UuGpHwWSaP
YfaHWAVe7I8onIQhsoSFhbmAmvPnonEgEaBkv0tI1ff4KkDxgYOUbHzAlQzo741pkRjx5Od/jr46
inPp0ASwoubgZJZz07i00cZIdHugn+1RoDn/jH+F/22KQgQv0xkmehtEyREEiY3iFqj7tyjnN/ts
DGz8lVORFTtTC/0bxEDqvZXadKcvL9aZbID3l1KuxW7gRK1Cty8aH4XxrjkMeQKq3hnvR6kb79w8
D9+Owdi91SNNfoka8IeY7bhboet1NHWppKPAAzGQ1HW9LVJAxNQwfUJXmGhY8nY+3jT47gYY3BUW
JIC5oe+Me5r7BcEl1Jy7juq7A70OAlBef8A9Tv51eUVW76TlG3J58uResnnShV/h9sUpNMuy6lt7
gQI7fnu0w87Z4dTQglvwo6OI0H2iR5EFYI9T531WQwyYysj6fPlXvN7Eyw2OZpBN9ZYUYpXm9hBZ
Bhezq4OtANipKsGX2RXySjQdKs9F4dBFbujyTXW+cVLPzp/HkqPTcqTEuqiNv4xCM5UU2wTfcGB9
rOtSNfMV15Yur6oyKH/a2mzdQBsK7vAnL8OD7HEIMSJ9+HB5AV4HDNSXdMI7sk5KUoQ9/RUhrMkZ
vEVxwDvN9sxUIO43GvFbeyqmm38zFJHUtchI5XoTcpiLAg+M4pDMZvu11mp18JsauieH0to4b+e+
q0UtyWHHO4Ztr87bgB+OjGVfHpQuoCNOWqbRoAK7RkXQldjb1PnfYDH7bC8qt96MT6c1gN97m2uT
SOwKkhBndcOg19BM4AjLpRcr7nwrdPaRHuh7IFczvf6gvHNhf+zhKWIYgyXiLazc+8urvWyf0wTK
pchMPsynXW7WVZYQ+6qyW9C9hxjP+jdB2eNrN2Mzczcr1C7oJv55iuiSgNPUYb0Zbv1g7ae+lQ5o
u0Ns1cE1TnU9zURat3tc5mcwHAakiMtTXPbmaopkQTpSP4RVAeD0dO9iXm0Pke9mB4Dvpddxez9M
Ma3kEjO8u7ikEIysafIvzq1gQ1FqZlzed6u7p4cY74ge0zy7bf0rmarkYZQNOEbl1u81rORusR1L
DfqffePFRYtCdxsO3y9P/cyx5dqjWUvJlnbCusbTOAKHlKAtwMz0xtfJ6LMraWMzBcq93ogQZzYS
lzWdIHpslBCN1SrPukHRRaurQ590wY8GZM1t7gsICC2wPYVkTbXxWc9FxiXh5I2z1HqktUqamlRg
oAzQB/yR6BWWwFBVMWpMnn2l+QgLoqLxNyhxq8SgKTOvGmX5LTx5H8+tP15lnBtQIVvqw2C6VmeI
v+m1xdDoQAR3R8RSanpho2l40q+oMV4e7Ow6u4hTATmk5r8W/54d2cPJ7JFTnlr10MEwejdbg7rm
N6A9N7obN9/y2VaHR9omfRMU+ehb2qvAD/XJR6GEuRW5MdF1V76XOqb9/vKkzsRhKjuMsbzOqXIv
f//ikgejpEXQG8pD5yJsPeG7eOsnUbOfbdKyvRz4u108dml5Bfc5/hc7lzSY4EADSjqvOlBwN0I1
wv0v4bvdZ5jO7fuw98d9bo7GlYVFq7Wxdc98Q9KIpZlJuZ3Nu55u29sFZGXqS3aGleoUp4sj0Ayy
K7Xs933R5xvvizNxgBPp0vql3Kz0xX3k5fqmvT7r2UT1r7Sj8QastQNZZM4fS1M5ny5/ynNzW16+
3ChsT9b1dChZNkapJTY5JAjKfVlh2YPQknZn4PuEWm6Rb6QLyylfbVAkGgyg7OgOUElfHT6+kx07
+PSgg4tCQQzC6R0PUsxpIwBgXmsVw31t1OAaCcPjYYZ5tVHOOv8DHF42VAzZQ6sJq94Oub/4Ad3s
53/Xftrdi4q3jJN32X3pgpxVI37r6HUUn+JafPzz5XZAMihYo5IsZTV63KWxPnQguckuZsj6Drqt
TUlXGrWC8ZY4n21spdcll6WtCUV1wTHwh1+uBC/Oqp1RZFMKIw0HagE2SkuCMo6GB/jtOY9zedOH
3bifZk3bjVoW/zV1YMZiEFyoGjj9n5Ye+DG0dJGM0xH1c9b1Zz0Zqs7FaQ9s3tA+1GOsPCCp5vHy
Ir8KgozCU5EQiKYgr+bVHvPdJJ8S5JQQh07R12vjeVfhwXl9eZTlU53sZCFIeR1apfQNEG5bjVIw
RwG8V3gFILGdo4/f6gxlSaNWi5e1DDaGexUThKQ4KEzuEGA3uH2eHtQysAltli6QfgjyzwOn44Mz
NfZ+qKKt3uKZoUj0TNq1pNo6SJHTodwxg4rqTMKr/AAR7BKv1xaD8SBv92NhTvHhTxeSz6SWjq1r
mSRfq9eaqh2HNyGSaPVkfdUyvz+A0yuPdQ+ht8wGbWMhXwUARqKBtrzaKaUQhU5nZySgMGd7FDRe
whC+uFW9ieO8fasPqsc0rcFLokKPwvObcL7u61ozt47kMsLpzmGufEbluEqR4K5yL7tEvi0yOwEw
0kF9PDB8C2MOfzQ/IhaD80Zm1vKjGc/mImoOsBE8UDyRD4+Ys+ANU4/1xgXnnPtBvKlQtwQFRhXy
dEmGspoTI4X87DQaZLwS8dka9v87EaSPEyjQJ4Ak7Y9wNNRGten1GSIF5euDJsN+y14DkrLGgv9T
0YpKi2i6RSrS8ipkvu5iS2rHeG6sjfhz5ttTm6BAQffEpbO5/P2LYOh2s+zGzpo9qmnUTSrZkqkM
jZuanpnn1gNUVOyN7KA00is3wqpx1+uCwt7lDX/mfPErwH9I+lWI/62O8mR0IsMnXofQOcU3RWWX
+1Kf3AMHu90Y6nXWvYBouN35shTeufZOZwxNyahROZs8SU/uEDthfxgKBL2n3syPmUslr9fQ5Z5n
qFTQ8+I9QnLNn39lElKXd82CyXq16r2m53YPhtXrbKO6KXwD1IdvRii385YeujTYCChnvjJFRBr1
UoGNIPM+nXNZAjKdC6V7GQ+Ona3C6gF+qXbbOLn2AylP+PlJ5uZPoEOA/vt+4Ngby35mXwNVWLIc
itFU5lZV1NiPKKTO7GuqYcmt0FvUovxmxsZLzD+Ggm22scTnpswDg7IENRgUsVYbOwD05gJU51pX
mRM/JoEMbyVQfhSoLFXhekb6V0E4z+DjNrNh4Bwkur8vb+szv4EXBxeHTnrDtJco8+JwhbECH+CE
uqc5c3zU07mlRFOn1lVpdaXa+cqun9JS+FeV6Od9OoX/4ookt0AThVcBgIL1IphpXINJxN9lGDr8
ujssFgsjQFcQGY2NZ92ZtMrUqfguaDEySblOI8egx7G1dExvhCYJtbec5WFg/987IfYqQZzYnxsY
6J4Tas51khJhSK8M9WaqMX0eVBs+XF781yGcm0xSbxTUDfjj6hKdKO+hWFIpT5lB+RBE1giNy6zh
ZM3pbZ6jB4DsQH9FaXprKV5nW9SiKPZyp9FDQ3Tg9LMnknR6dEeFVK0ZXdup6m81juUGSvb1iSLz
WQDHy+5CxW0Vx6KJxnYJh9/jaIknJ6jEFQx5jJlkZaLxSRDZOMKvgzTDka0aC+JGiXVbVgsbcM7Q
rLx+TjIv98f5IJE/RQECpazL3+7sUFTzKO3ZliDBO11BtJ4czUlzy+MONvZO53BumtDGtNbeCo1n
l5Gkg6C0yF2LVeoxB3WEQpavvCKR94ts8zGSqQSE7/eoTcTRRiQ+tytJ6QAB0ytbigWnM9OFNswW
NtjcdFX5DBQ4RS/HxMdPNPEjdAZshAyJ+7GVxxsB8exEbapbHM3FimC1prPZp7nske0zIqPe9xhQ
A7cM9Ye8hZlAu2SrGXN2PNoxukTI/HUr3XAKfwqofCH5hBCHbaHD7QaKJ13q5zdWVNbfL++Z18GW
Utpy2MHzCLpAq2AbQ4BMjYTxBnQakU3BUw693fp+mDPzGCATgyQ24gBO7SY3LSLtG1v23HTpe1LY
It5TGlkdR1it2WInzIctJ/fa95W8AswU7GXrmrfzGGx1x5fPdZoym3TYLGjaaoFqrSv/5TQkZtDX
lpfAbHpIaWGjE2JJUsYW3ZqmhUppBVtp8dlBecVZFAJpyK/LXHIGn6qcAulHQtuti6jbPoxJoEoH
Vuyk9dXVULZiY2XPfVibFyXPdR58wlk/T8ZYutWQK69x/AIPGSOC/QwiBfevsLd+oi+5KOEh0AM0
JsrRA6nt8Pny3jr3cYH+URzlFuUuXyUTbTgNMyxf5el+q26LUfaH2YBUXmpz63XwEK/+fDxKUDzG
uEYof6+ihIsmRZpRUfQ0IadvehYbR3CexedFhUxirVQkXy8PeCbgUvGiSLCUByxwY6dhKUn1ssg6
ZL+GBo5vF07RUZH2HgK7+3Z5pDNLSZVAUmGn4sNFsoq3cYuUKLIBNqZ7xn3c5F+KWUWHKIqzfVxZ
W837M6OBtgZrTVYCZMtYpZ1FkmpIHem2pyPbt+sklQjENwyvSkZ0s9uw30g6Xo9HBIIcA0J/KRe4
q/HqCqN0dD7wx52M9GhzQSPxrWl7OG7DfvT7fiMJ+MWFOQ0DFlgdOrvk9zxn9NWAWHQheq7zYIB7
KL5Bc3e+OXOTvc+GXn+jz9L8O0vL/l0YxohGlF2VXPm2Gx71LBrueQvotBbyBsq073wkgeWZe/lr
L19z/fN44ZgQpkjG+RKn+8qVCM8Zeeh7+GBZ15xMHAemdLi5PMq5VeekmMR+LnJy/tNRsORDxzOG
oR7FAzI2qDXfoIX7nNluc9Nq7cYOfh0EacJxwbhAhgwgQ8uveZHVS7p9ZI6Nj+5M0+8FoPI9RhYS
Ibh8PIYKjypYWlsI0tcHlEoQeQNfmQuO03M6qCnjJg6tGXs0PdURy0EeNEZF40iasdWgOTM/k6yZ
FGUxQSJ1Ph2q6N0Z6Cgsxhg519s2sO2daVXFYU7xEUsGvbqb0XLd2Chn5qd4HxJ+oEUsUODTQeMx
HOmzWREgOwW0RccjLhjs7ilr23ajY/z6PgECQCuIVygFV6Drp0O5Th+oLhC4LaDBvkcuVx0rbcg+
G5nvLjoThjxOg48WoD23zUOt9HJjrucOLe4s3CQOr0P+sDoVvAatAX3V6GDnY/EDGeD67TDMHcpm
SmlX/BjMjDEKN2Dfivqb3uGI2GA0k3sDFN9d23L9uIPZfUCzIXyogNxsJKkriyn6+mQVFEmA1XJy
daqep0tUpKn0cZbAo7lHfGhXGzK6jUSpvY0jpcf7ZvE2j1ALfTcPonwD7wK5+zxG8BtW28dKFtNb
lCcCsBagVEe99ptdnNfdW6GF+WehNCl2ZBJ0NCtt3Frb5eutIs7SB4MasdS8YROf/vTSBOiT+W14
6PT8qSj1FOZ8Ei6kqRBHQFBBYda0V0lXih2C9+2VxkULVaFDIgqF0AP4kXJjNV9FJ+IfzELagvTT
+fcqMV1gY/kQziY6xXZ4s9jNYM9oUkxM3EY+Kh1twj8MhwzIEeJSoI+1FHxOl8Bvc7QHR9SLqMib
1yJs5C0C2qNnp3lxUyLXtZGtvDq7MN8YBsQuRTWLGHw6HqI6nalQgd+b0TAcK8grgBRAJcyDM3p/
PDWya0aBnLAYJ63WkkRYi3uFS2s/VKre4aE5/8Q3LH1yUeH38sJtNgY8MzfXJAcj3gPmITM6nZvG
s6zJysrcj1rnHKBqIQpPz3pvml33eHlur+ISI3DqKAraS2983caF511TmIJ0gew/sIqZV7Ux5Ski
9jZC4zhIeGk2FY+h0HrPCbItgPlr3C/jI9rPwYE1QLNotW1QFKf6i5LS3oLWg/ZXF9y5M6L1UrXN
I/p9cjxwdvzmGBmD8ew2w4REX1ldBwii7C8vxTLUySFefgpwHkiVFDjoap+uegn+wbAD+C+BQFOx
Kg3by5u8+fODSdLAVnLkQlFbs7b0KuyFbxcmHjZBf+xcRLs0sIs7B00SL0GeeuNcnp0Vbzax8EWX
d/HprCYoIjYaLIgt0lC4QY06v+8qRLYvr92r63tZOx4PC8iNKLhOQfE6ASAyNOaeOOt/dzIAUAOi
R9RpaJqguNkK890E2GiD43wmygHDXTzLFhdEAtDp5GKyQMNEwmePHIj1qUEPY9wpq9SPs1kZ8aGV
9VaR6PyInBWKfFS21zi7WlS9hbkPRp3oPu0KDKP2UzjAbFyskFp0oDcW9vXnk9yFPMqoKMP+WLc3
M2Ens8gZT3RCu1IxSme0G9XGJnn9+RiFHiNIFZcEbM2nMV0/CKlVw4eag+StqJ34IGt3ejOUHda5
atKwLC30Rm0ACV8vJtmX5JnEUSD+rGF0PIc41FgCQdirsCn2UdUx9QE1KsfX75STjhvTXE7w6Qln
PJNSjS1sbmu1ujPovGdu2biL6ZaZH0ycJm86V9gH1xhJi1Cl9Qrl4MaCMddWhrAkL6+GhlviLJ8S
qN4quEyBqQ3gqeVeYRviBS2mFmOrxKFu7AyfFuyyAwO3sawbB09lYjxqliYfdQWE9/JJfX23SGxG
KGvQiuKwrgMugkR+acVEOc1A4sivqnCvG6i5WAp/n8tDnfu87Cvq86R0aDisQk8TBYMmUDfaB12r
PLuU4742Ju1aKLvfGU07bKQEZ8dTrO3COV5eqKfRAPFOYwAzynZiYx0CLWMBkXC87/iqkGSbaeMd
fG4pAY9wMnFARAtg9U07a7B4N6DjkDh6tzP0OEUW0ekPnYFz0uWlPBcGFuo2NXDIoOAdTqcWNQjR
yJyhajvoDi7ZnCdz7EEuj3JuAcEuUEkkj6VMvEz4xSMzGKYg9Cv8UgZovjs/RKM0RHpuX/vxV1xw
jI3Ydi7qAEICY0WniEVcfs6L4eY2C2Nt4Hs1Y4yWepJre9QKm1vsVIJD/0vDNUVk9fIczw3KRYXK
9UIZoT11OqhRTnSC7dbcYxHUcs0Ls3sQ8Ny+EjTUg4aCJfpDiT5+ujzs8oHW5x/GMJkF1yS07eVn
vZhrGc6qwakGucSoQNi6w8ncwIbimZduyZMldz3NKof3JWoA/+KjUqolr+GSxFx49VHl2OQF3mXI
iqZldWzMttpFURFduUHb7rpG9t7lmf5i16+nStcX/Qa8gikWr7LXHCW+BGd0jmHjDpgSBLkFVTLo
nO8uF4lCAw24FbAmH38MSwZKx3A3yt/oI55uBi+6cWdmJSK4csyN4FCMpc37KWqbYTd2BYL+OKpg
UoOh4vixQbXxZ0rNud3nlciaa4D+CUYkVV72+8mo5nZno/T16ESGGezoAYDcUPGMy3A59+WfohrI
Q6AG8QoiHJBurbZzW4Rz0c984mqEHhQmaJNhnYRPIFbW+xDVxP3kWtVeUK3bpS3e7BvrfuaKAc1H
xQaVHs7U+vS6WCqXynckgi969HmSZktfx6r1b0NqNMG+Q9DqqV2E2XYm9qb1LoukeK6MyWp2cxuZ
nwrHDGiVh3WFnlvboTIcdcg34zegA0iu02rGpMUubwKcHns0EQ3chNowo25weSJnwir9YfBOv7QN
eBWcHpV4mjMV4sW3tzXU4A13Sp8G1O12vMCnjbB6bihIO9wZnA+A3qtgINOuLA2Eetk9wC75fvRr
jGbmxkjbjSLtmbiz8IP+31CryzA3S9swI2alVGfc9aJMP83Lq2jHAxCH2TavxutRFfPGYp4dVi11
Jx7L6I+vFtM0cVwzI2aY0oVLd3Wp6gnyZFdEO73syk+uG2kH36ydjXHPrCwtVIx6KTeRaazb0WjR
YYTA78EtSCLQtmjLl6hCY3Stf7u8XZZjtQo33FQUAMjpFlTjKtwgkZmPdp6gkDAM6Q8kXu2ji666
QE83re4iF67T5QHP3MUnA67SjDEHaRxgkIS3ZKo/9ejh/F0uHerLo5xdQDSiqKSQNao19drUC2dI
RYm6h7EoJo6V+9gVIr/FmWiLLXVuKIMvJXiSLsyL1daMxzHiSFPf6IygfRtgvHIw0Sy/LtP8++VJ
ndmN5BV0ROjl8U5cA0+xjh8HEfq8ZnBZOQzIWRw1BwHupOyDK3TZjccJX9TPlwc9973Ati2bg+4W
j+DTeIItj2sXPd8rnTL2Y9Q7HhTkf5FXUxriCbVwvfhmq1BCzRT7qYqpNXUtPgd1/qPMhf2I+OfG
fj/3tZgKSQr6U5S1Vl9L2j0A1X6U+yLsowd837hORBCU3jz72s3lpTs7FkSn5ZEGgHdd1CsX0YjU
hQONNG7loVE37ShspDdj6kvv8lDnvhLJNMouEvo3jZvTrxROxqCqgfiI9v+IQ2sQXtmt/8dIRwp4
C3cXxjWrxJ4/HUWKoXD+D2dn1uu2kUThX0SA+/IqUdJdvF87dvxCOMtw39kkm79+vvbDjEURIq6B
JAhgJKVmd1fXcuocKG1ZUDZ8k7NoT5QqlrPtEXt2pd+dfmNRqiBK3K7SztWiXC2QdgMfOiI9Q/Wm
Ej3ZVlR4kb7z8bbuFYP8/7Oj9vGX6FK9OkyuY8eaGNFCc705mHYrgAEFsJE20n/q0Xj+4/7ithwv
83/AWIANQ9SwMspUS+wW1YLRnnnTQxT16dcxRXmgTTzvLUqr9V4PY+uMkJ9Q7XEChxBe/aJflpkZ
eZ8JnaOfZKUTFk6FLF+smztp3bYVTokab4EEYPVkSnQNJtPtKfGU4/AUtBl4fTOfj/e/3taWqeEy
ncIZhaubhpeRVWU6mKhz0Ct+A/tMcRyKtEO6JYE1PEJoNYj+c9/k7cIotZhUd0BDulAKratlxmCi
jMDhL0gVwsBp3E/GaPmf71u5zXRUQccAiq96xMy9Xm8SishoNDFqyyiJV1ySxrUfxrTvPlZt1CCD
AX03fUwXEGQmdm7b7SfFMk6IgjLeiqmxa8u26Oitd6yvKpH+gcM6/QqqGeGzAQW1KC569Egcf6ex
p075dfhBJUmVHhWilkks9dF/OZOUN6El5vYxf4WIfas5CKjlyGaWCBg/3P+y26YAdTIi9LNodm3K
kbVBmwuoRBKLKSw8FGWzYDRP6J7vsTjc3m2HyWWaAgFeEoDR6qYNTkZfdOFuI4vaIkhhuqGb5Any
eGn+JReltlPI3Tqayo2oWUgCkDU+OjXgCJpicheyq/hI/3J60BPf3tmrrQMCIoOK1M+Kzbr2lXUQ
4TF2CNYk6NN35L7TRZuy7Kgv03BMU6TDmJmrwvu7trE0FRhA1MqQI1iJ9amkWj4wis0B0eLpuTCR
Ng5GvMt9Kxtng5TTp11PF5K+3yrIsVtk5YcCK6JErcT3KuRfbbd/D9lX/upMhgBH1U74bymjrjtv
6E2L0S254HB0RyEdmgx+dH8Jg6Wpj4ZdieOsOORfvT4EGFSVmCTqtt1nolEuJ4agj4tZjH/QyKq+
goEow7RApeK+KbUh1zdazceCs6AvRTdzjeH1nJL27CLhAPPlhAoy3NMMGXvHwiaLLtpmOjLwXj7N
cVJ+8hNzj6zxdicZiSBg0OnMwEDjrEKUIhlR3ZYe4Pwynr77bqS3qACJ8rTUMhav/qwYUyULNtNl
3HqVy5TTMutiQZPXb+HsalNpv+kW6V5IT43L/c96OwMB/Yzt/xyZp2YKOcO1+4J02ixqIcswmRAK
S6txPulch1OQCfkcD3P+xpnhP5oTh0FgbX5jj3734f5vuL2L2KVHpV4miGPWEAMwNOg3LxDhwME7
PyIq15zidEnOv2FFva9EmcR8ttrhX54E0vAcKlG/DCdTDA8poS0YCsveufG3LloFJwzQqNoeqzKv
rVhDN2t5RQ3N6qlxW+kyPprDGD+l7iRLdBiHfmcDtz4e/suix+8wNLnGfsd2D0EywIFwaa3u02Dk
LopQfr/zyG0tywP9AVLFVLyWq49XZuQX9ZJUoOVyG4J+Rv6LpZ7hOZvLw2DEe/Zu3wS+4C/2Vi+d
rOkkM5tShZ7U3hagob5SgpUPqYP4p7/434cgCXYu3c0SmSWm4aXgcxTrAO1d75weVaIpoV4PZ7Oz
D2MmguNkex0S1+DOjbTeA+3feBTsMRBA+QkFPJXmX9vz0Bbsh2zkpGhJek66hm6PBZCBXzns+M6f
PZ0r56lsWap3wCFhaHoV/c24xxoC3zLsu1EGR3ua42+cpfm9t4gR2rq0rOi0yeIoSxGc2iawfuhp
ZpaHLtezN8OSmF8WREreFAiQvmnzAmmhblaimHZVIjLs8/uRgflKJt8/GG4nP1LAHqFrs9r5oNXd
ToNy88vhs+i68LrSIr3+clUDvfPMdQrTcnbfTLonTs5IhuMjILRzKG7OofpwmAGEodhF1+gDMXvW
PJFvh4UrvzuTX/2Y0AS8VNmQgJlv+2w82kW6x3q3ZVVhwZh/5O+byb8qSGTtWnMZ1pohT8EyN0w/
OMgMwpNzLhGPAqRvGqf7/nHrq1IhYfKY+WCgfivPhewHwqeuVpDBQULWZaYMe4g3KRBWezDuTVN0
eUCVwSNITne9gdPSSy8GFhAOYL8OTuK0xxwhwBDxXvlaf8wGwqYHsTvAAFVtujaV+PFkTz7aP8NU
+hdERpJwdIbxhCxMcraCMvrj/le8fU+VQUCLNgMI8ECsMRdompIrA1gJjTlWOiN2HZyBORdPotPq
N1O89M/anPVw8eb1P9RBzZOnZ/XOi7pxgLAC4IPJNdoOa8KWoAQnWFd+HvZj6oVdiqwUUsTNwZlS
+S6IghZudLvaMbqxq7hO4kHq6Tx8a0xLXw6MK/p2HsJfmJ6iLJo+LwYC9GiyDo/3v/KmKYpSIDaZ
7iAuu97VFlVeKSdMxZ0eX/q+iM+jb4p3vdMVr3c24HQUo6gadrrpzKelNdpWpWFqbIMDAvT+WWuR
yqurbq/EcRPiEv0oIjtAvZA6k75dryouMwVOinKIX8og1OPcuTRwlB+dMQj+dp12pv0KbWqnYApQ
Se2lRFsfFVi2IugijaAYcW2eUJ7kk4Q8RGqlOIxCg7W10c0jUrBip5iz8dYCKAXtoFoDOIGVB0cr
JWlLRxThYo0682Nd81JEi8fn7aoHo7SKy/3zsnUfqJYS/bngWSi3XC/NEhRG3Hwuwjw2m6fSc+CA
aczqDM8P7TOjLA9ZkrU7rkctYvXoQgT+f6OrRzeV5TJ2MGiGc2TBuiXKQr4wye1e6ir3HnPLQpI6
9wwEH1AQ/fP+gjdtU8ICcAGKGoDk9YJ9Y5bDaC6kK/NgPS+VPhyIDJ2j3lsJSo7iRx4g/yRmdw+u
t3WIKBcrKlzYWgGZXBsOZIU8eJoWoT4s8YMk7/3C6G18xF3tAUA3TRGt/XwmFU3TtSmqWUXV6FXB
QIHxcSl176UePQTQhR7tVCi2LFkBCFlyE0XXv1oUH222mdXLQxB16XHpF+00zcAxsxnN8NdvHCOj
DL4T7IFDXN2Milpg5uq4G/hBq0ckgVEmCtAzbttOu1gNM8s8ktoxMbv5y33LWy8X9UeaLJj3mJtb
BcBuSibvTUhSxYtmhGaQWee20/tHX7rJUXQzar5e6n8d2wTtNVM10kfqajuh6tZNpVXOfBVugVd7
tX4ZpbmqmeThYGfBozATGPrsKjm2RfXD8OHJpn+zR+N2k0LhdxW8hBYRcT8rvz5ITWqWY9xIbKYM
f852Lz5C+OPvFNO2riQjKXAWqToGE5/XVgbm7eekD3Lcq5jfVzb76cs5OvNafvdQgl+O7eA17yQ6
3ns3ZethYUaPiS66OLxhqwVO1Qh/UVciHDqaXXO0h3Q6oegdPzjIh37Nhsb/4QfxnBw6v5THfvF1
bWdbtxw+2SPsvYrTg6hktXiRtwnMo4ip88gdSZ+BhiQCxSyd6k1WoUF3/zBv3Vj1ghK9A6Kmmn9t
Ly1Qpx007DmZUxx9GSyh0brZOQm6YufGbi2N4R+SfqpDXNuVqaybvT6tLcKeIDWVNLvLIH/UPxRu
JU9Tv9g75+h2afhXRd1Jq4zK4rqH79qdsURxjHLcPH2Ku148DTqBZhG57YfXfkSwF5RklC+iH7KO
RwrF7BXYfR6WWSMuk85lBx4/nstutHfOxy1lgMJ58BctaPVirv0e+sc2heCSiFVL5z/NPh+RvRcp
jFNdPy0vkk7ePxOKl8c+EOk5dR0Bt1jlHkxaF+dymuodb3jrh/gxih0Vl8js5RpFWOiaZw9Ljh/W
0uJzXTmItxdObz+4E+WqQ1Q2/RdU8Kp45+Bu2qXCAs2wD75g3dsVJo3+YczyEPbTvxFLT0/ADRDQ
dCiDk23LsBSO9fL6fWZuAzECRfp3A7EP6HfZZVvn6AobBZOCU372skl/Ky10NH7DFK8aBHl4AfKk
63u5TCLmf8o2d0Aaz46PLHlQtwixd92e7tTtvTTBZ3CAebEVpH/lcnqIRx1hY2qyUU4fcybdB2Lc
sI1j/QG0mfn4+qWpVwtoDVhQ8JrXS+tSV5hV0XJbKud94nf1kbccfdwhWXYsba2MRIHToRCaN++V
rFJk7SdWVripIiRiWGFpy/gwp2n/MhRTtQOhu30fFS6EqJkxDLLK9abZpow1r0bf0DXa9jx6Wv++
9Tvz4+u/H1AXRfWvJtnXXXnDrKnxl0ipQ2U6Hqh8uCcnp80l8Dmn+6a2FvSrKeVifykFV6k9VMmA
Kb/Ojff5EGUX2LvH37jK5FE0HwHxM69uXVuZeQqNGNEbmMLy+TmoBv9t1EEl6oxz9JdXMeDcDLvN
+I2zoeRFFPcKfovrfG007qtS57lPQzpo/0QRpZtysTz0L5g0k5G+19zd+JI/CbZBlJL0Qy5zbS6C
igrBQTuFBaDtz33izh+Yi3qd3hkziKDIfhbCiPZpVqwPYBeYpZ20WBFlM3YHLYuQnIZN+PucaPM7
0KV7HYmNN5ZhBOoKRKLctHUtDOo9H4uWOotzd2Tsyzm6SeId0PXdIx3ZMsWDR2GBeiav38pNNTMq
2vnAhhVR2YUIPvRnWfHYgBnZ62FtPbKqjskcFbEK0e4qY7KSnFlvnG5YTJF+QLbE+NuINLtSAsZw
qxRKJQZlgjCZA/0ST6V5hP+kuFSiqo5T6Yof96/h1tIVFEHnmJJarVtPNpPmk6N1KYzsWvreWIro
LU4PhiI93gM+bjyrHu1ROpW0KRUB4vU57RG9csulSRlLBW9pIXcNAEcAtU7SboSgyIhOdR4sD69d
IK8PoAAwRvAOwGl2bTUxaeP5OiK2eZcGJ3MW3SGfcQhOlmY7KertvbcYIgYTxuQ7XeC1wAM4fq/R
8zQNEb0vDmnfjidQaui01Mz0BwaSw/eXdnvxgeypyirFPha5ztOYCQYaNsCmvyxd8pVab3liVlC7
3Ldye0IgTvLIlbgctJfXMA6Rz27BVHsSzsNkhWWbtTBl9cjrIPxyuG9qa0FMrZKYwVh1S9U+VdDN
VYYWh0TsGkg3ZpInyvzhfSvqNl/XhLBAVZihc04hp/n6REA2SltwTOYQLe7qo94F2dl1YJ3qyA0v
Of/ZwYu16mPfyj1EzMYB4RGnukg0pFpOqzSFGXNvDlCMDXmBkXEZAnHurV7+Wy0ZUhFVLnfO/qY9
yqY/xyu4AqtID8GlqHcG7EVdKYFN1cWx1EX8GJitvLgF07s7G3h7xUkeiPTovxqKI2ZV4ysahOGz
kgi5z9ro0jCoC7vpYh6jFLJ5mlX2k5WKbCdo2TLKZCo+jMweijF1gH+JJEb026nLznPIjHx1MnPh
nbwefSvDFdob14zrjymaZjuBxcatABD8f6Pq0/9iVDc7MBIAIOiEutGxbhf/mSbUdOyGIv50/7xu
ro8wHWZ/bsbNIPKQF900NpxXRHHlX4YxoZnhp1p1Tk2phX3JUapq79UjY+SBTB9y5alFw+u62kob
SqF6Too5zB2GVOi6yXCGg5wRpCygvuf4r3cz2CNEQzxAJfKrXWzEEiCYVc1h5sn2SKgznGw4KI+T
l3nn+x90wwGQ2v2kAaTvxVt0vXdRpPVjLZo57OndPC8wK5y6yGLQKMsyw3iACUe7RIZeva2tKdqx
veHiaO+pbhhlGIoiq3MDo3om2mCZeO+ml34I5Pu5tbPP9xe4cTjRT2beGHYmYo11OYSoyajQbp1C
kViKYFGkF573JsxT2e7kJRuHkwk/epbKsUE4sApngjTPZR3gPf2K7nyXjwsVSb16Kh36fUWT9X9o
5VjsGN1YH/QGlPCUHzV4cK83UOraQmkmnUI3mINDUhV6CMF6/5B5U3+4/ynVflw/FsxvMxzOWDrl
FzgVrk25Th8ZwcSIPycy/a4BgjvaDEh9oopXhhmF/53K0qY9kJogcQAfUf24tidBXDRTRzxkS8d/
Kos5fZsUccOQ8RyXf7WBKHcM3h5IFkhvVrG0kTSvO069n7TTbCxjaHQoo8TtODynzOPtvEQbVuCd
UwAjRQgEGcb1spJkyS2z1UTIgWWeGRjEE+JE1Y5T3vh4FG2YXwSKw6lcF4yW0eqFwasajok1WUTU
03iJpjj/qnUifV6MLtqpAmwsS81HKXYI6lO8s9fLqp2pTmnqijCobf3SeKN2SvYn62/vGGErjQjo
cZSdNTp58c28DdxFhIPTpx/iboietE6meObJoJwsvA+QmHQ7O7b1LWGdIEyBykmlltdLS1NNEK84
AkxT6f8F829xjJmHeUgkXNvZOO+R3NzeaTIw6o6KopOZgDVMsw9ahr2ackQEqpxPZpK2T53NgaF6
u0f6uLFr9FdANlFvYxJzjfqRIguWfqg48tXYPrWZZVzyhJTkvufYWBC3GDgYl5ga4vpBW5xM63yD
Bc1RUXwws244ZXaNsmCyR616awm8CBhr9BGBydhrn0GzKvGGrCYW8fXuvd3rzuegLBfzkE5tkOws
6+es+LVHxNrPXYIqGRe8ej0h2xpTFPPmUKRJPUIAXilY/pL63gEyC9KrhS7Lg4hLOV4cYhp4fmTq
wB9VZTopbKM7xSFCkfjvYdGc/pgHQ/1lmqT8W/P79LNM7PFv4tYAoF4LD9qDpMRsHYrJtJbw/gbd
XiuG/ygwwI+hiDLWKJGRYYbcitMhTGPqNYdkLusvOW2j+FBCUXKAWZ3Jq2DauVe3vC4UKKkOMUgA
PStHfvV4BXjcvkyaIRyZ6vo6R4sG7/HoLMapEUIOl1RM7tlW2rrnbmLi3JWR9R/N6xr3sOSJHey4
sNt7DvE2uaOCcECsvtbpnhPQ/xMdBhjH+/S5J1M+ybgojtaYD8956sU7782WPXrSoEZojXNm1eX8
JXC2kXjPjWwg+Cod81jCjHsKWiZvE7CTB4Fq1s6bcHvZKXOjQ05WgoO5eVD7kbZKwSBkmHppC9ah
4wZW+V60vGVFuUo6tvTccdXXq0L8E4g2YMxwrLLgUiN/e6Yl1e2c2NuLrqiIFKUhDzbxyCo4GJfO
qGOkZcPY9NMTdbfuox21+UHnDr4aHaJMEaPC2EwjeI0hyCRA9iJoCf/RFENtupy+lx5CrITk84Mb
1fEf9y/j1tLgpoByCbZLxY1+/QEbvbQYXyIubuzZP3bQkmcHs6phKrPc4u/X21KBCMeP4j0lm2tb
vdYIDgwEVbK3k2dev+hE8Sl/O2qy2lOV2nAyHAhiVaXVRKCwWlc3zxWeICZ504X+oM2Bd4jMpD40
gJAeW+nMR5M0/XR/gRswAihMCI5ho+ZhAFl+vcLIaOdg0JWPnlsBWjFNXsp8Esek4n750hEPEoaw
RxN1uGPf6su5l6Px7f6PUDau3wmFvKN+C2YLitY1lGEO4mBZCnZUtALOvklRj/AUTP5f9+1snRwC
Zai61EQaDHnXa/ULzxPphB2YN7OwpKV4KBq/QTe2mXe+65bvgmgIOzyzpKkrU/QS5KTJCGYz7uEh
g0ru3GTwGGR+9+zm0/jn/ZWpc7j6gkSV8MSowM8CSni9smXOUzRjVZ5aOQZ6oYA1RRo07WFcFuNB
DjASJokIDqO17PGsbRxbFYORgeABWPEq+gOoYZhllxNSxEuOgrhVwBeRAhuwzEH7RrewOsxeM1/u
L3hjK6+srr6vVcRyWSZqDhbkPw+5X8hnI47nYxOIPUKX7QWqSrTiDuXYXH9bFq21usS/zXqcnmfb
laBaasobgucY6fTp2c+NPbEL9T9db6iCpAIrprvurCGTXlTPUHIYUP/lOkzRcRe/i6bl9dBsXlea
kiq4IllYc5MW86TDJJvy4gXxt6HIvE/F4kXnzhLm3tjpz/R3vSJKfdS9iaXQQlSf+ZfXHPKCaBlq
wDJu75fvnaQQj2Mc2aCI0/qdMc/aP4PshtDsvf4JYuj6kzXlw3LEOeSf0nFJPpqR+0+c2NGRcKP/
Dw1XSrCFI8PAj8Vey3FrzxmlI0+j+43E16ocGsUT1IQNz6eZLIpaCnbwogNhmZlp9CBKOzjRcrI+
3z/Tt0YpMeMHdbwxnY/1QZvcwRlyz4O7Sm9SeWj9vPmoV3o7HSjYpx+MRfrGo2DcJ955wW8vE+UY
NcFESRQdiDWKYRwtICOS4u8gXfe8DG3wTHZfHJYxil7tFzGlZvigdKaLtKardgc9cucZR5VJrWJu
1xubUOsm972j1W1/yHvLvdz/qpuLU3ki4BDAMWsScl1rOwhbBM/q4ExhmgbuuURE45CanbETsN96
YRZHXxXiHiDlnJvVEY+EmdkVp6YcPPs8mEv+b65V/ntkevtTMzLo5wwMgep6vgfRv31usIx7ojlH
8YTaybVlK7ba1g24yLJZ5mOQz9GbuuR5S6IJZoMqb7qX+1910yAKS7SuqXgBWb02SOjayiBVsbLv
tc8eI3yHos7qY9nN5jlJAQfft6cesGvv4cMaSgcLWRaVwa4+bWwbwo4anHCJBvpT2lnTU2DAvyOR
ewqhZypeasAcl3psloO9dD9ebd32VD3d4gcAg14lsrFZtIKeIPmfa9NXjlOKtger9HFcQTccc+Y7
zoyYVW+zVAwnw2z3UGsbh/jqB6wf2anVjHLyhnBoaeLRHgFDMpTjm96Z9wadbl8eIglaV/xeAK10
n693djZyL0BRSIRoXfchHJDQmvrDHhJha0F4Oy4klURYYdcHdpoctxlbEbYuLftI4mhkJJCBR/vn
eH/zNo6q6nzSmiBGUVTr1wtK+cPGsIUI9RyJ1Miw80M1QU7YyFI/Jtouh9TW0hglJFpgZQR6q1hs
rLq5cRpdhE4eVw++hiNNhnp524DU3FnaLR81BRayDgg56AMiS7U+F5bqgnamAPPHuPIxmd06P0Z2
u1QHelrBckD81zkjsyyrizR1ZMQTCHfe+yJxSlptAm4h4BKGOFFirl9yGblvTDtv8x3HuPlJlGoj
pHsW5XH157+8/bTcKAQVgwjNdOgexAgl1dwln9O4CF7ub/ZGzYS4EJ0w+ASAA1KlvjY1j34ctAZf
RK+b/tz1NaJ0GtXcpsuaU9slLxmjUhf0cmaure4ffZhyn5jW6na2ZuPU8TsIHSi1kQCsn51WMoEr
Ck5BLYogxmUszqEwOWxktRajirH36uSGJ87lAxP9E6quG6qJmY5NmcVTOCepePT8kVLlOFJvcyJt
Z20bzpiZAaDneAoyxnWnQy9r8HhyGsPKtZAgYDzsccnKLERjZAiZKkwZJ9DHh3ZJltAq0z3Q5cZp
osRNIQ7bKotbHXrhMkWb1j6NljTWn/zC+qtEdeePsdu9Xxu+kPQN/CMXjCLwGondQslS6WkEa3PV
WCcx5M3nJWrTHS6AzfWAMae+jHASzeDrI+u0hZ2Qi45hN5fLU7ZM0ykpUoN6qdbs7NxGhEKZBvYL
Rl3Ad6/Dr9YLqpLmyxg6blJ+EUtfPRVRYH0yzNw8jA2aVFVqzIdysF9fkALfTRWFkpQByi5YuQBP
40QBNh/DsmiNkGkbwty2zk4yGaydWGHTBzD+oVhhQPLg9K8/KGTGoh8cmn7dELRn3SjjS1ll9WnO
k5ehdvIPo2MOb/BFZTi6S34QgV9fBLnQztfe8gFE1MyWM6YMTHLliwzh+61fF1NYSxjxDsXS02rS
jWL+mlQ2WOlEwhd23/9t5BAAoRkdZoCStq61uhu2NN1iyejnBu2Q0uwfLRSpXO/Zl+jrzEiPHbUI
fqj7RreuidpYeuDQq5IoX39vyRShMB3oVDqypkPhztonS9bZh/tWtq4JQbU6QERhDJFfW/EyK3Xs
Dvk7a4idUxSN9WGReftuNuu94fLNr8i54RmhUASm4dpUEMtMIOk1hqgaQ5poREzXpmKsT5BA/jvM
5fil0O29lH9rfbxXgCg4MT5v17VRuzQc4db1FGraNHMoRV+HunDNd6Jw9sQWthZIjVvndKoGw7pl
V3RLZE6JxOUYY+I/us6Qpp9aGKOdL9asXqm4hh3XMadirym0dScAnlIGwKXxeqzCy2mRtj3AsRA2
OoT0MfF72Iy9OIvUmE7ACffIOfbsrUL3yIhmq8mwlzZDFurtmJyKtqvPugz8czxaeyxiW7vIIAsg
Qv6htvN6F6WGaL2Q9RhqwNe+orWHKraIbHFCCTzdaZDs2VodU2tm8j83QQCAPjFPk3SCp0pS/6pl
sgfP3zRFmZiuMpxUdA+vlxUPVgsrJL1/qymdL4NAfyUZS/00a+7rx/do7gLWoOOm0ul1NSIfA22q
Tc5mrXXBBTY7/2J2AAACrsf5vkvZclyQXqKMSAxN1rM6HDxAfuWY4xgyQ2Ubp4rvOaoBhD2vvHUI
SQQ47bAygbteua4kTymy2z5Bqe2mH22tcGkoONlT49lxD3/wsne/t7ZLqbYyBknayqzT9Xb5CMPD
VRODlSVCO+uusM9thRBbNAvz9bE9OZyiTwFLcTsjQlM3rswlItDVZXXKUQv9zMEQlAOcbMfU1nYB
zKU7QlGUpHH1GbvINxEATscwiMb+sSKte9G0XXWCzW8HjNzlGaXhu8YpKUp3AssEDxVP8iFzS5Sv
3FHw2szmXj9+yw8DMPufrdU+DVZt+ZkHdgGigeLCFJP/7Gmz/2MomOnU9MQLM6bKfuPU06qDYAFk
OVVOFST+ko0VWTO0IsNFUdWo/y2NjuGtePCjnahg89D/nMBVM80gba7NjHbM7U44GIiEAzw0ith+
8mObS9yjAB/yKu2xI23uHHNYCquhMMirt6UD4lXHsiExGHs7OliNkzzJodPI9wxc/eG+89i0BiAA
Uko4ihDivl6fPcbCQewT1EY9um/dIH4U7awEe8Q/rzfE9zNVFgmv2/rYR0bmGRojdqEb61SAfOk9
IAPyJRlrbQeWvpUekH+QRpKpo9azCkHcpe3cKuUDNmhafdVmiAW82swV7XV6GodBP1SzVhyXufh6
f4nG1mFRYTJSjVDecPOuP2bsBlpeTmRakGgvz+6EynftyPqSiRGSd6E5l6K05w9tM6bfoE+Knjsz
S5cjVN35qU7q/uJmsfVdj0TpvincpPpXWKP8z/0fubXhShVaRS30K9cHGvLxJjMC3sBAn5yXLJkA
1xZa/E8wZnuKJVufg74MIAvwkqoLcf05nIq51NbjYaqiAFJafMTZ7SXU/ibQB+S79maqt5amkC1E
uwATQJxe2xsqI+U5mXnecwmZWOVmX21FgF4P/u8kggwU0jZT+Scsl9emuLkJ7UmW5rYZMgwoP3Vf
odIe3WPaICFyfP2eqefChw2I6a51ChbXTHp00hjDtrHNJzgIhofecf5UscyOpa0tAwOnUi8wK6BN
r9flarrmFnk0AEOLe2AX6FeDO2xARATw0HVxbLxa1pnQhcImlQPQWiQNK3c32u3gW2kmIC+ztce4
MCGBrsZk4ZIO0U7ytfX0wjwHyQHFA5WeXK+OhN6rpY2terTHT3nuDlpISjh6O19xw47qsjI5xgQj
LanV2+SZvaxKCGpDZ7KSR6eU7amI2vLP+6di0wo4AFA45Fo33VUGesoR1WERaiKOllMZ+9FnF6h1
8/qAhUbQ/+2szjpVHICJBasBmTUfpD83ILeSdKd9dysWQdcfFrSfZ5wm7jrncOwgHQ1UYMPGtBL5
5Bb1bBzqpsAtjW2Rf9OHtP4xyboTD1ZdGCQkImHY3gZU8gMxK9M66dLpHw091hI4ejwzP3SmPw4H
RrSG734ZxB/iWLTvhrQqzFBUkGzhk4oqfjd2eaW8oLTGwxhV1nIUTNHmVBoy+9HvySZOXZ0vnztZ
dNHOx924cGrYD44YchIKZ6sqz+ROAMdsZHxj34c0oEzli+XW44NdZxXs/HJvumnr0BARsp0/weTr
PkIeVXbQwAYR9k4UfJRWZz+Cu7D2QvfNZTFMwcwIcTs7e33TmD9Op6TgoY8a2z/j0bLPxGt6qPn+
+BynaRLevwsbrl9NU9B4pvpIcrdy/QsdxcUa+IylBmdZl1Xtg9WOKJVWs72zY1tfUPFX0vCBCYEQ
9HppoqCkgvb1wDnNHapfZf7Voh+8E8RsWVH1f8XHqab4Vh+w0czR1OKKZl2ra99AlE7ZYaI0vvPd
NpBTbJJDiwcfTBC9fsicYMjt3vQH2KZToYeuP8cf0KWyII0VKNW8a7s+nt5OXTW8oNYu/8pcVzNO
tpEjbHJ/C7dWTMhGOQdVI0YPVjfBmLt6iRJadpGdycMSG+ZDL0x9p9qwdTChfwOgpUYpGIm73r12
0mc9WpBD96mC/Rk7Zf0wz22FXxuK+eDnYsdJK1e/avlC4MO9JiJV/7Lax3yO86K3tD4Eyk5VrB0t
mVwGElEAuKlVzUfaXGn+Kcg0vzjA+jf/df+rbl0MCqg4GPopPBOrkFT2RdcbiNuGXjppOXo6mvdk
ebnzjml0ubODm7Z48zzQ+yTTa06bxNF8W9NGkL4FzlfzNA8qZSj8G9dsds7t5jYSVaqhfcpwa6KF
ApVrO5+cIawHe3jM7bxj8M5d0NRtxKOjOI9/4zMC3oX9DbQAPY7rY9NRDiacxb/Y/Rg9J7VmIZoT
GE9WYux1N7aWRlNZyaFTPQJCc21qhJ9oGGELYGy4dy5ilNkxabz07PXR8IeG/Z1gZavRwBQvRQJV
K2CWd3VEx9GbYDZl8qGku3MsR+EHh2Gen5u5WuLDVPbzl2qx5d9NaYsGyvbYvYByiD+6Vl5Vv/Gd
f/0tq+tJRNvbMVX4cOTbQIPPxCZEwQ40KEl8ef2W4u+AuPzkS1iDP5LEGlt3ZHgGpjaBBlhlgNnM
+nPbzfbpvqkt1wYHsLp/SvBr/cgb+pRBjkbum0gtP+amOb2h8Kp/u29lq48OTlqRMFBOUVCo1cnx
7a6ftRkP2tWee5qLIjnPhV6HwP2ZMXb96Y1jZfWbpAKN17eOxM1GYh7OXS48RhgotFyAetefq8hx
Hgfy5Z34+yc1w9obAo4FIAzZJ2d89UybkCZWsIsJJsm64d96yby3ti7lfKm4x5em6RFDLnOvHy+m
mXefgeMH3xLbys+I7mY/0sYySmhxZ9/a2aAtz0XPkszRYH/IH6+/XNXAEGRQ8gZ52nnpsZ0i/wFI
pvO9Z7D2N464ogQgN+ClAxZ5bavLBEwPsyQ5iDPxEnvyXyStgsc2Te2P9w/ExqqYZAImDPcAM2/r
i10nWtLTPIFYFY9mE+xOVo/oGSEbwwHw3+8sbOOpgxSaSW4cCW3Z9ZipDZXrNPqMGWWRbx9cAW96
ZU/eYWqb6i0wXvOc5vqf5jz1O6nD5joVext1dl72NQzH62tGQwsmjyhDToBInPLUwlp50Ud/j11h
K16iyq4w0SREcJevdq9iKElaRstVrqz0oZUCdSmvEYcgQ7lYG3zvaET99DHWcCLalKIoYMlXqzRh
mRYlA73wupEdrB12BLgpGWhtCREY0Iu5P2izVacecovf2VKSMfAYSmdirapbR4Ja+0wprUKHbzww
2OU/BRMyKHrS5QcYZs3HAHno81Dr5c6zpK7cylUQMv3P9Bq86jOQQfsfevjG7Ltvs06n2UU35AX+
guppmtPgY5+VexCfDUdN4EnHmctC6rK+m30UJFpZggkZ+3E6wKBhPkdML+1kEBsvvJpUoA9FdUDp
sFx7AKsWddsq5ImYMu1rnGR1dmztwXu3TJJmlGBSdGcfN9fF/ikVRla2Dl90Pe1F1Ot8TDuRy6EM
Or0+mElg//t6j8Og8v/srGIXRgATVJEpLtLWaM7TXEanuTb9o9X46Q6r1+aSTKA7CJOQ9K2DzcKI
l1h3BF0vWA7DDEmEIzPUeyXFrVMInypsMRxFBENWFSPXgo2yydRW2cTwsRmpuNaeT0J2bZiQsTyU
0t0brtryZ4S0lOGYi4bmYWXUd2vYN8XPEm1dPekSgurBQU8MUYRk55ZtHkVVCgDHDBnlOm82FrAQ
w0Azyq3hNq+QRDYOi49TY4CuCOOq719+44QoyiGLoRJQ++b12Z98eKHjmVDIaq0SptjRPmblPHyy
EMN8/B1ThF0kI0CK1yNWhlx8TapGm9HnOXO8sg5bP/svZ+fVGzeSruFfRIA53JLsVpYlWZbDDeEZ
20UWU7GY+evPw7k5o5agxiywuxhgvK4uVvrCG8JD0DrniNjvrRguVCin819qz/vT+K9mlKtRhreM
/bLq2u5l7DbxA4sO73ZurOz541m9t+/3KH3nfCM4cvrKkp8PwTjv7SFThs9QoqsXAy2CM/vi3QlR
2CJlReyNpPz1hAbTgC8y8MxRljOOuHV08VxqdTk35rk35r0tCEUEVDLaDegxnuwIgevIYoW83qoa
xRHtdOOy0rJ83pxRH5Hdys5cHO8daXr/TGrXpOEzvp6ahloucB8gBpWrOkRBWdznYlnikZ5VjLns
GBv+lv318aq99z1ZL8qbQIsIU04CX18aSi14nqSiLsNnaPszLt+juslmFNI/Huq9MOxfQ50mG+TF
QF8VdVQzzOvlWOSFcV+1gaFif86jJBi8+g6bTDCPXHdR+vHg7y0m7ybSpIQM1MBP9s2mZOEqgyLO
7gN0Ryb5qfK0mZr2ut0Vdn7OTP29wwBSC9bAXsoBr/56LW0sD1F5nYF5uyaMH9fDLb03z8k0vbt4
ZG07QYyb8jTm67Br6uqSmpFXbOKArVlzmHPVUXrO+jPn7r3Nyabc9eaoMwASez2hPEOYCRtMktJt
XEHfrOsBR+omHrRnH53SwaojR2/640V79ysCSaP/AaAJOOzrQUu7tqXoqQECyisv1IC3BDyPcy2z
90bhHmbvU28Ez3GyNTJUPRy/qIBPL7UCIIBpzDpk9eHjuby3VoSqCJEAKScN3jfov27iZYNY603s
fonw5tdCUtmDqbOKOCj9c6isd2e0m4jt7TJ65ye7j2J0UI0+xYpAhd5Rem0NXSY8x+J670gRkHI9
OnCTiUJez2j3Z5f5aML6MYYB+XR3jwa8+kLVZX0VBK1IP/6C79WDCAUoQe4IBMY8ecxo0plAKuBC
YoIM+rLYoovKKPxb19jyw5xhS+5syjt2mzTiofSbhHQvu9js9T+7wu+6MLAxqfKh+0Zj6PXMVzMS
flCvtGnwM7t13EomNSAW7MzwlhBFY3yrSuGdCc7f20Aole0eIZgWA/d/Pai5qiyr/WlO3ao17iZz
hIrQhcVTKEH+f/yl39s/ND13VATaCG/t0YtsDaMZxlq+6Ogoor78MuOJevHxKO9NCHkp4i0kAQkp
TyZkUQVyrAWSk8psI24sKdLVCIljjeh/YKlBuoGlxvbZZU1OLpJWcy3i2A0vzh+yWHpZG3dWNj1X
67ye6Y+8c1HSKaAlDioHgc7Tunpf9tS/ol0kLPf8oyP7Jl4rNR/RP9OwFYIwoeN6ToDwnad1N+ok
wUGPfzcceL03pmwsqtAa2JCOIX/YMnQuWz2NidPr8g+9tA3iZ/EYZaPz38H1tOwAEtK4JvM/bZIr
kA0zWthzOhkFJC0ktJJWKpWQ1P38eLe82ZMUi3Ze407EQS35NDryJ4zQac8pxJKrPll7SPwtDdWn
j0d5c6fto/DGsXKgjmj6vP6Qedk1FOkrRpnG+doHNXPf4AJyJE58yifjP8uX78OhtQCnnA1DJvd6
OFE5s55UodI2D8MLwxx1akyuxGvVcv7raYMnQ5SAvhQ3CC/DyZtgrzQps3ZQaRct47Ub1Vvar7K+
QUjrXIy+/1WvKiS7/B9fBMYU6Sk6o69nZQ6iDmpBHOL4824Tobw40H6JlKsRXWYgeGOEWborRXk7
nqPlP8v07cOTHqJvCk+MAuPr4WuUu9qiB9hTo2V0oFLWPal6p40SlaW66drE1eu5UOXNZbYPSj90
x+fzIJzOWZkax7BadOluZZT0MMyPrYFlp1Nk4vjxHn13KNJvwGoUvdk+r+fnbzy8veeoNNiC7aKX
NpeLT9yudLCeeQjeXGbMihACGUnK4rvfzuuhdmsqv7BnlfLimTrGj6f/btMKXWKhXOOxdQbvEdpF
/uXjGb5z1gEU7WCAPaEE+fp62I6fomdhqXSxWuQHVh69QrTD//Ad92mR9/CIA4d+PcrsLYIsmH3S
TENz4XiGnYZFaMXDLKLD/zChHQbAFUaJ9NSrVqyBEbkZE7LNQD05NYeUwpqPktDH47y3NSg9Ac/k
tUMS/XRKA6XuvHIV2l1FfQg7+WcZozytp+hc5+i9kXbyHXp8TIha/uuPh4RwZFAxaVPf2sLLEERK
3MnIvJ2kp/7rG8MmpEPFGgFt2PGgr4cSbBJjDiiSeKqY43aazYtwW3hMe7e6+vj7vXP90wGBy86m
gANzyqRkCxQT+uRNKlp/7OJ+rUx5ZwfzfAXYIJx2PYqyPrNm741JdwA41y7v+6YRj/mbUzBD/E37
uTgUeCjFsl+22MIL+6IJw3PN8PfO9L/HO4kVlipjNSesP73R4rVWg5HIxV6vwjFzkGHI8wvVledU
jPbtcPokUNZg91s8eW8sSBrea683uya1jaY5UB83k4rqys2yhP6usF3Hc2UGhJqhSJzFt8+cv7dz
hi26+4OQSkJzD07mHBSe9pXmHmvQEruqxOak8wCzYxLV8Nks5+4qsDkwH2+mt0dkp6hScyBdhi13
qm4X2bNLPwYFBv7XibetMa4XcorYRgLiP19l7Fn+Q30DFSWGe31ExpYAjR3dQf9bvJd+WtZ48bL6
c60DdeaIvG2VwrCwYJDQvQNRAeH49VjS8ytjY2YpEuFDgZdEH8q4Mdrye7U0Lbw/nICTrq/FkIyL
1d+BJ+fJLSGY2bxYovjuZyWqCaEL+PXMUXr7bpBg71Ya/xBcwtPj200t5RDX5zMYjvwsqdYlJl4q
Xz5e17cHlo4TQAhUlSgXIBr1+gNgCDlUeUh4I03bjMvC8GIRTNHzWKpv9jyEZ5qI702KAcnZqRoA
jN632b8KB9vqa7ej5JmG/uAeNUTv7hPG4/45ssR709ppsjA6USl5U+6k4N1sbJwOinGHstiQV6By
fF/ETdSL+340zpX4/wk5X18K1MZIknYaIECPU/QwYk0mNTh2bShzcbWIpb2PSAqfBwN6DaaMyn0O
1gyGYDYF/V02RuP30o/6NCuj9qtsQv+mH0R4Y04N+ZwTdfOV6nIXl1wpniplFalVd2cBN/v2fvOj
Mcbdi7TIN5zSO4KMhNlxCw3JdmiC2IhK87HD8fvawVTzPgoG87bxVufbahnRmdTyvRUCobBD0Ij8
kG99vRNWxLSWcHKIqwf3z7iI6D7auuZQhO6LBth7rrr43nDAiuDW0nnckcmvh3OaIspMXfTpigPR
r8bwlssRdws0HpwwRqXnXH3nnfvyH4WygMuSCOa0tF80vtsMk6ER4LCn+3zQVkwV1b1S4Xyu7fjO
e8BQe4pH+L/DvF9PzXTzwSwxwQFsqqftGHajOjQmCcK16DjAldOHaQ8a9EyF/20FCxEvDDR4iZAu
o3Z0cnfqFktZXQL633BMRehK9lisWdmsY1mJ7EtuqPWpNcc2lXOWdfhaRv1y4zlrqGLtiuqcdvrb
V5mfg1z03uvdH4iTymfTZ1XYt7ZOzXkcv8nRRTY9rJdbbc35UdJ0+54HS1sdW3suntamHI8f36Tv
nCXeKm5Qk9orXbd9B/7raov6LYNn3ffg99fym8JZIw7yIr/qAkMkYSG351WN86Vqg3O9iHf22u6v
TnbKWvBEn2QY8AU9a1jGPlWhEaSdP4sH2xT5DQiG6vHjSb47FNUZ2tt72fIUwjNAhKaj0iL20uBV
XG/CjUdAe0ldgOf+eKh3Tiy1n11ZJtzrpKdN03a0oOQjtpGOJsYzF5uh54Gn2QvK2BrW+tDb+bm8
9+MhwU69XsJQOvguIeaJR3JA39QPs4Lk0PONpNiM9XbqveUMUPa97/n/kwSn8HrELvBXaRiZBpi+
banwNf2iYd1uvRIQ0f/wPffDSj/4H42r10PNRm8VmVv2aURKeNe0dnG/TcrAhHotYAtVkf/w8YDv
HQgsRKhwk5NyN53MTeW+MrcCudLcHos4a5v2KpqK34Vd6AcYz+t10HvRPaIH54g87wQZVC5AW6H4
Af3YOQmQkTToe6fQOs3G0r8gydEJMlr/PWmEgEZBZgcH7U32k2t37erR8cm6U2Gqn21TbXeOZWWw
M9fh8PGHfGeT4NNHE5WCF2ocpwXRvlftJiaSKj/DSxLpvS6dZ1whELg9hwx95xIlDGJadPlgIJ92
893VsntglHWqHWfsk8WS3Y0eYfqhAGT01yGaWS/5NDfXjduUt3IEYPfxXN9Cv/a+FeNT7yJB5vC/
3qZbGExBs6MW+MsXzHvnX9NEUa8zWvdCO9RtrNwPD4KIKG4GP7ogbHfP/IZ3rgG60CSwhCX8hjcC
YtJcl6HApN2t5+roS3f+NHcRoOTlUNRRdfnxjN/Zrf8UMeGWc1TARr6eMMLn/ZKVTBitivymav38
yzT2xZlR3jmMjPJPDcr0SLtP3ohqtPKAIIQ5YRb8fTJLP46curuLAqVuSiwOnohiFHHgdu7eeW9L
EeRBL+cyQOTqNNBbwjWftUlJQFjeZa5VmDaS/pIo5HzZF71Bo82y02Vz2mMQLtXLx5/3vcWEWUyH
a2+yUc98/XltWVY7O4b9ZDkbV07wrSNEPlZj+Mc0cvvMJfveUaX9w30HdpHA9mQxwfi4eVNwKWxs
myVu+6a/thvADxtNgDPb9O2S0o9nFDowNoHYKQ+2DSMtpw7htWjO1sfc97KkxjQjBs/nXSDSruje
ZbCdMn7Ix9/0LQaaMBoYE+UPtIGAoZ6saZeJfsyF6tPAE1j6lblXHOzR0Fy0OH5Xsbna7mWwzd6h
CnUYHtagr449qU15LNvcjc2h0zKWYxnY8eLkfTq58/DzzI/cv/Xr5AbcL5UKLM8pIBIevV750Bey
LWZ0QvUi1ht721+isWzjcVga9K7C4Xbzn+jzp5Fw5zw2F9+7LBz9n8FtfCsQPiga7WxzOiOvfwZK
Er6CEofaVev4V4MxfReQ2g/r5FZHC5XTg8y2c6XTt5seVvbOEdnlqODg7P/+X7Go2Oy2EFkPrwnv
GXkwtmWy4grFTPNitla0H6NBr/Li4w/+du8T+7q07QD80EU7zeiAmwVONZJzj3iNJDQjRbJMfvap
l5V3pozwD4zh9doGpKvkFbu2N42Rk7UdV45EVKM8lRmD2xwzx5miuKTXxfZX+Xw9FOiPX+AE2ZFM
z6Bkkqnxl782bUzOIXIkWi7m5oV34ah1nRjBOH2fbY0HhRGu4Qtit2o9YjMshrhvzP5TO1XhuQzx
7RqxNh4fDN2IvdN5EqVsltFmlWRTjpJcyJ39IAEvZfwRbV5BjZzq5/+8PGQnhBBUuyjAnKZreCTz
1welTgPpCh/lSxU9bogbPmtvjs7eg28vJ+BsJIe0dLh4+YfXO1CVUnqrDvAzhxrR3ZW2k3nf53LG
qT7Mqzq8BwrjzbGB8+6QGpWBx6RXjzI7BvTR5bGadx3qVVfqq007sY/b1rfzODTb/E7UBQXzccoz
KijGdu+MYIXiPFLRl07ZhRNTUMNuIZvD4EFuTf68jZuyYzNAav6YSS//FGTheDuHhinStiUeirsq
p61cVg7CiGAL+/ZghcrDpzgD9ZfMxuh5+JRj8Hc5QfVak0XNa3Hc8kaqWMCVFdd1WY1OXLZokydR
tZhVvCL/Ft3g5CIkttiFnI6D0YXjzUSEl3/TIEHxKLAHYSM1GKFy6wgze3CW0lKXiJLhftFYlQ6o
jvnhj02hefSf8ytAERRfwGFTtqId8XqFgJ7aue1TxRZBEcUCB/bEm0SNRnIUHao1Dw7/df9BOUIz
+B+AxM5geD0e1ii+1QP83nEm+bfe7dRhQGfpoZmRkP94qLdHi9yUHBXZJBIAMuLXQ6H4LzponV1q
z119kYVWfhOsFsiroFxvoJ2cS8D/aXm9vo7o67GruPj2l+a02uMMqwMgCmzvmnn4lq623r7acizG
i5L/w23jONlfPZq7IiWCzcRDtbZunbSUarYk8LMo+9KGy/yFp7po45JmcHbjam39alWnu5jHpfs6
Dq58KJaW6kleiC28R9yZRL+bxHxVGxK1OLIte0l06XdmPNhFlCNiF3kvQe+Ibx6O2s+dpZss9vza
U/DYq0XEGyyZF53XY5sAklF/N3iTfjZlY3wfJmBzyEfM4UveI2wT60L0VzRyqy0tmlE/CmmYv0Gh
o9KtokxucbA2BOz7any1R3d8QefNv6760v69TpiTpL67FX8R32l1sBbcXGJVYdL7acvDmjaJ7ILH
fKr6FxicGwV1I+vrRPXQyG/q0gq/bNDqxH3T56YX1+xT9Xkb8zl/CDLHHdAy6OVWpbYwG+8hq5EJ
TyLCLg4e0gDXVRgtL86Qe0NiwFf+Zui66CFl6WKlGuR3SG6iFkTxClPKMh1BmNVUNbLysSp3g2nX
ysb7GVkmM4bPvraxNVE1PbbUJp5HQ5K+NjiEDImfuauMx0mLm22M2vlhXDbjIAQ9sTP7+/Sl3XXR
iWRpmnN2oW+c7O+ZYwZOGCTY4mt1bQ1RdQtdRAaJXvkXZwY7zU/2wQKeWoIXmDDgJV8fpmEQmO6M
noXVqVklSzUGxzAbz4F+3lQT91bP7tDHy7QX8Dzn9TB0490O+h5kctnkxqEJxXJDpSk7eIJ7N9Z2
tHzOhDfe+FPXI5Nbhe4cV6FpSOjnVncO84q2xz6xfx9qftH+nXdk9q4GfgrYRDDQLpY1wF6iIax7
DsbKmGjqeZFGkdwvvK+zwM3W7d2QHo3VoZggZq/ZLhFNkSiaNt0ygCywDZzd1aDVy4LJuwN+as7B
VIhmzlM70mUQ92rU8jLDlYHKlhpMOwFfMmSPypOlc2h7u87jbCky61DWfnDse6gYBwu1pAc99YI/
XeX7lRNVfRzOYSuOoBe3KcE4cm3i0ZuCP7NZdM1F5ExFdZBGZD1yUwTNoRqW6JMYsvmHVpa7xV2R
ecVF14rhW2XCRU0m1+B451nPB5+F3y9J7rfuz05NoDyLrh/vswr+fCzGZvavZCOL7JDZyvhetsK/
DxAQw4sY3muUApHhmEnCUM6goBB+cDu7vZF5vky3rjmG31rduSueM7q+6vOtF0m55Z15NHW4fKfz
N1ytepHgQsrMeh7dcPBiA4LP/VKK9hNdpFami9gwgOvCsMzicQxbJxF2IO/gfLOr6Katz6WSwTW+
AIR1KEjTTanhXoUxtkjUrwcoLuMFKRVCm2W1bjeiqhtA5DieJAGyOj84B/xCG0zA9WiOnoA4W2N8
oiqjnY+dcFf4aeEiPyO95FnpVHodwWiOMWOsA12qNJvq/EE0RCtPY9jpH7k00XsWeA5+ocXXhPGS
2fP3BkVJI23spfllmv3mX7YoFG9JadTht6UQ2iDS6UWZgILwvlGkXT9P1RDe5yFOr8lqDNHfGz/+
86IVvgzobPjfh9aSdWIabvTFXCD/H3o/z1S6NpsVgB7KbNR4C0c1KTCVbEjWIBOfRqvJ7WQZOpI5
vImFBJrjLEVc+2vUv7R12P+ajMpcD2Dk1T0wM9oPTmF5t/XW2WUajV3txLqD5QtAEbmbNOpbedS1
gSSURvXBOdJcDH41Q7X+JnkP+Ks7e3SGqyr0oGJvlTX+IZlo9CEPl+2LB49l/RI4ApNS7NaNPika
PRu386q9LgnyUMp0KgL/se/b4vMIKdK78Uq+XkzeDIdu032B2mjjF/UF50c8aWcKcQxr9DZI3sJh
ukWCuY6uPeG2czIVi78ctm0N8ngeZNUcmo5mB0Y36+RcNf3SfMPwtl/iLgiMi1wOeAQgRZP/VSxN
dt/OYVdhbqTMb15jD0FcO454HOdt00gf2C6UVIN00Ji9/sE1vMpO/Hx1fk+6CobYHeHuxAuCLPd2
Hmq2aDlVnwWcY/sCLanqppyy0LsNrAyApFhdZV5hgOF6iZRl4clYNEFjJx4msrd7E/FHbSw2Z3Up
5VOT7WW1pdyW5wyPtAyEr/BVXGflPCXRAvxqcWzVEX9YLr43LSyze59ESFxmU6E+wcH3f6pmDnQ8
bLi0JLsflT4iVzNOsaPZVNeudMoHYbiCcNwZVfA1KmV4nMzdRr7sVz9xs9KcPkG9q4pHGwvfLuml
bisUaOnhxqREVpgaw7Q8BY6twxSRmXBAuVUtnwMaDk0yOHkGNkeEVUtL1Wdga5FFdTR0k0NxCrN8
u+ndWVfX9ebKv42MdPWqkqJdD/j45OaxC5EpTSwhgyjN+GRbHC6LwA9qNeYnHE5FexjcorxHghw8
iZ3jl3YN89RXxYXMVJvHrdii+m4SvvhDhyIIDqD6V+douCMyAkG1mj+XmQZvjHbJ7KXaKp1fZNrE
QO0qnYttpNyY7HqFD2iP1FnSqWwAmhPMAXhvW1ZUGF1vMK8No40ER3Fz5kRuEHfubLad4t+G0ZPK
7eDTFFjuD1FEc3G5KTX7D7CCx+rYtVFeH5uqMx/X0tvWXaKy+RTMOWuC6U+OB0pRbWxru1JX0vbq
n2YtJ5XgQTo+ulMd5hf41TbL9TotDSSdtrZetloPXM32kl9PKHl69Cns9hu1OndCP6qZX8oVDfN4
3oJhwOYNK+hZOxyXFlZKd6zdMnyctIX11mINgZcCKN7Cg9FnuY6dZi5oDfZN+Ecvo6cBH3TNC8fS
nGLsXIzqarYz82/pbp263sbaesQ3wxkPsm/96xINPXWhqqoP+Uitfsp8n6jR1La/Pc5aihuD0JSI
ImNZRI9k9lUgVPVsFIbZ8xD29c9imVo7Vp0y/4JsW9hxlq3Dnc7Y5um8oOF1jW5V30IDcL3i6OVR
dOkv0zYfCvxoddyD88mO+TxMUaI0ofHYQCZJgcdp9ybK9YByvFRLB9CrK/eyWLT+6KYdFx5Zw/DV
bdfhU5Vbqxn7WiPjWI6Zqa5bS6HmjZdY8Z3o0sVa3oraNgkmQMvXczHlReLi+K2ICizjmvDUg1jF
rt+qC0z22hIKbzG6uIeuLULynlQuJs+D86J1x11YbGPxC/iusGOjcytx1Y3FasetM1XNQ9axLFft
NtndnQxRa/myEXIXty2dlDymq7JFWFs2cke/5NancrPqKPadOhsPK8d6SsRkVQ4ZwRDC7K22Vcf+
tNL0GWe7PYBI23qqHH2/Xu76M3laBW39YlZSZnHZtepTb5TBz9Gt+WPSFx7KP4tePykJVSIRgpvq
qIpIRjGIAvm1MKR6VPQgh8NUWsFyRDZ1tjGlKQeZ8DhlaNsHCuZI68+2TEjB9bFSYqX4IOzcjKdw
YXfo3pvvlNVtEzCexZpvLWshQ9y5KG7iqS57wpabcrklVPZkGNbYJAJIzc9FyMhJp87MkHtXJsu0
mlrfW11rBhdzoQt9rTyYFF+LoiCCC+Tofe2laQwJ7pXBt3Cj6pHaXiXrOLDHDCm2ohJ3SLpnYUzx
eJzvvNwdg3jjbwUp2FK3iAbbqGK4vg4FD1EY7pqObUjDPVSmJGnHn5N3VDPzRNT28ikYV4mbV2b6
DyRU4VVvj7ORNIz2C39SgbqxQIqjdyqnOrrSXhRQp2xYL9QWBTguS8/7aVI2j+JM6exvEAVwgGtV
mvnnoFS9c1C+o75KK6jqWLqTdRv508ba1JbzklNdQO7HKI1LZIiMMB3tyXUuuNC722Db3CjuVsv8
TbXAw4ZyGYkH5jBLu6UidjKdLM8ul3AuzER2Xq4T5c2eTNGssH5BVzD2JREW+9dyyhQdpXA8IuPS
PDmtJ7AKXe1VgaEpui22IbL/gCjL41H2Lkhpq8LpgKeiafOkFTKcbxxuKXkTTnJpOdA90BOk8oLr
rQaVHa9zp7Mj51J3Se0P253b9HaWhqOo1rgAKsfjGriaqgYwszmpplHlFyPs5RFSRkejHFQEdsFi
DKfLwjas4Gi1jf3Va6gBX6Dxw0noFtN8JDcqykNgNWF0m5dYL8ZmVs13leOV5VVl8WLFyilQms1o
mXw2e20Nh3zczJ/4qWnzmAlb6wtZzd3XwFzoI5FAiAdvJotKuhzBt9iLkKwjaFnpFwwmfkrCb8Jr
wmsHjjp10vqCqpXhpx3tUhNhdocD3ODstxxp1hh57O+qbPj4YI1NJtf6WCh2MOhdEg5KVXgfAPvw
YKQk2Gj0z1nk8X16VIW+9QJRH3ZovoaJOeYhUWXj/Sh7e+iSCjMgbiT2Nu85tZNbvXSKe8bsgWrZ
dKoMShRBt8alPfR3zVKVU9whhQBSz+8rlYSazZv4W+U5R1dQPogzLwI9ztpD5WJkAcx1VuNfvSz8
hvunjl6kP4boK0bazYoYexxfXmT+DOyPto4KicWw3YxLIM5fiJ5dojXXn8K4m4Xzt2qQC4ttbKL6
Y2h0Sj6HzRLRzkAALYg9b1omOH2Kun6NkONhDJyyP7QgDL0YUDpMkhpOD3daFGE1ojej7i8qBEmu
N2eRTAN1Keui9sraTRyIJ1u8OU25JXAVFytxmnF68LZ8Bl0K2OJ3J4RfkRYUwa1uO1xS7CZsAt5B
M68eMu7y76M38IxI9uUWl5u/3XI9EFs7rSY+wcjX/t2Uefao66b71m+1Ud865bQaB5TmFqiXDpI1
O3slSyT03S/mtK5dMmWz7dNSCqMbKVbvkRWxnESTCxzhX9jBoWim5UXIFZBLCYDNStwpc2SyeCK4
sZcCkDj8G3XnzSsvvC7CpoDdRls0zWbfrYi4lJFKbYxrEvXa/+N7mxfdeGrIX3JMRlj9cVq+jShy
4HQ3GPpX60bUtKzJDa6s1p3sJOwd52FxrLWh3NdVt0tp9kA6y1w9u60g1pyEZJnnAY+kxO+wmo+1
Y9dD0iwqu7E7dOeSuZSDkxZLXlfJJLr884RccAfqVYN3KSI0225UPs4ZHjX+3MYUNYfPul08lLH6
3G2v0ZH3fudB4ZZpMShycd+aBUq8sMLatC/8YY51GRlftsbWbeJRLWwv7FqN8KrGOoy9xoddy5+g
JFabpAP9VLdjvAXTQtPMiVSRsj3dv3j/sp+5IQMR60WNuIRzqdd4umfDL68bRvsuqLeqPzjR4P9e
uqzGIHRTFek00Wncl7KQ6RxJym0l/j+Kt7vmj2wO7mO/LGOz/x47wTY2pdz1CuAD9LRHivX3mhX5
tUAJTH3yGiRhkomC2FdtuIAsMX2vOWhmY3Ax9qP7xXTy8E9grR4eFtYQ5qmclj64nWt3eGxGP/+O
NJtfpQVZQhlTte236w03vd/o/g9XIWFXlFSVWf1tmaU58wgX1BRGHY6fbTUX4nIwAVlehpkzcwDN
pflTz/YsDyXRWUkVtHG+LU01/RwD2RoJdiamogJTR1RgqlkvlzvxTcWe2twu9iZ36pIxHINHQ3u0
SBCGdoHDZojYgdrsg5GbL7TuILOA6Gw64QQx2kPFnwrngHx/LpHfbsCg/xrwL/prlH1ekkbRlUoB
S41luloOtEC6Pu1fQ4ZtX5pZlbzIl3zqUiKzSlJTRDpzDjKXxcDujnpQMNm0Evji89HsJu+bqSYa
BH4kkdx0ijZo6aIGTnPQi+n96XyfnGIq9nYnSgzk3rIA28z2Kue4bvr5BQ6KKBJBEPXZWJQxEBws
xmVHcyaM4b9p3uZplLFRImURO9mMc21PmP/S1Z2DQfsyjb+MRnT3VVeIv+uyzb4ua1H8GImYqVMj
9vyls1BlTrJGbF9WnMrtOHcNqK2VG66xg5qISOwKD++A/KyIrULYd3olz0mhSwTmYV0scTHhrPyk
13Z4WsOCkkuvelmSUHe8ipriM1qsOQ9Egn63eg6DdTZiV7TLI9c1dQS5GPNPZbjtn07NrYK5VAQ6
mTa3bOINnb5H1Lucz2julFdkBOMfbxucp5wD9HtRLaC9ivJJS9pvUraNcseHKdSZ/hxnSOWGsUke
inu9u4ZfOrLDKc4pOfy0rL7NUxAtgTx0CmOtGFnjnq6Kt+kHajlrRXw9yCmhIdPoR480tLh2og2C
gLRr57vO/eZhtO3pZ1Sqcrrt1iqcaUvOgRebnS/UbaHzsDmQgiN7vURzmxZ9F7VXJW2DXwVl/psI
x8fmGh3J4BFhsl1SjpajStx1s8wDREB1Gw7G8FzOxvY3upLNMwzcoDw2TUPFeKR3exf0WytwZ/KR
BQaxVfZxPzbe17pGKyfdulCpvb7VP+EEltmx5RqNvuT6VcfBrXMj9u2MC3zhDaMnZraGmdTc04+b
xVMNv3mgGAnez0PTybRaKqNSNE+Wr8f1mrKG+3kjTKbNN5ExH/6Ps/NqjltJ0/RfmTj36IVLmI3p
uQAKVUVPiqLcDYKiJHhvE79+H6h7Z0WwgrVnIjq6+wSPlASQ+eVnXgOKtEm8iJ77Qpsxny/Ggiap
nydqx55pFfr2RYG7nZe2stT82FHcPJC9MRd+O+RonOmg6u7y1mjkMXLdzLk1mRn+ynG4fapQZBv8
Sa4pdCwz5yIKiyklTVOb6YEjQFcIO5zhtovSskVn2poKP3fRwPWzrDWehFkxrujxglgHLkqpXTex
0V/GdDBCb2rh6x5kGy1NECalnVNLazNTzmmpXyY5J0/gcqtmh+JelO7CWOAU0LWDSTLA4PxXOE3z
tWzG5UeeEUdv1EqbOJYwwPsD6e94KZZK746yyZWjJdVoYBJkDeG+oMNaHjpylmd3nilijXrR93Vo
NMWuMJv0AV9Y5c60a/OxY3iaeENj2Q9QlouvDXqVSVBmtqi9TtH5K2eJ5bhvibGkJpzMkB7ALLku
WgpG4RsE72wX9+EKN+761TCylP03Etn0czw4XIZ2qNQRh95hcJW06XCkKbIMcFwNTkWWpZRZtlRr
1BbVEq2MrCE5cEXyEhqj6Lx+BJGFrtgc5Yxg9K7wYK5XswdHQ38iJbE+mPlsd/6QO/NlVNWa69W2
UC7yUfbm1WQBmx+HYkiOudTjp2Khg3QdI+fY7CO7rxPy+5GyxDRq8XWhWIkDXAc6roS0y7hLbCd0
fcms/wllIJHuYZ9VYjfkson3TG2jByBSOb4pGl2putLcA/D54atoZvumnZWMqVqmqxcA/NOKkVLL
QcgKN7vWGGD1nj5myb2ia9zn7TB2aVD2ZfgcAfirvWZsiYY4M8MJc/LFLDyVFOoxxD+b1DEvsz6w
xrD7vOQloNe2JlR4iCq2TxAXlZeUDfDSA2WIfYYU4Rcz09O7ridr8JepMRiIo+9yGJaW5l6c1OUQ
jFbUYWg4FvllXg5KtNfUTrl0iHZWgFiKWe660Q7LY9blS+Fb+CIUXp1Y3DZdJ7Rr0+wHO0CjgHyL
8hcKs24n8d5t9ajy47bRLhY69AwUqmY4pIzChDfgN0iKW4yTQ3e96UsaZ5bJ5UyIJcOIgPO5hB/J
dNhNb+y2ckmJxKL/KABhfK9MBF79TMs18oAeXQsXYQIvH1CF95m3dbbnVmF7NxVLou04GYWNlofE
ys90B2keLC1XIwqHePncG2JS/UxalbHrFZo9ZBDakPp2NZufqxwQ91WMvZLutSBLbqQiXc1v3EK7
G5e1tCT4iPgKcGn1MVyceEWR6NoHQfKM5p8pmOMWeXbJlMOJ/SLtlUe7QU4EzaxUv8upcMqHUC+W
HwUoB+eiMsvhyUmS6N5qnH0S1Wp3nBWNtlhhtToNAVNmJvgC173pXTl9YVbh1EfYUcUVRVDzQ8kj
IgMuqvyJrFD0+2VaOpd8cuwBh1IC3NXcPzhROQtN25DMgW6ObeaUmZkRB2uRPe6iOnN2BNbIpWsz
Dc2xAt1F26jOGQBJ3N7z6zY3YoKlOaW30gznrw139QeDj5N4udLrvyonJtNd1fKue8Ot5gPPWN2Z
aVqTuqZzSIvc4GdqgjnWKjmMqvOSuzklqM0297CxMOHFFiMgQD7sgzGFNPXp6Ytv1myTNuhtmLwA
hkD5qUfbM/VshDrcGya6dPuc0qQzhX+NUHeSHSoI37kClQlgSXsXl1GhepWFfBhO7lYfBVXZ9B9N
F0+wq4GJRhfIHOIcJbAFO7e2lhozEJyun4GPZPVeKtTVAcqiXDZ6G0fLwaXb/gQ92lj7xYJqRY7M
mo6SdtXg9V0GiyxutQhQUWQXpkcD3KH5o3B3cD1YURmYS4moIJmelu+TJQP7GKjO4KqNZzSTFPvR
6AvltqDpjGdtneV9/bOO2za+nSNnCo9Tl2RkOfhUGpIomuiZHuT5rIA4GSMwnO3tkDCPlr7VGc3w
1AxNsxzIWupI8dLQAMzkzqA10ajTY+VR72fTQWlez8BEeVFhEQcDu9HK9IMRWc0YeipSojlyobIx
Ppr46pa3TanMKs0XLh3z2KkWhCpsM3Uy61JVlM9qXEzFRTpPDV4GqKck1VWMYMXwaGnjQn6lOItT
/bSrRCefYd7HGn3tQl3whkoRE6X9MqnaUcyZPt00Jt1zRgX1WP4ylHFcKp/5McXXvq2tKPwVuouN
NTSKsvlVV+J8+zmL8qj/4WjcnbeqU4WWP6MqP39iztKqH4vRysbUD12r0L5WSi1Ua5/nDAePoTaO
TJE7Y3GWH8pcrQgecrj4uQQrmx1YpmWMGK1O25IrEeOBL4apqBxuzUYWH/QZrTNN8ZzW7FB9qkAk
0HVhlILKQ8bbgS3RDbY4jmIZlMdC6BWZxjDVwv7chWMrwTT3asOREgAtnO9WY1j298FyMrs/JAxI
o9gzZyutO7pOiVl8qR1umR8u5Srqf85sJFdzkuT9nZCNtmJq4xxpbxgvoX01t3A0DokxjsW1SlVu
HhzcM6Ygp2e+PFg1v3/lqQ4zAvT5cej7ESXRnH+0YlWZv4Vy5tpgSCLdY8v+5tEsLXMP9MOH8ULr
R67MWNWZodBSm9pLqQxoN1udnY3HrpjwCenLPJm4KocuvQUBFTf7arKH6rJd1CUNRlEY2TekPcKG
2rZz2oB2p6keW7Ali5eW5K87Q5GFzRCDBosvhVk6XzJOzAfkAdP5upOCEmZRuV+Dfu6RRUDWWX4d
ojn+2c6L1l5YBIFsN5tZ+FWJ2kr1ImWcnkRJF3g/qy6e8VVhDB7s+RwTJa4/M0DQLKu+RV0W2hRY
hjsfo5p/yefekOFFxHH5MYgmxbcDcLM8gMTUnmAc0VcSNOtdb3DpvXmwaJR7RqhRvsucdPkmG7v6
AB1a+yidSLWpkrok6Jo4KZkekCN6cQPR1mN2Et+U1Nv3DohGkMtmVwgvtML4W49hiOaPou1HD7FQ
+aXQFzmRyI6qutMGvXmRuVC/TEM2XyroWefgYCrrYujQtKcyswLF4FxgYpldGGnaABLol2vmP2Me
VNFoXlWcnslb9IG5TS1DDHjNZMqucxsTzMnsmTxERl0X3hjrdc98rgCEUdP4+V4s2vyxrmqblqmd
j+WuycGz75aYke+HlIj4UVXajmZ0UYOQG4QdSwYaBqiDXLNAecS83Y9JA51kl1Vj+wWgkfMhzAot
20dlaNsfKky9PzcYVoLQMWfxw63GTNKAER11tBRF6YtpzoI2cudV2yGz0WKOMtpq04zL7XXXaxNy
HXlTXIzqFB8n0MvVjYC7lFBHC65vty3pX6Asx6AG3Un6PZOuxtdw1kXu10OYRvSbO/x5ufhLJp5N
aJteI+z2WxNxNwWzLABwpNTr3MaZi7PtsITySCsrMned0xXxFfAppcC5MCnyIAmX4WkBH9AF1I7y
e2Fp8UuqYH/lkWB2l0ZUm9peNk3yre0n8MlOHKf3fW0mzCx1pwKoKJee8Uqvt1fUS9SsSO67Nyuf
IfK1wop7H2gPAximqox5+7HE3KAu8FX1MBTtuKzG3FS8Jlz6xzimHPbUrEIe3ybTaXfmLOf7PjXG
mlcyC9WLiUCLF7V2TsTTXBBW0dgRzl0XBfWDRhvzMxN9IA9jhgC1z7akWZ0uSX0VzaRYwQhXZyS4
raaDYkmar1ljmB9Vdw5zj7DPvtE72evXSt22iacyAvoSRZ2VU+N1YLirrmWUTDBy4j1mqfF+UGtl
8G2mVto+19zuQXTRsoL9hH5TRa11j7QOiq9FRRD3lCVzZBAnUt4nYHEfjaRpiqvWtao4CM0xjfwG
tEEfhCKMHIY8JBl7p2UcvvYNaOWPYohq+peaaPaaXqTFfqhNl8YPBSCN134e/UFqw7eSu9f0cw0d
nM9wKspl16iA3ei1xXYUqLGboINuG90V0xNZfdHSxUmCxVScZ7vqHMNv8EgYAw434glpgRwwRnKd
a140atXfjDMOVj5SSHTWnaIoL/VKoW0da1RyexIE/VMjxvYnMZSpVpaoa4eIbrZK+Tlrjt+mmD0/
pWm7HFMwFDl9V4WZLHig7KmNW/FRm5EmvtK47x6WQrPIB95HZb4BkgEPR1fJQfVIJafbih6VeS8H
kip6r3Xa7os5FhdjenaVLRsWvV/kjpD8Rp/ORfNoA32nSGmsYikdv67pO9s5X19UGmCnDDDHLI3I
T5AfP/NobwB566K/8Z9QMOkirj//A28/RBo3UYgstYmL8BWSydVjhZPAoWB2//eXwhUZdC7qUdwq
W4YWCjxaLrPa9msNQIHhJP0hsrLhEGtNeUarZAujXaWTVxf2394P6NFtIHnxVJccu9HxwxRcfRZi
ipDZRXLgLGQgNsvvf3t/rABhLKeRNwMJuPlymayXEOiIC25A6hf5Ms4XDnH0zPs79VAgmOGw6gih
vtkf0NkLO5tT1weyh5/sBOLbCLVsl4+CcW/aijPwyRNbQ8OmXSePhx3BhP711tBBhHcdJH/ftZrv
ialmu2gCU54M1TldkBPnC98yFbEq4jqbcYMKhRLX1I2SuD4NkPYRIIB9k5P1nnl/v+U3XsEi2RUu
vDw2hIWwwpaXW4tWUBzymZSevn1YDuJGn0I60DrOc5gKEDMbZ/S1Vth+E6pUcg2YlyKLjQN4GnMd
MA6BDl7m8e9vH1eA+za5RmHVbPDsVHs2VA1edNcCn/cTF9gKiC0Dk533F3oLVYXhte5TdBNNHJ+N
zUp6GkPnxuTUB5Gj7notoUOoxBAbuHL2SPfqfF1dxJ4BkNgXSqXtWtBP3jLV59Q+324uA+1IBl+A
cwms7uaEKrHWMV+h5lfibP7OkIUJqERH4QtUvOSc6fTbyMpiK0XRWJXqefzXOzlNOy1kFkKHzNac
m9oun+vaUhhcEVNhX5i7LBqnM0Sfk2uuQh6c1hXwvFnTmp1WIfvn9IhR7GuMu/xmMO194db1Toks
6ataoe3f/8DrX/p6h/Og2Bezm4AiQ895/aBATmazyRg89XQ+YLoDhAcJKPereafXm1kT6FoD3rQc
zpn/nvyeq6/Iyr614Qe9Xrk0G8Q4i9ll93bD09zN8ydp5PRdp3kq7t5/yrfhAoIvSsnrZcnltdWX
SYwurcfGdddZjXNQJ9kctIVJw/urnHoiQfkL8YhooW21CajhQ3quNuF2Fi184orJ1lAWVxL0/Jnr
6tReETq8MKim9jotev3ylsztGhu1Jt8F03U79zK8NUEIfdVQa1CDpTTDySNjSEXw/iOeepGI5SFE
i7UiJNv1Ffxx+SupSrN0oAxeJr34luvYXe1ytzem3fvrbIm0GmEH2qUN3VMwaDQ2N0mnaHgmSMuF
aACRENVYTlzaazvGFxmo1pSUcRrEjxao5O1kOPGZx3x7cYKsgQmAVIyJiurWB34Ydea3TJ/9EHFt
30Tk3Uvx/Nv1U4oQotqfk+s7tXMQeFyVWw2a/Fs1zhiJjlRCcvWdQR33OMQ8hHgI7crEcs4E9HMr
bV4seqNLIhtebGRVMFYLDaOINAt3BUagF+9/w5NLrWatOqIWSJNtDji9rzBqQ9P1TSUxvyNjgROF
kdSf6iQ+Z1h+6ntBp/jvpTa3FOmINTCVcv0xdtG31rMIv0aaRRh+C2CbmEy+/2jbqKmDGVwp3nC8
V1FosVmPSgjhtyEbgkmZtAPcpBnslnT32eo5YBjzuLcj+j2GzLszkWz7Un+vjJAQjMP1Ot4yG1N9
gPGo60PgdJnzq6gq9yJjPoygvladOYOnlkJeUSU2I00ozE2MsRDsz2WvDlBqR+cXwHvThzTxsR9b
5VxNsf1+61NBJlvVhFEV5tZ9HVbyfGj1JALrqhjzDeMZ7VNbTK3HJMP6kDv5Oc7cNnqy3ErdRUcG
ZCPqmJsn0/ohKlLHHYNZSUBSWs5B/KZWwLRgwlpV/B6M+s58uW1IWxclnJCxmWtV6G5S1kSMTW9X
4DcdJqLXuiKy44hQyVMLk3hPtiECOkLVZTw0znMs5+nxb29Z0hm+IrWUwTNvDv4YMXFrZdEHhWz7
Q5/tq+qDUUTDfRE7ImAuW4Epqc499Ik9BG+fI7KasNpwql5/2HEg9WeRPsjalKGOpSuLT+5q/Yra
BLTB+4946rOuXH3TWdVy2UyvF2sGoCPkZn0gUGb03cKabqs27u5DTcb7vgGNptSVeuazaif2rsZ7
tdlQKqYgW3HzPLEjNcrqHrx6q9/q9HgZ0ThW/z3vK/fYjNP00Y6X7DLtO/2BejD/TAfZCBr4vA2+
OczVQrdIaGNB6gjCKjQ8DZfxc9nzyd8SCNuqMwgIdbvlZyp67KVToMsq9L2mdxaPXSKOba50x9YS
+cv73+J3svNnYrludxtGDHx1kA7qm/SuA9LYynkIYkhkUBdn+6l3h/FxqgbjNtFpE+tRmHx0O/q/
eTOXV9itJjtoT+FVluTdcbSryd2f+aXWTf7ml6IwNdGURF9mqy7T0iTVYxTYg6y2iivadsXexhv9
aEdJtqs7ufhV14ubTl3qQOQV+G8+etAMSLbjyFqdyRdP7VdcaxxSb9QlzK12D8j/KKx0RtTLFBdX
AM77fd074x311fesjmxmVHNzZrueWhONCNJhRGa5wDY3F2Kd6qJMUR9AKUpBzOjjOsrq7YdUOmPm
MfyjHVGEpn3mMjm5LpYDq8YlsIato5rGFH2JadNhbG5YzB/6chWeHXAqZRoTw7NVVJTLssY888lP
ross4hr4YH5vv3jVx3MyiLIPVD03jnaaWRZQ5D69CqGJ78ZKagxVYKGdCUXra9xuNE4btxqC2kg/
bjQbJiDBg25AEUFqc3xKkrnb6YMlnt7fzyeuFDyC4JlzplGa3AoPgD/NRe8uXWC1VRq4yBRdwCcA
hNFFv+A5j36nz7pPtmAg1ToYZ/K7E69W50Pi82lqwP22qQipg2wzLWYr5al1lVrA7R3snQ4krV3Q
lzrwv6Y7p7BzIo6xKO0YEoWV9r7Zv1xuCNW6XGPDwAzalhkXtqQpn9lh4ttiGv/+GUUbSV/vbYyZ
1e216XSrYLPl9IGZS+Wqs7r2IQYNXO1VSJWJr+Z9tJeuLe/f/7Kn3i3tHbI8XqyOW/Prq6yHaiFA
4PeBMiz9QVZacexFrQbQcp17HYw7zMJWPvwPFjXpdqxORms6/XrRuugSNRdc1lYWV1ezSd+8dYTy
EtX1fFBL/Rb/XZmdOSknMgQyA7awznvUUfB/vagMU9vKzbAPqrDoaJIbw2MvHUi4htvCXX3/CU/k
7ThjQHZm165+Qtt0pNf1cRgncjAJGdmAd3YppsV4VJiDej10b99A43vfZ0v75f2V37QSuQ8ZpOIx
uyptrc64r59TLRdufemCR6J5wHxDNrcNQ8xfkDbkPq4NDFSNuhUvTh3WkN3BNQMGUXT1Mscb/Ilp
znRV61MZ70BFwTF4/7c7daq4qTlYdDmpKzYfQYyTqhC5uRcdwG5OX4H8BxNxw2Rd9cJo/LtSgL9f
Bs1vWrikaZhtvH4ZMnY0u2moYmIAlp7okTvQ6WQeEr3X//4FsCoLAzbFtE3FgOb1UsyajC6GSBaE
4NIPZMGfSk75gQBDOeO24s7Viyz4+68Ty1yE8pDgx8Vnc5DgwlUWwO8hwAyc9oFWDndTUsrADQGm
mNjGfXh/vVPRAlE+xzXI7xwMpV4/o1OqSzXKcgxGM1SPczxokO67/gnapAYtXwv5htp0JsM7tWdQ
QsUHBonMVWXx9aJjEiOuCA0hoCtu+JbbAEzLE2UHrlBZJQyMMx/yRKAwQBWbBp8TL5HterVDAGZq
PQVCRtlNLZL2c6ub8kCHLfv6/vs88Wh01ZGO4/loAFvrz//ocomF7ueypBNTTNCbttPY0I8tiIvK
AGAcpfnlTFZ2YkETdjZ3OKPCVQvw9YJlZUJagV8RZE0U7ktr+lmYiX7EdA1UM8DuM/vzxKtEfhNl
YAbEaFBsCyXm8ANjY3UKOmJWADAwOwCLMEGkW+dUx3+rwG0yoTUNwksNWTD6y5u4Z8Ugz6xknoM+
jeVRGKgdNIkyPGBarO2sqe8oSNXyPhk69bKroeSIzl3u1GmIviVIaH+HDW6ijGC0x3H1c7ENET5G
YTvcOpSBl+yH9FjCezlGUdafkzP7LSv35pdfy1bakOKtU9aiGZhxAp8LRNtVIIxCuFtCn8UVZnfl
5wogCEmsnKMvLtfxRdUk6JSANFJ+9kaVwCNBSKDbvb83T1xhzAcYs2mkOjYDsNdbRVUqhFRbtopm
9QpYpcJZ1ZpGVFwAhCFtkR0Xxe0gZVbGmQN/amW69bS2mU6gbLSNMmLANT6O5iBV7R/4VZjk60t/
CxNdBFqv55+tbky8qXOHM4nmie3KUIQRFBUb21XXXz9yBGGs7GttDlBTj0GnWZmH26ARiAbfvPff
7olIik73ug7dcfRQNs9o9HlkcBvOaD2EK7bfnIoDQJ/Zq4cZbKRc2qPd6OOZBzxx/NdIg4MFeYGq
b7vqUhNDm1UQ4muJIooKoBaoNzIfx2WaSyIAkiC1//6Dvnmn7GbyS7FOK2jwbQsUkAOVNjuD5PQl
3W2nxeVBr8zpABLz3Azx1FJsWJQtSGKcN6Z2dZqPVmqjn7FiNi+h6yVeNjrAlOhxn8ljTi2FMpXB
F3QsQWLxeqeUWi1Tx1JkAIWYnn3RmoMvwLzEoJym/MxeWW/xV8EB0UFaleis03IFt7s5iQ7UGoC0
yC0koK1vAXCnFrS5CuGW9z/Vm3PHOpRZq8+Iiqb71pISQsME6UVH1kHi4ItQc3SZiBozJAhjsGfw
Do6Hwbp0Z3DO76/85jSssooWiTIBnELktzTmH/eglbkoGawddYivzbEfujro4Gfu+kGRe3rj8rOq
5dP+/UVPfENB/85Y1WipC7bWWjESe9BdNSBMgOGQ39CTD6WkqWf3QG3/J0sZWBmsD0fm9Hq7WDDn
NDCQK1qqx/5WdMzzka8DYO/a/xrY/a+X+X9HP6v7f+2L7r/+k39+qWqJQljcb/7xv+7qn+Vj3/78
2d881/+5/tH//ldf/8H/ukle2qqrfvXbf+vVH+Lv//f6u+f++dU/QKiAZfQw/Gzlh58dPKDfC/Cb
rv/m/+8P/+Pn778Frfaf//zrpRrKfv3boqQq//r3jy5+/PMvmp9/vPX17//3D2+fC/7czXP+Ixl/
dm/+yM/nrv/nX7bxjxWZQocQswIKekFsnH7+/on+D2RXcXwFggG35LeYblm1fcwf+gd5NcxD/ssi
8yRS//UfXTWsP1LUf7BnSPNXT1D+4Kqy9df/ffhXn+n/fbb/QIfovkrKvvvnX5vDh+oYtF9mEmTy
1EXoDL3eIomE82d1vQpp84NrfaiyqCRAo3kDEM3wbfB7V9o5u4hNYAFnoQG6YOhJa2V9wE01Frpz
XFKaArdoSmzYchdKEeI65w73yWXQOlPRTKUm3o6rtbAujGKi/8zg3NNtA5LEsWu9uQsG6ZnJ1yr7
nOXH2oQ+etksQcOkHqWObAfhQKKk8aRosPYurfwWYkBY+X3v93hwaZ6KBYDpocyz4Fk3+92wmyqw
iUAF+U9QABu/1m5nGxpKMI1XIMxHkJ2aZ8QIOfjpc/bDeIYQIxZfUeja7bplnyI2+CJfmslDCCiN
9iZcREvfJQvkmOsyelzQ5ZqnAE3nGl2B8Zgtu/DMfflmH/BNwMFwgaEQhzTceoX/EQqnNgHdOLIP
Gn2ZQI8uQTy50VWajh8ydC18sTADlIt1piVz6htRu9KxZXGumM2yeVkLiUYZ3Ju4mvfqMmirq0t9
RpnfWO/FP66y3zvOpvJHztaC3LWVsx07XeIAGS672L4Y2x31jlke4u5mcitoii+m5dV6im7Lc1F+
6vJbTdwVAP5rgKNsf+kv8NrwubjQPmIY5Mz3rfs5QyCiVO9s/VKzr5L2LhlnRHPCi3n6Ko0nq2jA
3n6NBjTNvo/lmZ7dycehc0axSIK8nqLXH6tF0HNGAFXFaQBc8F3FANGGcRxHiGipfgWeFzDBAT8k
YNnzbq5cT0z3KdBnm52MPaVzGOo7+kBxc5UvzyL5pcQXY2Oi4ILmZPdkRddwa4N6ugAeE2PWm966
aCcYwsuQkJuyB2vYJxTB9rlEeHMf//5MKxaNWMgm1LZtGvji4Txl1rIC+ND6bZZ9Ah0CvD1CUShT
cVqacyidLQDs95or/BIrBQo4wDqv3yXUpyIuSW52kanfuMlznmThbSzM60mAjVcaK/STbDhWK8dp
qI0Yi7dzs4N1k292J+M1Mh/SLXfFvLz+FSojrO0WSePdYIM4XvRr3FGDYi6hmfbq4Y/L6d/x/894
f2otCg3I8dZ63LeIPxN5ZLXsCCAOXrq7eWA6Ya8ikICn6wlsxvurnTh33GJcfUz0dVXb5jqyNqpF
Fyyk98Z1lTatV6WQwFGfaaDut58yG5ULdDWc1Dlz5E8EFlYGX8P1zSUrNvfaPM9N1vSCR0zhu0F3
SA8SpuSZO+bEKlzsGI7Rk6LhsN2w5qDqJdbKxJU+alEUxT83NI1z6Jmtj8K6R9EuWJ0pVKBkAK5f
b5AMP8PSGNRl58LtoLXbQZeE8zfAmLVHiOx5elcqmfCVuYXY0E9ngvSJuwELNwbABE669dr68z/u
hsWd4GHDsN0lxcKnUp+b3p1hy4wzKA0pLyOR7NjBZ1Y9EQyYf9AKYEKwzgg2XxAJTEAbOOLtKvof
h1jXFr9z00BNnq1w1HwLDbczhcjJFYmqax2uOvSrXj9npjVZNM31skshqHimNhHEY0hDIRB6v1ay
xFtSN9q9f0ROHEgKOjA2FD94DVnrL/XHy61R8uhQyUNYVLsTqDt4kSXFbnSrX9IxzmzXk2th1bae
ew7jtu8XIo2vZBlrhXW9R/VaCaq5R60nha4kFe3METy1GivR/SbHJdpsXmfYo4GFjZNECe1plHCh
zKVKfF2OaBVr53w+Tp1E3iGZHvXcGkhfv0asjGYdLOvKIpomX0c3whc57gR/92PRxrBXXDKgRJBs
m0g9RMsUAUDhBWa0E0X+bRyz7xKGK7Zo55xv3sRO5iRAEUF7oEoEuHOzMZLGNYaps9VVgS5lcO1M
R2aCMYI26ieJHoXaassFFE9/VWt8/zG3fcF1i9CmxQ6T0nEN3Juzx8SxHgwoUyQYycvSlk/QINCD
MKd816Gpmamo5Eo9QLW52I8Ruvft0j01aFCeORxvTiS/B7U5gFZ7lRp/s2FnhK26qVV309L/WKV1
AsTZDjLMDpneIDaloEbwP3h00lESAYA24o25Sto4S4E0irozEArz8B7dTY37YDXo/DSuCf030R8A
/AM/RfkDbqD5qxzdoG/kOa3mLcJk/QhrF5vqzwX1Q5P59ZZmYoVwi51QmmXLgFtNj9CGrlyqaaN8
ahxxJyF2ejnmDXtXzT/O86QEo+pcCje+VcwxPpN0vrkEKDgpEukTGyqc8O14AnI30EpITjvp1gj6
xvEajf2mlLtmai0PiYbLoo5/vf81fgvXv0qNXLrT4P/59phfECVfvwM9smb0RR25Q2fEG4pfIwVC
FH2p6p+cGc9FjMAI9xAWlFUJd+8unwrr1sxu1e5bPn4ahgtd+Ra7t0lTIwzsPSR34jKfkHZ2ITP7
dnlAdDQTP5FxnTnCzoWdP4Yx0j5BrV9U0adUfh3jX4XzMGU38zmg479Ar9tnWwPJyrwged6qZC+K
paVzzRtN26OJTCjVpy1+SOe+mKJ9231tkAAbrbtQfqzyq9Chav3oZFdTvS9iShhx206fNAieUfNg
Duhz9F+s4dAjRlgfS8ra6oDCDpDNpjmIC4SoMJWtc19BiF3xo6Cx7qMJctpFhVfDhJPCRW5cs7PL
4UGJfuj5zahfGasV1o057b/OGUoFgW3tBuvB0HZzvEOK6Wuu74f+8xg/5vmt3h/FcI22NyC06ruI
kTf+MiI9ggVG/LiYEFT3GDS6A3rv3hQG8gODhGjx1OkIOMeT4r5vr3QUYJsnMGUCi6jy4/SSQvmj
ORYGSXRAMiJMd/qTjUCdeh8vt6Tjecxz7LslwCrbdveU2cK4qqMHR/hdiRpO5GnTkx0+NoPv2Nf2
eCB9UZyLNRWFltjYVw5qi+px/No1wWzhfOO5PQbLu/FFu8aAxxruVH1fZBfS9HCKL5TL1L1N5Yul
3ceY3yT9xTJ+L+Lvc4knDrJ5N+pyNNu9DdOvgp4JjMNzjGfVumkuMsfTHYoxdDaumv6oiV1oXsyr
2PyZG/5twKR6Wr1vaS2pzHn11+cFJrJblGBzd3GFF6ampRDGozSIlOLzmKJO7BDXz9yJb25ejqhF
/osV3Urq+G2m+kcCg4Z31bbzmuPzf/xiHE1kT9DZfj8SaL+7QtvjQmYGxgnDbWqJTShoklk0EoDG
bhrvcjQ9kffTH4wQZQ1veenQolO/1e1HOXyYzR+G+bNrUm/sjk6deui44FmglWggehY0zHE3oFlb
H/skEO4BgLOtoyOMq4HzJR30/aqpMn6JH4zMQyT0CjoxOhJVECP15Jm6h//dctVfR5f2TYEilrWP
r/qbXuxwLqj4yxvfPYib9rZ51G2vRSZFIpK6KyyveqClULl+ox2i2zG/rodjYewxmL4wVuUdL38Z
+49O8liCGJC/ln2kolQNqmqnVDsOfU0Vj08dgoG5r4rP9fLSV0cRXnUCZOXOkbdJd6F0ezf6gnBp
HR91LUDSdB4f6Qg4SKishHp0Y3bjdGOkEGE4IlDUkVm97Lqvwpf9Q7ggmvJU4DBlcspG7RuKbR7S
epe9hoAoIk6W8mw6R7O+MzraYRYi4839WFxW6AIZD5n88f4Xf5M+UjPSHafHQYhc//f1Vu4rlJWa
BlnUyUqbnUjGF9hqlDfCvIKLHZ7JNE6tBkOIuR/QWmqOze7SrdIcUZuWu3Iy/NSkizc1qLVB/ISm
4KRnVntb0a0kHaCRLjannNjtHA4OmYKQOPLCi4NuGHopWLcYdrvPluzGHNh5VoYGrtNkfthpj+hb
ijMT+fXtbU4TaTK5rMBaEYbtJjlPbQSwh4znnRfEqbMc+cBSd7szp/bEWwWMi1kbRkXrS93ky3ru
IgvQoQRU2GKfL63tDyPicr0WRp7tLPqZ1/o2R1nXoo8DalXQc9hkTCmC2cUwNnLXVlZzTJVLlFiu
cgoRrxcl9Eaxgh3ic2iD7UMifAcWcJ2o0pAHfL6NufX/Ye88luNGtnX9KucFsC+8mQKoAoteokiZ
CUJSS/De4+nvB3bvbhbIIqJrdAZnoggpQshCInPlyrV+48+VNva9iwD21xLdDEc0b+T5R9WAFnl/
T6zvBAzFMDIpMb1NS1njimJ0vANUKqk4S1Z3w8mH4I9i65X1qITUuP3LHv9nQ0FT7f1x18fKUrCH
6w2+ix6dzK843osISCooCvso4CLng/gSKBHUHHTa1Nrg4LoG5tbYGPLVFqHmYZgLV0InA+ZWvlqh
CtJyCO0a1Ly1Ur/EkO5G7CPXGFAy6oQEDhjC7LEse11XHUZx/peWShxkYNUZmJILiSd3sONXjlIh
KAT8vF0rraiATsheAZpx6okyQDtbH9+f4NdrCLCYwvlJHYk0d31uy3RhwxSCG8E+6HaiishuJYU2
SIRsN7T6vHFmv/qePJA9Qj+e+jHNpNXLoTzYYtBt5K5ojrVTyfh5GL5WuJXQhosk2e8kK6KNtftc
sHkZchbTUworSIEt9TJQmKsZ1eC9FJ2fuYV5P0d7K7F2on9t1o9Gpdx1tWCL8ECNAXm6fG9aE6T/
g5hd85deQA3rW5LsZwHPSXsWv4X9YyyVe6HYR4iBoYfYof9RXk+ghAecwyJ06WoU9WrbKu876ZFn
GJDek72G9hkZb5os/1XAGkjyr+fi8V9+S94TYKtCOkS9jAbd8XuaPRYOk5nk7lTWD/5QCzgD0Kcv
AV3Zml5uGQi9iglUVlg0S3MDRDZ0rePhxqGcdNRtI5dj2p06zJhQnrGFrFy0pNLfWCUgkCpG93ih
3L//om+ODHuaXAxYEkWs45FnNGgwPawid4qTXyFy6ztjWMzV+lDA34LcBkcVU9zJs7Ux8Kvdsrwy
ZTrq2BzZ6jMm60XK2ckIWipVHNE7FD0k4jqq2QZXoKlFuh9Dnfdf81WLAFT9Mq8LpQA44KsqdqoN
aam18+iiKUf7CFfwWteRgBoP2qBPtwW62rnV57e0rwJXT5sCe9StSshzwfp49xiqQZeSGjC/hRbJ
8WQrSCOOWT3iLYcwUZYeKlGwg/5RQm9WltHbUiOkzR6zC1EKPvUCPU36ntFBDRsvTw8s+Lno9r6Y
XLXCbkq+Z8W1YMm2hqa2EAYOGyR/COkXme1e1O+tCgFmm9thluw7yXfKRecSv73qOy0RhMLZTPzJ
JpT6wqkpO5RojaZPQ7RvrZ5MFXBzyWDXPo8OWzLEf9214ZNoy9cnjtA6pMJ/PBt9LJlB5iNAWuS3
kYT7mall7VXK9QABMskZcoTiOvQe60D7ULRNZcPhDzcC2jrbWO475FC09gFz4E+3KouLGCy1FfJK
rtSnaJtH0D8RPiv7J2M0UCapp90cCPv31+Lrlc8hvMAan7u1xNHj94YrWMVtXaFa22JQAfuMkjTc
qkClWKGKG6cErQUed7ToEGDjeFiACwvRaW3gPGAON0MBRR3qg/Kz+EhsEZ8WMOy0S6DwGog17fir
8DPPHHoRSA0V3XVPKaZB/9JBDb5BT/0R96XDmLv4FWf+XaX9wZ/d+Lmz7tIJVin6ZXtBbgnYo90q
38fu1mAJCY6sUfg8ICAfIWBY73L5YzF9HREXDCc7sChcs/CcDLPN0ebPUrJ13dGRHetsFScahLZC
nGgok1AT2Gmyg8+2mbtGdzG2bmO5iXIhRPggOVm4R4G10jwfNfXKXnJh30kCO79X7uZ7tBfn2E4/
GZ8l7EQRTlpsmS6k/EKNPUv11OCP3NyPpUdFeL61uGj1Dl0JSk0yzlFYVVzUJYKzt6W2r+t9HTto
PMXioWz2reTl4sU032ICDhC+srwm8PhHddoj/zrL3tQeknyPMZU+7ONvTXynBJfSV1RPxdAJr6HE
fxl+Z1f6N9kTrvNfFdWPRNsF2l1g2sN0jUAx5nX7REHd8GddPZbJzyj7kAkOl3PpHsfaQLoULVeI
XF10rD/Cm3kjQr86GpaFg78cQCcyVnpjx+tUSKVJzVCjcsUGRkWDJKADTfWiVyA+SAC5LucsBZ9u
QKIR6bEe3t8lr3PH5+FBfSytByAuy7p+cUBEWjGacre4RIr5rsCeeKKEOCBVLTSxydfS6LD0CcKS
/kDbHqn0jSPj1TZlfNhYSBahXoBI1yoFkHjhWIfe4TYYrWdh2Lp61T2kc0WtIh83BnsVh0jJKb9o
nE3iEo5WMcGMQqM1GqVFW64OLprJv/HHYF9OGpiTKf0etIvaN1LEG9HhGYm7Cg6MC4QHJDJdYmsV
/7IkqpD301s3izXfk3p5QVUgZpunseoRtbOrSFMWZAJ0jyEZ79pU13ZCH+F/0JGq4OzYY6gQXsEO
bNy8k38tUk+X5G0yWrdaD6U1wnjIj1rfaTHx+bfRWyGFYHEuyT1QvDWGAo1BuResoXJ7obqqte6C
xpgTDeSMHbawwG2Kz0O8celevsTxjC0iJODSF4CDBknmeFnqWWk2VtNWpGkIec7a6Ol6d9lX8hXt
FYGwCu/r/Z3weiGCbKDCvLCTZS6oyz59sRF6v0XYsweoRDmivUyFH6mACNzQCbdohHx6f6zX63Dp
0Dz3qnVu32sT5Kgo+sZATdcVOIu8SqRGZoz0KyxhFxudm6PefUlanO/fH/b1pC50aJgF4HqQs1lX
bqyotfQhL3LSoB6Fe6nZAYIRvdQHUZpK4pck7rKNpf86I1wYGkslkgY1DUFzVdfItUbSkIwvXGns
FZvODMzSnkqjPnf+IZeFiPJYOlzCb+htvBuqfY4ip9NLyb8Os3AvF+wU11RkEdb3uK5MFB3tvcwV
E8zXW02GcJ3OgNsyx68GA6eT+G7UQxc7iw/vz/rrhXU8sna8sOIBL5fWXEY2XGM0/V1voValN5qx
C+KN6X59mByPtdo2JVVhg3CWuU0lfJtMrvqQLgAnBrbS3s7ttSrHSPlpNOfef0f11XZlXMIqoYB2
LzjM43fMolyzyi6kNBdIJaKATefEOCb8yxoZXANU2VBVXw4KsIqrLRrMWhwIoYzFSSahJQZPblIG
u6nxdjA1BLXff6c3lq61KJexcDE5Zp/Kxy8V462EOHeau/GY/oz05HeBAyPa5P7NwMlR+BXY8vw2
TA3jQD8woFexdTqvDd8pli0/QSMAKrBLwRse/4SgpoXI4Zi7Rf+tDJcid26g3p7G+bVfIrcu1n10
VQgDsoaq9F2dBMH2Kc+n4YyzWCsN10hKQDsT9RqWrNbZ+HyGOxM1UicUcHxqwi3WxOvIxg82EAnh
vODWub57dYqGRBhgVTfEiqDEWEQK1HKv1yjN6QDFQ8xMoGtJGyfUqy2GeiWsbgOILIVwdLOOpwmX
LyxccMtwWz3q90UZf0P80bFU47OCas85gyFngEoJN3lqNMeDFb6pthjeYPcZ1QGnd0KnIZG+dmXp
NXRT31+Er98M1CLmulzeWICvAMCgicShDmlDjEH9o66a/KI0La/LDBf3X31jxb812IIDIxdVlnr7
6s38pgtbAXMql9LlBSRoT0Ml1JbJT+0x0n+//2avDiO0aQxq++RjnLewFY+ncRJGoGYSDZ+Kkv7e
iDHbrizze96HtpQZ/SELB30jSklbY64OIyGjhdJHVENMH0QCotgwevTWTvJO/NI10o7KBc3lSton
kj46SNJfBKFsXSak7k6efp5nLmf6KKhXBopwdq4YG2iSV7uHOaGFvxANwRzBTD6ekxEzQeIftqGL
MDgODEp6J7c/qsL39KLDYDEJ78102CLmLZ/1KNcCcgNHFVNQmVWG99zxqBl22ljMpjHVRsE/4Nv1
Q7I2S//Pzc1/RoFgLSHdDX6eUvWykNcYJxNEUCDLPpaoaVjuxagAbovRmi1mwweUP8ofeat/sJJA
usB+IHY7S/qjSbovkzojpI4cx+ImcpDD8DuBtzwMIrZ1paQ8NLUSb2yD40P0z1+K0h9JAuU6lvkq
mnSFWg++EMZUJfUbxcpu28rHUhprlAOuJLalfMWK/jrSJ3Xj86+Y4YwsUz2nmL7IcSCzuK6kI9uv
dnSC2BNRexGPemBDOrioK5Rup6KGqgxWudHA+fo4QsHRDHfRdJUVh1yr62/BMD+9v0VXl8Pn3wPx
TXk+1heO/OrAHWNhMHCUitEWx6tMqRSgH+gPGvXOaqi2B0XhYVzxBTyMiGMv9eX3xz/ern8NvyjG
wLkgS17jGiO/E/s+ZngMvwsXZ6dPwtgA8RfvUaTGL68X/p2a139H5Jam0UqF+LvaCuXY6RMthRi+
hRw4ZW6Nd5HizIWZuRpuxWj4GAfFN/7S0vtXlKCTRJ8jctC7xKH/hZSgRVfh//2XdPOKEUQHIY++
/8/3/I//ufhVz7+Coo/y7y/5Qcv//5MeJFn/oYApsS8gqTwHk//SgyTtPwaMLa6n3K8BPy0F4b/o
Qar2H8qfnNRQxf8sgv9ND1Ll/9Ax4z6AqjDMoaUo+d/fef9n3PqTtPU2OYgQfRxFuTVSbeSBoEk0
AulaJ3TsIGhkvYqSDnVvDJxG1ScZy1LzRhLnFARWXjZf27EL8OXGFlDDMmHuUIitAiIZCv5DvI+5
uWAJ1nQDpYhBemxCo8cwaZpzzSmyuo534zygqN32mhRQQm3H3NbktDIPJXeozpX7EbTx2GT9bI+6
39S3izecjwv5JP5e+Hkp/1X3x13XYx9H41xIn7DEhlvHLTzAclGLEXdHp0+5NORW1HYRlKonS1Cj
z3UQJte1RVSG7mRqD0iz67yeluDVXcxYDPtp2Q0oiRtotheBLF1IUY/FepVb4iXuCkONmUtmzl4m
NzWuo4Mi2L2Z6rvA6OqrSE2tBzGzpJto8lOXkMxj8YbvbwcU6G8j1ECxqIt7aur49NGM0ru5QrlM
lHf8+uSLHwT1VZoVpL+VPjUJPIRBw8RjniJYK5WEabCgxNXHmgLtb5LezL9KVeYdVV7BAjaa4W7o
KkNam7uqbyzlYlYbGm5JnUQ91guiv5MqEQlYX8cMxTZKK/o2kAb39tAa1p0SJlqIkNagWVT6cbMV
4kb/JtQZXqLwFPqfRSIaPwW1nCenz5PqqtWsEQ3hOjIuAh/1OVsxsxCXydQPHw1B0WobfebRcHsx
SW4zM2tvG7mhiSGb/QgzJcT4A6OYdujtWJLkaz0p/W9y3flYs+aR/CTXgnjAgBkklgR14CJD3hK4
kTl3rTOT62Dqi6bAY5/GaWWzL8rH2MiCH3moc4/o/MLA9zPL5s+ZiaOLnQVlJuwMyKXL0KJY2WmS
Y0i6JOL3cx9lkgstGg5WrkOK2QdIn2GEoXOO2XOB6ebO9HXpKp6mKbDLOqJGXcZxKNkRUv0P6Mzz
0yqjw71rsoDW4X/HKTtV3Q8cgodbQ58T7OXF9nbUdZolGcTh63lIqZ11mu4/tCjD6HaP1pBk96rR
DRTAYepfykI3yDud0gKGRFWc3bR4ET42rdGqLNdy+NZgXqI7yMzXs6PmGRi72WzCBzo9ygxuaTJ/
4pssfDaJFIqtdPH4QS586b4bRbV1MA3uqZnLbLq9zn/2cozSSpAbcY9rh+XreDv5sTJfAsqVnjRY
+uSYfQNmCbO43qnR/RhdPNwMfEIpeda2MBlFvFRgyxqvFdrp9xb+DfhugL79A5/oInEsS5jvMVjI
P0djKv+0/Kz+BQCnknZxmTFxU/KhyYfhS6ZJw5dUlJOPCmamk9c3Yg7zbgzLwcM7whRtWfLxmOjR
k7V9Q6LvIGkj/pmjNOnZHv+J2nJioIY9FhUYN9G2U/HwCWbRMVod09Cu/Cw07fwzxOvEsDsxqqn0
S2JpgOnKBTfT+t7DYakI7Bao0mXblKnsmlWu/jGUifq1tYIy3MmTL1G9NAdDc1SlttxxURrDeLCd
HusYkb5dbCZogQF5mNS9OXUl3lyClP9Ip0z6ESQKpfJQHEV0G9UO2WuqnihN4SaSm1eab0lPNWVD
nHwbHd83H4+mp0zR8Q/S/STQ8FHM9WujgMdvD3KF9l48J8NPzgmB0kJRlZNDqaO8Erj9Y2JVSwZY
fD0GQwnOePzcINS2YJoj3ErR9i9muxzGqLiO8bPQHLjX40IviYVnV9o2u82COv+JDlAsY6s8dB9G
q8oiJ5kb/aNsVOKvZkwUmjMzkGFwdQqnAR0ruQIwPc8ahodWnVwazMboGKUfC5gfFaECtHOWZPyF
42JyrNJCt7EPdOGiMcZ6cCKN1WVjbCM/YcuSGl4IrVa9yJXAfBDSpLaw2ipTbS9A7bhlYWXUo+oW
W/EqwhjYNZomwu6CWs5vpGTk1KmCTIsf5nJO08t6mgXhUbcWF/KQA8uCKle10o6ObGteBZYWlO5Q
SpQyOw7tb9aA8QPo0sjobDhMrbEXOkG+FfVk/lgUfFPXEkLUlqBgjT+6nFuW3qng5IoCCx9fldIW
h/Cm+4kJy3DXI75eXWnANjHcsO5CsUPpphZCaocR+P7E9bsw3LiBr+5knOuo1KHNt2gTGcAyVjmw
mg8akRyioNXGzT2+bOGBc9twBQNbLTnONSh4Vn41xb3xZ/r7f1khRHFS/dNpIUTx71MTHSWCz//l
r0yQVBBYA0pOXAnYOAve8U+iuEWOSDGLTM8gMqDHzsf8myj+jOCjyYVWroXMInf/v4ji4n9MUkQ2
gk53CAk9yI3/JhV8ltz/56aLl+GCVDe5PR7fo/PeCNMZW/aD0BbRxZRPAC18Qcg+GjiAXOFlh+lO
rsrCZ33sOS3qYIoB5FTJYQ5M6cM4C8WlYrT1tRDjkoenuUbPVclG3w7bVr5BC8z8XnbNcAjFDEVh
38T8Z5JqvITUIWqjw2CEo/ti2v/Kcl9SIJ+pCm+9yqoraGWNBeGmo6ucUgXFKNIsfzWG5PekfAIy
E5q8sHjQKcIVNlEa7Tqoy0p2fFOiLobqVPmriCLzac5o5uG7OcYmprx4s0NZBjHv4wP2dRBM89Ya
J/Mb3zr1wkjJdUcpx+y7Oc9RAx43q75OQ2vuO0MUPne9qV7PYbJVcjm+7P/9sdZNrQG5IZF6snZI
QgKkrZpz+1MmExCdOJaFH7FSpJ+1ecb7EW8l3PgymKdbch7cS14UXv4Ze3XLxBi+rQazmA+KMgv3
FFSlr5XV+F/6saq25CePa3r/jLHcrV+0s7AjHTW9GWYWlzL+NJQp/xGRFz4YE06OVkESsVGcX8k7
/TPS8gtejJTHoCjjXlUOEbP321BC82Pt1+JjW8vmUi83posy7uh/6OIgfEjRn71L8D9CPqkOxEfT
qkTAMZ35Y+jD/gIcL0AGs1VhzNQlvuBgCZpppxam9IckRMO1j/d6sVFnOC6A/fPLl+/z4pcXYhiq
QdS33hxpXm7Nl6okXr2/g049evn3F4/u6oE0GKcqb6K3FIT5hZSUG9WiU49eFTGTts5V8ogWv8nq
ThLDj2K3VXg59ejljvviV1thpcShUvGrsbvNpspVCoL034H8jYhy6smr2GioU9CEOk8GP70P59me
8np33qPXsQrNSFXNitaTBRB0ZPWp2LlnPXrdcErQTJ0Nc0AgIBH3yRRD6Z02ts2JCTFWMQCXqyij
p9Z4VqV8COX4F/r4502Isdr6TYkJbV6ErYeNwI+Cum6gVxumEyci16K28nKB5ONgqlxsWCC4k9h6
PlMvyOS0+TRWefD7vElf7cqxo5fsZ4zRhlgV4y9bWd8Va8jO/KbLB3mxxlPuaPpgsRKzyeI+M9bc
4iupOPOzrjZnbpmpKiVJ65W4q83msAOC5p03L6vN2aRq1vRlSQV4hG2KyB320NXDec9ebc9GH2op
HakuG3LzkJWaG28KHJxa6KvtiT1mPvQYoXsKFY0CRZhGqDcme1nQb2Qpa0GKWYhASbUZQQV6xmcM
OqQLv06spxTH1Esj0OKPAX6JG+zOE++xFnevceXgRsquGjBYmqXAjaYtrOapR682rNqhRyoHAVNE
CT0fgASFm5DyE1O02rA9G1QurbrxwgSgvA4ZoXTPWjJrvmlW+qoc1Yg8g/p4asX+C2zzDRDQ8uPe
+q7LPL3YolOo+obZlo1nhLG2V1QtsdvCzw9U6SrHMBLh4rxXWG1WqjhRj1cuMXiaoJ/5GtKJhjBu
rM5TX3W1X8N80DPV4qvKVfhJ938NubCBaTn15NVu9a3AnCcoSF4l15Pt++PnrJ+2BPROPXy1X8s8
SrOqZVJSWXfKuPRSjKfOmu91OwkfyDyUyqrxak2s7QgvSbS05i2UyIkfvi7ASx3lLggjjafP5lWC
TnUqWOclimvc4FggQaaly0LRjNahEnlZF7Dcz5uV1RYNhy6dCpDXnmj1jql37hR052WhS2Pk5UZq
gjAY+r5rPE3KnqxK/VH6W9z7U7O9/PuLPVo1mpzP49h4MvpDiWk6tbyFOzz16NW2rLqiUP2cD5kg
+1XKX81pyyTo1JNXW7JItTwMG2KWmSsHUKm7Zvq48RGXvO2NmKWt9qSQUbnLUbn3eiBMdNJ9EiPy
XIdGSfpBnBTrGvGJRTitr0BjJWGs3kkQby+oImEh3kx90tm5FGhfOnM0v4YZGsNppmMLjLfGfWFk
foi5aWl8D/1J+Bglln4h4Iv9KDZF61gRMjdaUrmjZPWHWWkFN4AWt6+rJIW4X4UXJdUz0Y5wjfsD
peRs3yTTdDHIUIRHqn8OPQfVtJUBz2SpibtfUaqZSAGZDey1uJSNT6OeFzvfSsWPAl7QLZRiof0o
t13c2k2hD+dlONoq9IhYG9cW3TOvDTTHB3jV1Pp5wXiN7mwyKasVn51QWhS/C/Hj4le48enf/vJr
sz4F2D+oSparHx0Sme5VkbrnPXmVF+hp4LelyJOpvJbgprofobGlcnViK6irqCPh6w1xNm28OMkt
W8Lh3Lb87uG8H76KO0abj3ODiKanFP5VoUaXheyfd2avuc4zltRNlueskQ6IV6NCOE6kZIvIdGpW
VqEnBFaddyG72JjlXaxPV3OzJR946tGr2NNwKlnU/fiYHbQQFBPlYDzvXF3zP0MlGdEMlhuvC8zd
OOrukG4dTisoyN81krUCpdBbfaWIYuON1hR+9+e0sy11Ul0QhtanlFgA8X2mUSulMfj9mNsUesnV
eVvrWd3vxSFDdy6euz4mXofScCUqM2IE9ILPOx3XlJ24KXPVoL5J2m252ng9lGduXGW1cTlzw6lo
JT5Ik14UKAhYwZYG/ollpKz2bdQNiYZDNt7javRJzKXUjqLhzAlZbVs/E5MuTTjTJVW4iyLRyyDo
nRUR1mZDyaTXY+wXUOzk+j4t+p1Qc7ac9+zVpoVdWEva8rNHUO0V5J/q13kPXm1ZkCjz3GoD8wGs
opUBH2yWgE99xlW6UPZ5DtySRzfxTRXUEKqa3fs/elkIbyQiyuoQlSRBwMFabRecUr9rdYCE2tRk
+9BQxrtSSYPz7sPrvhjoxVkLK76oGTYK9KD+gxmDjnv/JZ5RoG+8xVpDSRbyskurgL05z/oOhYd5
R23Fp74XZbCf28yRUUi/rPPauBz7sd53mpqijqOLv1Wr0s87bNaWUeWoqNmkZM8b4iYU89T2o813
PLEE1pj5SCnLoUBh0ptT/X7M2vtSCjcu0M9k+Lemb7WTg6SrgdxyjrVDggkdRcD0thhD2RH0xN9H
dM9Ee9bLagf8lc7R0Ce7aiyFg0m7+aHS+/orWsf5ZVVajYtopXVvCPS2h4GpAK9UOaKSFrtZDeTr
QtCGq8yo/Y0v//as4GV/fK+Yc2GI866vPanMxEttlnxXsxrjrDAEsPr46fWkN0kCNsDTBTLMPnG0
Qdw4hJdHvJ7yVw710tDJ1lSalYcvg/mgjk17CcxA+V4F/Za2xdtzA4j2+NdPQAgqI+Ororfikurb
3dmLcRVD0yJGJxMhSU9pzd1kfaMNcNYHxXNp9aOjMGl1jQMra5XR7icU+OW23ahHn5qRVRiVAoFp
MBKuio2OqFT+oJrdmZf+Z27Gi+QDZbcU8Sj2Zz2lMS2p3NMb/Y/349uJ371WgkqDSkbdld3EEXDZ
+0MLu3b8d6Scv1O2NYpc1UINlZWyP9RVUXxqR7zpI3pvGzHx+TGvFzr4iOMPirltFtOP6w6V1alY
mCbIdnfC1wlJvH0jd9GlNFJD8+NEvOpA+wGgRaVMLOD8dnI+XdFf6g5tHJkX0ihKVz3iiW4O6uRi
gjlyXt74bNT54tNxTx7MSpu6A7oSiieyBJ2JA2tjRS8v+tYErIKIDzpc18uFeTwb42Vfa9khFtry
rtXMCHS0DCLIklp59/5SOTXaatNncpk0UyzKXo05+u0A6uzaGiP1ZpLM5ibUlaVFOhhbtlynFuYq
DkxhVAp1TP9CNQrzUu56y+18vtD77/J2jARscbx0fBquOthV5ZBaabnwHsVD0Iu1O/Xh8OP9IU69
wCoihGItNHlvSl49o7/TZgmWBPl50eb5jvRiWWmD3qU4clJOC6ffQVR+8YvkvKbu2q5EKHurjHKu
cEK6N8Vf8nTedKztpDRrKuiNmqzVPPtGBpjcmlFpnjcfaxorpoRjDtVP8XJ2btuCijPCaevmeeJD
iqtEIMoGjQYdt7OsKK8oedsLH/2sNbLWx4vnvC57CIMHIW/l0BYp+j/0kXZmo25No7Lk0dfbaWaZ
BPLtwKXKBVKob2yhFVfk7+i+dtGq09YvBTFWPCUFMGvoXLZNswt22CtLl0mq4iQcttHPmKz4oar0
yMtrU7gCfS7sxwHh02Yw/EuOSpRyz5vN1aZWAJgiE5oqXhsBFdL7Jgbw0B7ef/iJiLFWRwgymZND
jptDWGPgDKSx7z4Y3Sw+mWqUPr4/xokIK65uTEqQFf0o4NqVy2LqVVqVflzy24+qMuEksUihq4Vc
P7w/2NvLGtDZcQjUpClXrDZQvKkOHuN58Pw22Xj02zc/4KrHj85RfaSRq8seO9zCvilWbVmMb6U5
CnZg6a2NFXjqDZZpfBEFFXnWahTHZS9V1N+ill3QWjwrCmIUdfxoX27nCWOv2rOQhjqII14jg2Rs
+Ywqy2NeH9yQwY8fnyDKPMsJzIFihKd2Hfe68JgVKVo+oQAeKYzl+snyI+WeK190LfSzGdgxlBR7
DlTlvp6NFL5FOk+LZ2fzW8L2dT/5QX3bhZl4xxmc76kdZgeTbAivpHCf4eDp0JqunDRuw2DfqXm4
n/VJue5iY7rJdavYq9lYfG60KXRikA+fxUQS94aVoM9y3npbnYdwUoRqioPaq/Im8mQrufJD+Tyk
CRSt4wnNay2aw3CsPOAmCG+H0aKsZ2y191e0zf+GulfmHd1gheZUh8WBXrB+mYAI3cVqlVxNdRp6
KdQGZGhDKZ8RZ5r92TZnX0aTN58hhVTNlV8EwuzKpJb5NXBQ35ZDRWoca0ZXIdZz8Twkj7RmqcUq
ns4YqraeACPk2goX7CL+4Rtn1dsBEGGt4ylWh7kZBDEZvEoSJK+r8blLc7nYFz0ycGctkbU600Kn
mOI5qryKoXZNCqdea8r6zKevwkUbxeUQtqHsLTJkH0PB6q4kIdmqQr0du7HyPZ4e3GObVsgC2TMi
a9zPTanchyDmD3rlWx/AUxqPyog/4/sTdeJbrPUzVOrgVj9Y8yFlUX3uLWW4SqdqvBfBWG587iVW
vxGizNXnFosoLKMUufo4gWbcDob6lMlj/KkR1fQAz4DLeS/XTigFsfP+S52awVXMNeJM7ttIEg9Q
YRI8LJOhgfQzlspuwaReTlkxfwIWX23eTpfg8NYrrqJw3DWi1fX6fNA0TNdtP6+RQR7E6FANvQUJ
WUf1WkplrO0UWoBdLxpO2fVIq+HK5WXqDPs6aQu4aTDFiiHNmYz411CVYWinUZ/txCTLvgZDLtmF
gCklupjVsBfVprkeo3B8Uv1Bv5PRXxmcJkvre6v2g7u2AA9b+6m5J7lKbqY2gJk8177v4PY6OPhr
Iv6Eijz2cNE3PO8K2GKddhOnvrVRPjpxrUZD9HglF0LoiyrApQP0uqZ0ZqjQv2thhlkLR0j4xi4K
DnktIfAfIQCkKkl0o6P1/xCWVvIkDHp5H1JvguECQWkYB7wI1cASHB/9+d9tl20xZU+c/uYq5Mcl
lM5e52qtL5dfmp83eSYFG9neiQxmjbcMRToDJmDgQ1cF040ymspNoKjtt1JF2lyWE819f82feIk1
+LKeelGI/bE7DGOdukblj+5EvWfjU556+rLTXiRIWhsXTTem3SGQ1Km2fWWOUsDOU3xejFiDMAc5
ka2ia7pDIQnyhEubKt62ZZ18gCY/OmmhFPBEUQXNQnnaSiPehstj4Xv8TuXQKlWQYxOQC0byQ8Ek
FOW2wkycsQiwCMhS62fSDGLiCBXkyikvgy3LmVOzufz7i9n0gZf6Baf1oRStb2Ol3whdNW2cTSup
l78zjLX9sZVl1TgGYYfqeeZ3jiXG/VXrV+lPteyyfZAFHVZTouWj/krnPcl07WZuy+F72/qALM5b
jKt4aJGWqmYk5h479Qte2vgF5Wjovf/wE40UVCCPp8/yzV4JKqM9DJVCYVdJrmIjqGW3NCU6KTgq
pxd6HdVXfh/XLr0uGHBKAegrz4sEKXNk/TZ+yIlzZq04TcYbhl0q5V6WIawJ/0C6MOtqIu0GS4LU
QpVc5EVc7kR65NejFvp2r0zFvgkL2YMekLp4PWR2IPAzafojpYaXu50aU7DR/DxxuK/BpAqgw7yM
htwLTKyhAqVN3FyYGhiC6ZYDz8qv5O/ltsaQtk1bylMe9YfBJ9c3/UZu3TTH18/W8kqjodKbl8oE
ziNGhW/cDX3MFSPsw3lXNCEfpeuVh3oEIbTFgDi1AdYCQ2lSDloT0i1EtX7+VeswJeFR4WXd1ePg
qkHxMaRyhGYHuyOX4xIhqSGDoCz4kbjFIDmR86yta/BYoxpTh9Ohbr9IQ7NP/MlRy8k1jR9ya3hD
u+UKeGIJriGrTe8344SwNK6QgocEbbdPy0Q8SKEeOMUcRjujwD/j/fV+ajmtwlYwG6GOhp10ISdT
u8cqZ7hMUa5wIW70G4HjxGmprzK3ec6ov6m1eDFiDeYEPt4DrWw+QdVsLumQ+rv332T5xW/ka/oq
Ps0GlZd2LjIvnlASG5FnDrbi76lHr4KTkdajLvQ8ukf/3ZIOo3nmpUxfpSlm103osaqpp5pFfajg
2GIUNm8JSp9YSP+fs/NajhtX1+gToYogwXTL0EnqVpZs3bBsSSYRCBJgAvn05+t9Nce1Pa7at1Me
pSaBP671+yArJoUBLeKr2gN10y+ZjK4rZNxadkFBfj3UCqqvso37z3//BP50bvw+2tow2wetMGqP
7nO0H+Qcf0L/aF8jwByg7ZMVINKDApORYx4E/9IelQsEoEHhUMwAXgMGlpq/nRl/eLJ/H4bdmE3q
MLLLHlyILAZcl9WqcNXf+h1/mDj6jwb4nxf+Mqzt1lSD2nteQHbNcg27g8TOaeawSs1BB+f9Hpu/
1T1BFi93/WjnX40Jl791j/6wyAle6P+/M9WKIQoUTJe9Wjq4HhTNpnXOIBhDdL2WaXQHW1tpjb4L
lvWIIckSrStA2jcMWlSFH9e/UA7NrSA3I1RAEB0qjfXPajhjbbTwRXQKjfxLBf5PD+L1xfpHcAQW
fq0i2qn9DLBTIUOwqFfBQ42+NodhBQCMSxLVf23O/+m6+N1Swb1glv1mFZC+8NUVQMp5H/4SdB9k
q0dkkFg2yAHSDD8AOdo+6UJplfWNcMOJzoP9y+TJf8Yv/suJhHXd//dbq4Q1rfDCeb9GQCplYVKL
k1Kg9lRzKH4i7an3kRT0iHm7YkvB04y3/ZKi+wyCXn2I5ZUmMKrBZQQ8xNIsC6zDYD7UGauBR9RB
H7zEYXrdgEMqKt1UNZlJe/M6Elc9idVDLdBz9CvsRmeKf3/F/3AH/m6Qt3ieE1c1KPPUQ3sn2j7e
BZPBXO+wbdvtDHjfyWNVm6toWf4iH/zDe/wfoM0/nh1ChqAfI4KFli3pMTcV0QEkjdHc1Jqbx3//
tf7wPX6fiu47mCHgSJ/2hiE1iRHwlQJe04Kuw3j492/xh1vw96FhQyAWsKM37SMD6UUT+tNxC5W8
jV3jXUjS878cwtdX6r88dL9PEMOz62lZNdMeBIkf48rq79yZ5OV/+iV+nyGWG+ALgYV3y2sDfgLw
cTNZCELFHotT6p4N6/iXD/1Pv8X1IPnHh+7aaggadF/3aTzsoPQoBvk3fNqfvvT1A/rHl051a7dK
1O3+CuaUM27B8C+5wx8+4t/nW3EKw2tKqnGvtrg6AEIRnsGtrr3McyE5yDaGM/zfP4c/XT6/j7sO
tK7qYcJKsJ3B+cgDMm3lqLm7YchLyrWycTHp7oAexSnp3xrobIp//85/+Ov9PupaAQFZpbFtMa3g
vCNf9XAAO3cr/7evfj12/vHZQGc6GNRrND52c9mM+iG89cf/9qV/e6I0CXkU6Vnvl3oIcGM67zQJ
+7cP5E9/lt8eqtr0XdSlBMlxCLCsVZxhuLl5+/cf/Q+nU3D97//4q3TCqxbeIOXj9RyfN8a9vB5Y
+GRkQP9CEYn+k9v9l3Pj98nXGMipFgQkvRe0RX9kCwR4NR2n6w7gc3lsUlq/VkpKOCmYvvS0Fzey
hqVwwvxXW9BlXN5Ajpgy/hKcRIyiZEDuOgm1Wlc13buXyHEXyxR+NS3BVg44SXZq8cYvsUH911YL
oup44j+8/mo4jDwIswaabl9YtkDLiws8EGWANFxnDOv1XhaoiRQmJPOnWIXbgbY2v8kmAP+oJgRl
VDC9hkYMh9FWq8jrzpisIU2wrydfPk1DjKtkUNthQOVuMG+wj3mZm5fmDvacCbVeva4A04b8YJiZ
aYay5XbRG9i1wnuet9UD87710Zr2ktS+8XTiE8Qzq7yB9Mb22RIKz0OSU8Nug/LvBamDzqspki8K
vJgL2ZR70p4mGZ8ZxECTt7KyweAuZAzL7D35g2uLBDONL2hZN/u0EwS/K8CF95HvR0vZNUzctU0t
ziEAGIdqGKogI0Oq82tKnKAXCdwFqB6Df7PZ0A5Z2JHgkP5HZj8lcZFqyQ+1aBxEdvWwfinZ+CcO
fD/gMQ2ZwswTfEnyeW3T6CE0ENotbgRca9i0uVfryj6qCR7C1rvGki1WHc5gpHbwLMAT8xIGLcT1
OOwAfWtqP8KVCsw9JCqECJhJ2rTPQSeqMjGY9BuJVXQzCdbk2k1XQ0S49JkE4tHPhjYeyzSUQTEt
TXdAqUkCzxQszwJSZ71zYY/ye4v9KHjksCeNNT1tbphVQb+H3drN6CH2vQZprNoCwIZHUHfDaeLt
TjRdtzxPI2VLRhKGI2CgDjPTYMp3edAM6/O1Qfjoo04Y3yzDRNeHGL/IV9XPyY+2HhGw6piER+SE
80XFXoPvCrbInoCpRssQ8yXQFMbIdCdHapPXTWgp0GGS0iJBMetdyVpBQxer/oUYEp4TugF5tEb9
MzBfXj4Db5kDQt7lfTJ7TYZCdrTDKD3GY0ErG9l+QcL4g/rVYLJZrFBNtHaJim4DzRhUsRjKl3jT
XpiHPGGATg8wTMx4J1q0DNrwkDgz5Mjw6c24BRaoc7+vQ2DyR9veLtiTyrveIUuwPSpfBXdpEv/q
/VY3qEP0UxY56ZpDs61AGA1sOvRjUC25qLXdpYTWM/rOsxMwcU7gG6/Kg5NQXE2HUeIuYlL8EKWm
KXo5pbs2cvAQTsGaHIGzT5JCGULhfJwFePZg9/E7Dt3VOWUmyPo0GrIgJQPEeh2/7hhBm35wYapu
psZtMNNIOvDcgoP3wb2xshfdY6P6DnSr+Sev3ab3sRj0WC6J/FBY1j0pE/n83K2zhqU0AjXvdRjT
X14rmrbQuCXAxZkrWFGhWYruXLeKA1lW/8sAdHNnWSTuQt8X+RJGrc26td7abPbJSiEr4QZtSWyS
v4pR2juUw8wDfnz7OdfJCFsFWvZPC0nVc7gqwDyiZIF4sQWyAa4n8ItTutJjJyLYgJbZnEKwv2C6
WQJ4yxnDV944hZZlRtB4WxPQe3yz0me075O7rp+Hsm5X9zgzpDuoSsr4ASOWILXx2ieFApW36Loo
vQunBh3awfSgrzt7UhQQrZhPBvFbbM5YlVaFdtBMgn8NNzXbvAcUMuMSsK4GIhSip4zMJCrIis8g
wkDuAbsH5i4lrvnyjCK7JLHRl2Jh/IGZEYRZddP+pF2MM8DjDO4VmBnzuQmQb9J2vjO6Y7sqqru2
gF0cZ38sE2xq1ttcatLbk6UdhB98czcpwGwPHlt0GSW231ngoaEBgaXQZbK1lwDlnjg016lGUO5u
F4yVREqXwMIeE4HUCxvrOij1Bk9ENsm5urUsmT/TGerdqYN+dDFhXSx15RVGsLiFukZAqOuSrsHZ
GkZ57bn5bvDsdPBBkHvqRAD4WYiTf8wax4JdJ7rW5T1WavZeNCo4asZNgsw3jc/A5KLDkcadlwdd
0oRZvTX6pelHjZYhTsSM11VzPyqsR2WYxYbdVVsIkofVltuw8YtzDj43FP3il3CJ7a8ZsrcCXV6M
ipIN3tkxAkPRDzkuOQzUkydmFHKMKlTxD38aAliDByKPndRbvkUkPRtw3G+7seevY9I6XFowZuQT
NIQvnq36Kwcz7AvP3wYcixP0oXnX+QbMxQmTRzgtFeCI8JY396Evo66YOPi7edgQd8+aBS0qaDBU
htXNdhfXkuV68YeL3er47Fn8xNCKtX5eK6bPm+xxoYtwaO+7LcD+REXTe0fJfGwAiYIRNkwEIgAe
lAR8+fOAOkLGsGrl4D7utc618eSeRCJ5x/QKJkbAj/xYEybP4BS4b7wW04lMsv6RVlWwT1NBn822
zuUS1kuCNUKBXYbYjJDXi8X/8mxcn1a/8b8a5roDQ1zxOC4RL5gyDM5Av0MZfw72Lor7caeSTr+g
hWb3UTUGh0oSmFc7muy1FsmNTVGbT+IB17YDmHdE8Ib6gvIy6qtuuXRGm+QhTeFEKVjH8GxEjUwV
WOahBK5KJgv5jDBAV7i0duNeXOe+MhAok4IjFntwdSpfgqTqfzjMet7UzTw+GdRQXnCkwrtUUapd
0adpazKcizh+FZf3Tfclw8AcWjBVs9kbRqiRfXErRmhmAlILqJTSOrqVsI4H2Fyp3FMkGwuS8oDD
XVlmTtyo5WH1ndr5oqmrUtcu+ZqoDMrJi6rktIilvdEdYjJoilMDBxnvJjS7LQv6PAWx42HkK5Vo
3UfenRRe95P0A/kGl1f8OA5xt6POj452IFgQ1sS/ASg0jWHHXdGuw+ijfWXgeyWosaUIsQLq1neQ
mNCT2FIXy9yGen4XfgrgbNxIUM+lMJCYx0EPf2+HJ5ZrZu5rtY5V2c1TuLd9CuxkYM2Nt1TrAXxI
eedQMdVggzKy33xil2xBOxsSgq6CaTeO5Cmy8+vUJUFx7ZbOqPHF3a0OYxHA1q3Dnx7FLB42Czv2
Odamhne2GiDtCUOo2qBxw2ozXZIzQTQPKy9WqibP1y+GkXbaWVaTficNgFJ1BVsvn1ZwAUyDlebM
VT0HR7rH/EbWJz3WrYcBjLHcMd75RQP2bHJycMOKzwnR9g7xFYpMnerIzRIR+LnBMRBr1mGxW2WC
bXs/IB38VHi7utwPhGj3IwnAVmSMtiXYuWLDJBhvznFq3V6g7YIHVDR6BlN8Dk8Y4NMfJIQIq4p6
8pMHjjRFrRpEsoRU8xnYJwJ2ZSznHIEnwJYBoSZvgTwBdTNRQ6kwsjZkvFJIZLAQZxbcbuEASwZr
5hK7vpjMHBtFX2pQVz/rHlC2dEzG67imWe4jGqUvwqx+W4yuQ2zjEKpvHYN0fEB19cRWnOXbyDAS
6TD0F6sYRVDghPWtT2jw5q3jVMQ46zCNPnpnMOtdknljk4L8JgPV52hzYjlUY3YJZlsp413tr5iv
A/q2PqTtQu+0aiS0y8muTgb5pexi9svqqgviT7xJVkxlKNcvUP9c+ogBbPAsgx7090NfD9GPtZr6
KV97R/39KBik2rYnJsm3TcBmTTwuL4L3PbZT0aRe8ErCmbdrNLbqO6Teh9RhhQxKjBoTJrwf5gx5
4OYjWmsoubhpbOtLDTmTDkGxKgEEjpcyTU2IaT5sN4+7YRpv/DY2do+du+0jDKPN7P49R6XQRCId
/W8Z5G99nsSNvsFL0hxWQ/CLrXCS3Gh0by/c8mnHabyW0+hPp9BvkvdpEUOQm26aj2hFjFBucOQ8
A177ON6clxsz9HB7XTf7aTihR6CatsuMoIgT1tjNyDbWWuBplSsky3Qj6ow/yOIdfFJFbR5UNXqA
UIvMsHKrkWSxUi16DgFgCn4FjMUOA/Linsuu/ylJUJ3TfmEkI12HQKEZGIH6u/IxZxSM2/Tsd1q+
NnBwQQ9CEjjxcAO894NLJ0ygbcsRsOQWE5IJ+1a1zHvAizfd6gG5QcYTjACN1C14CWc/uZ0cgKLA
IaJMlIc4RcGQW6NVnJplIzjcqcTFGKEULEWgHjBAkL4oGy3PBCfM8xJVzSEm8baUJmEYB4VvGQYC
WoV4uOLIHFvfNmc0/K8RaN+aKF+2Bn9jef23HYr53wxcpTrvXOt+WRWmv0B6XKoMe33Rrc9h7T5X
2Km46RY6vGNBxl9znnbsuIb++jg1Pg6f2iCgzdI0dFUZbN38IxCbf1Ad975b9HS+pSEmqu0C+/qu
51K/ODvQd3/2kbPymO+CsDJ3DAcdL2aJFajrybBIDEdCRY6hppM1CXzgZtiERbNqXF510qUPYxis
r0iRX6sFe8pFHUv5kZo5PJpkDF7aZGIXMayq2Hiw4iNUcHoiJmcRWva2r56XNYJ0L8F5fHZKeOiC
hBXFCkDnWQS7CzuaOg1U7mN2Q12hy6jGtt54k3TUPXlRYAuHXbazQo4CQWZIRZiPBml+0bHgWt2Y
PfB6W1lH3m6BMvQGI2JosCAo+B6OjXhbk1bQzKui+L1SwQhWMiohnygKdMiGOYp1RxTzMQkDyxN5
jckYAkfdBDEmdnvvmvIB+ipufDbLfYDC6wpDpFe9kNFHjARw33SZ0TxboJGHRzbXYIYgXe48uuIs
FO2EgbDAfau8UIGYK+lNp1p7chL/LHNpaO6AkUb6nVDk7j4fICaO24m9Gyg6JaZm4t7P4prUF9hW
JD574aqbEJLhYwVj+33AnAxzK+cFw3jget5hiMc+jYrQg6W+u61pEN+B18VfMCWcTLhQOrxgPaHr
cQF0eDdASf9gOWLDYkZ2+x1gNgWONlieErEfChdD8jNeRPfkiaXK/XlV77EOpqtucdbPWLnoS9BV
7VWlE0AYhMk3QKPQG4CUoh9ElbVLx+qCkrp/SDCF+IF1nuoGjWho0W2lh9sU0fNpXk2L0LRXBzvE
K/yWAGqnVVo9h6YfUQ3ot7ScIFQ4Sp5QmsP+RZ/dxKa7kfLtFUeqzWJAQL8BOhB/w+08vEJhspni
2k+4TzWpBvRqFv9CUqGRyjdeD5GID4niHKfsQJDN+eWEazfF6qtufrbeZHYrDc0OJzldINhkEMG2
tfZ/BfUwv2LGMAwKY2jy6hgGmPKhx8IxMK/zz1CokGQWzfayHcQKKXJs1jcXE1JjwAolGtKw9C3d
jPuChxoJ/oygLd/Wml5Gf/Q/wagesnVssDmuogSmmxHdxQAXNlL92FXpC2c8/EinUd0A2RJxwFyM
fu58yV66YFKImZy9xP2UPrF+XvCTLDz9GQ4wUFub8JPdQFTGch9CYJEwFLqsVtVX6EmzAVC2jLsO
E+XqOAvcqWUfajhA0Y2MHrGHiVABKDz3yzUkOvR0mJArSFYalMDPRFr1IhyPbeGvI39lqLSLEsfg
ChnuulaINQMURyqhsHI/BtwgpyDTAPx+5zvcgl7vRiR+rYfNcIn+2g7z7slZNB7n+x6p11DOqBS8
2NT5BwGUvcikhacs8TVSrbBaA44wgotbv6bb12hY+CoHE6LQo1OepVIMT2xoccI1G13xT2nlXhqg
mc+DGbczzAtYMo2dWo9z0AIniv7JiqVTxB4F/kT9HQo2/NZfolBAkyDgTY/mCCoCMFCC51Y5XHBL
yx1uqnAE3V4sEI2jgAABY8YwAnb2o3nbAcJdnbCepH/Gk4xy6mkPXoOxXqFhHaOAFhXKF/tV6q7L
5VAHh0ST8Ukb2XUZJjSSwxKlbsM0ehfcS8a2HSZq2J3WcXtU/YD6VNc1XpR5q6XfOh8zMBmoJ6hn
yXTNVqyh5dhLqA4xluSPQRP4j3Mv5a3m3QC+ntceZbtq9HcafrutS3RYmwoWLi0V5sY9eVxn5t3Y
yevv7OzRQzP2vUQxk8U/lEHbG++AWktUAVYMHIwYpB0Tg+TebWpD/NB1OG4SjKDzCTFDzdP4tDE/
yRfCbAECO6ohRm9PFA7HF0c3XJoyTKpsjXjzLuAF4Eju8SBPk193d7zTKC80U+thqTyifDcEJuFH
gFL0BZcalhsp4hsU4NCZFWXYOHhfKqv8H1EKW7LxEnYCT2k6xRP2oBzbapWjhB580wm+QFeRDWkM
ItkCEP4QFtWuce0OhATE0W2wFPW8tRfdInKIIYV84UCXoEDa+7Qv8CimR4NnE0T9FFFGh373hUhD
WDZ3Ru4kRmy/VGWjR1gV6xI09u1haPz4iKSM43Gmq8NnFG7rEdOg7jpXPWM2Qy4sxsAb1vuQtpmL
7akup2Wrd4YM9HM2C78XJFlOa6RQqu7Her67qqi+W5SM863GYE+M8avdFkz6yFo1rTipsOvoYBjB
bkCC/B2bxXDBqyADDs07jAAsI9n1xnI0Y4gId8aiXhAuu2k1fA9kQvo24Wd6sl0yPKU+TCAxZEDf
NPouB0BfTBk5nBuJtD8SIZMXZbwOOGrVmwLTEKzKhdd4j4M13qVLr7LBPrEn3Ni41YbUR/BhFJu6
gvX+8mMLKbm3vF95qbDdU3ZpXRXojHCeN46n3+cY0yz55tUsQYjLqjJCEbAt4nkx/iOPxDg9r7OF
Y4RV3haX6wrtXhXCK1GQPmx86ADGmmUQc80IGTtmxD4JHY1h4J7ccbLaB+Wo7WhwYstof3QxI/0T
9NN830y2/Wj/89G3i64juAiMwj2nGzdnDYM+G1vrM3maam8ccrQdO/aSkiCYSjeh5VwGiiHd8kZ+
GMJxKhNasacOVoeCbo3ZMo+l/FYmqd7NCfoZWQRZXIL4I0QtYcNYGEwCsvsedHTeVfCsnhEJ0Cen
kzBfUWIrh8TA1zIoiNtRCzi3UHDcrj1nOZLD9NsU13FG8eMdeIu6dWyFOzAUI1Ei4O0HlqzjvNG6
fVSTSe5UMpo93Vr5tiJPHBCv2f5lneRwL7ke32If9R4CHgQcLZF9S9LwiSCO3/lDEx57yjFbQnGX
nJgz8w9jEEfHRlyaJvXf/RFHDqpVJBd0bt4n16GrY5Z1R7Z5/WYjNLZZjypjVuPUvIt5svnZOCRo
sUyzf2TWr1/Qm0lf6Njr3YAFqT0WzLD8BZclO6NrgDGmCARYnrG5XR9kaNlnPTLzDUIe22VkbDbc
3gAjl60v+Mu2YINPuLr7QuEddxW0amFXBhMaBdxO4V2kr88F1IoxyaKVm64YgRa50+h8nAdqeVh2
Y9o/rHZMElT/iDnFje+hgoOhExyCNXWnjfj+CWn1dMFmYHObDhiMwXiS0yjxpMSCibLIe8q95BFt
guqmxSoTsqaaJo+dW9IjCwGAV1Q2b9r57vu2VUM5BJtFeY5Ou1n4QZuDGedesL8JeYLTzWtHrDlN
hM4lriBM+PcDO7Uo8Xzivw2wVkztvYra9BwZKIKZbUwBGL34rGt4cDi9Sh3qBIv2U10fGzy3+zGQ
WCNBc1VmEe/DUzBPzY2BgwdhXhWrTDm+nfsWB0jeQEJ5gaAEulRccxK1VXwkZY+WWls6MBGw5r8F
ELTNKEwMXt/+4FXjnXo7uoO2aXSr157eCsuxrmGT+ZgAi/3EQw6aSgyRmsN9aeX3vq9j9CBl1R+n
IcLOH9oNC5oTCCge0GsDmVPH0LcPdmEZhCcDEhk0EnYoJcQ/Qkumclu6+N5h7C/FyJaEbANofbsA
pij0Jx9IjH4QjvWmqfT3BU3SA8HgbdGgcrZlGzXAjKyx4oDeQftCsfDnp++ov0TnOoYSeJwd2vGV
Q6dGLKbDHNjgrXuURuRbl6YNfu7E2GKJIwE6bBvviZTBN5D08FBsSmDmBY8w3eFZ5JhWa1EGYRjc
VDBsCPdq6msPsak3ckqhNLF7tqzDQ4K/3l3fE14asq77hU3NDyTd4mWCbehb4ib+QcMKRxMK5Uuh
G7QYUeR2+gw3jcHDo7a5SNcqPEe+FuUGLRAguWP1tM4Oa8E9wu6sRgVyP649K+GjwQuGWYcCFxI/
pJJEv/AI6iM005icmlIsDuJ5uKlRFi2XIDEkX6T2c1at67NJ/fF2aOjQ4WJGzyDnW2r3CEPfkXXO
V1jPBt+Ljb3T5vMYGRvKWXUCa0niE5EPKEaeWzHi1Rxp1R0a2kqJHJUmFwsFlsm6dqJnpFwKprk2
3WG4kZ5AqVnf14Gl77HvRrxJEQROGZ78nsJGsLrvQbqlUUnwy93xGPwgJE66DHiwXOziYxEzGHx1
lLgvkrKt2/EhqRGEeHSayqYO00eBFcnjwgLcFfAgnBnQKDcgZ9rz4gZ3QqeufTGhQ24hsVWIHm+0
8+n1xgClKLNNQ3PPNcDXS0hDVmvQ6Pe3de+vS733E+W91rh20c8PKdYMAOVJs5GinJ+htbC8p6i+
fErAMsBd7AVagLGuD8lK3bFFVdtkGsbo/ZQIukMpnt7PjeYZgiddUFxPJ6wWNweHX+Y+VbpHoDhL
vodUMrgRyB8xxaaQIrVOpafQ4ixDM74+riiA3ROMv/kZMVv/rqX0HuqxoifwjulReXQ8V5Ch3oWh
sJ9Kd4u4Hfp1xlRCNLLDGNjoVU7t+J3BRfVzsWLYjWGNHdpkXN+0QAv3ZqIpp7t2HTxIgUQ/n3G4
o3LCGC5mgYEEh8/ju/PBVtgPVUjxeeCntbsQw/Jf8zoALjdxjWk+gzdHpeEV263S5bltU4iOtUv1
gQC1iTJPOz9uTZzQDKU5WzRsBpERprabUU70aFlHygrU7xO6UMv3IK7UridYwR094VAnYGRXjZhU
rMCB+4AmAc1zS1Nboh3WFVHvV78c1EIl8BL8q9sSFJGZIB2qbHOymztJ/dwN87Rbg5l9sGDWh2BU
05npuUZs3XfBeydCv9Ros97TJdJY0LLWv2gUag5e7JPbZprdBVlBD2gXQ7W7sel4h9FJWDOSlZjX
CRQdPOVrQg6Wk2g/0Xq59epZqGyhGpZC3sk7rLzVU8kTeM4z8EgwFIC28wRxVtt1feagdZqykVu0
xto+6N5w/GFzGVfYsY3UZvOqRwkDLMHuCVMXtAg3v4fHgROkzCYJctzz0QvGJliU1cBHoqK1oh2x
4qd/qlLWPoaox15M23ul3LbwIUiFQN9B1ScEgPyElhzcxSmmNSIgBMcdDf3HlckBD4Bq10ccfsMR
cWiK8iSVn7CV9RnDnEU+ofeINadN0UeCTaNHGXb8s9YtuzFYWviQ07XqHbotfBohg0NBt+53CVuT
DCW96hOQip91bMfSeDPi3nZCAw9hRDk2Q4XqehtcX95p72GnGC049Pctn+UOTzUqgKIdCk57f4cc
GXmbEHpFKKfrV6zhpkkOAx96+ZVYnsFMdvcA12L1WIUYebGT8g4gcPmFn4DoQfASYWoD3fu9jJcR
ItdWXSyJ6lsBs9OjA50UVfiICfQN3XwzNyN94gCCV3nTsjA3FPV7LhL+zFtI0ZQXXUdve9TjHY6P
x8h3qNnoeisbJ9vkYD0UcKGO6XFwgqX9RaMkPs5UE1sSGPGamzWVFSR9bNiwdN4PhZYoexWLRP2F
0hUQG7C3xgMOu8ZD2ua1QHhWZD63OgLAdlii2sOalx+/ROgWvmC0pLogL/Dn3DTkrSLjsgsqTQ4o
9i2HoGqCIJs3I04C5UhcHF3qXl26yLcGgwnHrqf2rICuuKU2Di+JxmJZrvxRlXVUQ6CIHjsmCrUc
uMz6iMt3HKrR8OhPVcuLJRLp3vNxGRdA5ergp7a1LZTXoUGqwcWFRmtAQWwGxSlvVb94hR27n4kw
M4PzFzvkYbBVz9GC0ai7kWA5g84LH54DcAHSXYPwTeRY/hJ6P8Opjv8HptSofsL3cL9i1P0LiBD0
jLEG/HbFmKQ1btyNv/k4hesdQuXxg2Ig546SCFWXDq8ngA/xAuMx+tOqeR3BzDsDoCkyy8ica+w9
ZlhWhUcNl2uOIWpzdJjWvInQJcMnTcMALX62nImFbXCMhygsjR+l7WGrZCVvEKw6ueSgZcRVfbx+
YAqCRrywBbpkyKCR0wBGIE2C2juj9dmEcaUfacC7l8r0qili26Rwna8B1m+aTliVpcAZfCLWmjxE
GHa1R39CoQD9SokS8xxXSF6DNg7wz+2CIGhtopXkG2L6CSYgbHH5oq1eFr3yBXM6UbjsI+gol1Nt
ZN1lNWhy5L1DfeZgfbS0cQ/Pn5jjYfF3LdAdyJq0Jwj7Wh4K3Hg15IX4OzG2Rwsi/jCrl3gl+LgS
5QW/U9ue+hhz32wzsYJv1r/b0BZCFUU23v9RdiY7khtrln6VRu15wcFIGoGuXpA+D+Eec0RuiIjM
SM4zaRyerXb9YvW5pKqS8gJX3YAgKKEM93A6B7P/fOec2XfqSKx7IdrjZGfOh2l3iEKlJktqBxeK
LEKIovtsDp2nrqggTGKgJss2ppU7DvOhkBiMhXdjPyqmh4HkFsZqX3R2zFcHbc/GknSwPNKNrS6d
HJEpTsuCoXaoNnoaYVHAggdnU47vfGFy0w6tdShuXqMG7PpznHv8bBYjs7vQHUW4Y7k76etCqOad
6Wn/xZy3fE8ix360das1/RSu6oikAxaXddy1a81eVu0QsUCHD7fzuzyZpp+NmLxdxVCG2Th5F5+J
vrDY78wo3radqZ/xPnWrjiEdD2UZeduUE/sbnXM9TZR0fq7SsB6+YVnLLjFI1yOncnzX5Zn+bqpK
+pU1TWcztOeLYU0O9QLj3K7opGIv0szOo9Q6LeDJ4fzM+2jZiLRqePZW+tNSLcOG638KLCc1T4Ll
7Zfob5MlV+rFa03XHycVqjWHlukqTW/yQKmX+q5lCWJ0F/eozIwI3D5DUQ6rutoBzTQfCgznqHVp
fxQy/okGFZ5mkh8M2iZl9IY/R8TQLKnMgz7J6ELQU9f+qO2ryHZaSXKAadM0gnja+vHo0PbbGPWR
GYF3aE2JFbRQI4uXWFYplJAdRUesH8uPUcYzKqSBTYWR+mNHadepAEH/YQ9a8S6QGgnmTupWBQoM
3jdQaI4tp8iGRXSyVprm3XMBeg9VnYeXZhBdMLDA20yzUa6owmR8TS537sF8ROy+yWRwn7y0Tq+1
VpUfo5YzAV3CCv0n7Kv7nP2JCEb8ZdbvaP3/VxHdU1Xwz//+S8Xwb3253+H3W1ij/v9sv6q7j+Kr
+/Uv/eVnKNX9431vbcB/+cO67OF17oevdn746lAP/6uP9/Y3/1//5//6+u1Vnub669//7Xs1lP3t
1SLmiH+pFb6xvv/dW3R7/T9+7vYB/v3fnv7vf7A6n7/+6Ud+L6AT4h/S4Ibl/tEpfCsp/r2AzrT/
Qcm5S4e641FGzMjqvwvohPkPQ+cHvJsnBcH/RrH/UUBn2bye7dquaxsUGN8K7f7ro19/F4D/VRXx
Xyl51xSW4zjW7d0J5uQtf7G+uR7751pYAlUlfR/i8aRy71gwoS+m8W+Yb+c3H93/aNK/v5nkxfg8
rmWYv2YOZQMWVqyrKugrrVgei5Tp66FDnY79oWcODAY5mcY5tr30Z7u0Jfp6bI1qjdwgd3pXcIcn
694mAcIYwvpek81AJVvEpPNqNoTQ7xhp9/HGprdWw8YH3Hg0m7Bvdo47umcryZvqkoH4nuwu6aO7
Mk6TeTWCVzTH2J6jZsNommebKmQ0r4gXsjvGvzpwoZG2yzprzKVckQFw+yHbRHAUiL4Z2eJ9f2WM
7xobcL/SOgzIvlmQl/Ti7rBrh0yZTXWhqIFXQvtSaeDURf3uZZLgnipbLC1oOrcRiNMxh4LMC+ua
VpFMg5pmYuTHdmEJ3vACAf5iFW28atENCn8R4bgb67HGXhMfgCAiiF15P45JwWxUZETtOJVRnFTN
c0es8kGnrTddkEX3plemYVAw7PLAa5IhC7CfshWPlyrpaeDUdPLSI75EX+pg3yjsQ/QyzsNS7lGc
xWuqQfYJkNbPm/6PBe4eWy6rB3hfoOF+RsaotfWYhIZvdvhTcqExnxlvr5SF5aqGCAuUdLfJOKyF
VhpBTjbLCo408p3evvNq9yFy4hpdvX9hfkqny+TEay023+LBfUKsf6hBRwXArg//9sOmfhWlI6PQ
AOY8yZZ0wxm/b2Do9l5xm2pRSoo9yoNY4K39NIGkcoaDN+tJoCZzY0k9Y8lGDVbBRASbAptp7aKm
cUfKxrhKRrHLYbBWCFT3U5MeF50lZZxqG9YAjd9NZI8kE+XZVIgDiVMVWxCMondfxohpbNQVW5Kw
2xVLYZ7NyX4QTJ382Yw+4o7RoBuda5nXK3JJ1apZwmJrlN1GNPZVqnxF1FO9SkFLFOO+RbYPsxHd
ZUur7XLDPCAe+iGRbr7udpSmpu2ZncHO0uN0NZXz1h3n3TKXF2Ph3bFHnCpHQQzGXwReQUW37VM7
qEdr0Nd2Od8Rlx77xRA+W706MrLfaYB+sEjUl3RLSFkEWzSGEoSyuslqMenV1Z3l9jslARUnFN8C
QrfR8sz++MLD3/MjF7Cn7Fl2GFIDG8xA8FsuD4zs8atoI0gBb7goOVc8o7XWRw9eeWSzlJpHg5/H
ws+b7tyE+Xxsd18d235mQgoebY4fLdNctfmyCRfYU5Yn59oonpwMUhRa/jiay6lckmtlMq2xDDdQ
i343hSVxNTNavadnYlOUKY6Aupo2oVUVvjSNF7P22KVRlu57ZPJJAuxtp3/jFz2ZVG2AQOnfPY38
Yz2urksS/2QD/YhANftEy27bxjmW+fDmWBOjjqTxRamh8NndJ9tzxWg0HDaIMQJ+OtRWc2ud0f6P
7syHprRhYhdGaFWcpem5r5FkWZJcrboSWxj666J1JmF9jHDHDGE3VfDtzbIjXYYujtj9MixnQ3Zj
dZyz6KE2eiaxEy4FYH4qP5uqhUltZVCVy0lEFgXfBI8GlpX9VDNkqmq8zyWjcLzX+KzhOZtmex96
KlyHtMm3+a2hkzL3yNRc39PsjS3gq+C6fYX06bfSW+VJnGB6NS9qwTrZ9smR/WC9ZfTAFC6J2fbL
mItCbRawNhkXh5ueH7ET0dOixHDcE+UQ3nfZIPyl4VI13eI+DSFQmLCPgbLzPsgs+yWSoIumq9jT
jKzr9EXMjKicR3rIr6adyWtIs/AaYYBChsp9Ekbr7WJpbShqeuka1pEAKGjI7VqOzX5eeDf27jfk
QCSBFhvLQ8ZjmoFudx7k4m2TDHk3mor8livwc87Ll8pxf5QjJd50Ka4WHbLHjaloYOeKSmgn35k7
rOpSmr7wpjoos6FfI7JtBH88IZHZgRAq3ZdKO2Bf5zeN+64L2OPoLzGtLbvBHTZMJNbCgqQXaXgP
OHcH3v69sTnRKwUbk8T22pMNgAENsa4MdYb/yRM2kJWJVwLFqGcUZeM3MbvormvIgJrpVXeIDKbt
QS/vOOmrtaHT4QaJs+ByGDvtorOKXrGDA7FjBO2Da/LdMtnIHUREoPI16UY28XbqWDU5Sd9WF7Se
+9MaM24NVNjxXIzMnFGS0UsOS7NHwD40NIMfbdgrPxFhthsYX+7MMrmP8vZdmNa5guPoLcxIReVu
W0snO4kO1deSksOvLi20u9IEsydx7Ozm1bmkKJaNxGIHuT1vZNd8enX8ZI6V+JqLXIf2aS6QKyg+
DV77yUo2PPw+6WR972tu0XC4qKuavguZTq/ssN7FgNR+WtZy3Y7VvnQ0nfLv8HOeoh0U+k9FcTbE
Sy13OGPqqyrS8WiAbq1R5CwekWXxFIU8MQc8AcGQ5xYHii+p1Kfn0oU2GlS89roRhMKpH0x7tlYi
Mc7geD+Lcuk2HrtjxCbrLsm4qOBQhwCVowlo2OmhZG0es+1wGTy65/1obstVVJSvJWu1oK475t0p
Q+DWG17gZEpgZUSYMoY9KYtwPrhtfRwigs10Fq6BVyTHlHPDLyP8ULGbvpd9OZCQY7/JufbWerV8
i+riXuM+RYc2/e2A02eT2t2VlWTihAtsCUxEBF+xAVsVPF7AXg+ySu7tqj1Lt3wky9haGzNyKA/A
EeXdFA+ECoW+VRD8QR18/iid5d2eBmrNldiGMFB8l3qy0yJAY0MVwz2oYXqEtDnXXe2hX+rvEVcE
cpQ+nBzoAm7rjrtG2NN+jFb+fZim6s6Ykgc7wckGq1sEVLIbL7Z0N7RwJ2iIlUZQh/O+0ICBF812
NwTLIUsWfO1sJK2L1VKPuMCelDS6r5UeMuW31rKI98JkuOV5H6OYzpzh4uSoQq0cZsBDTq6MZnt3
A42nPr4ZgA0mt7BnBktm1/X7LFpFYjkamVf6Val+VHq+9izjCK/fsq3PPpzMuiytd0n75KlW2Jv1
/NzGgFMRo2SiF4hLiXLET0dnNqHvqJu9OqZ13y/FdjbFG6NNPi5LDBZy3AZlI5mI6h89reN+Ndgv
fNrKRwf+VKP5rFMR7Scuofut8QSt9UBEansQg0N5WA4gPLRRcimKglPRY+NZdc17nWoTWfGheVfx
y0x7dvosyohYYe4p26mO7xOZ4rEgicedAkWb0Rf8mIs5MW4ID8/mvHiIdDObztyYiVlIMruIVwQs
28c6KXRnC4CD6Q7nhuvuhOPq5UdGmNzrmA4VfNDMMFoF2PKtczcInSWhpRtB2na8iHDp8rnodDP9
XWz7XyMRbjsTT+imzru5Hm6qX8PyYbs4fHmsB1XhsuZNlVmtKk66U6nikKF1Mk9tkNph93edCzfX
6F+3RC7xHkLqnICmNH5LH/2TqxTdUw2u5QyBMKC02QDdcjLGtG8YbEoJGqE1npsG6ewgGaQwDi2t
4BhAOM60LVi6mz3alsDS1OTWWxaCfI7CKHXfLfpotWQ9UUjoAYiQWbrYR5CqyS/wJIE9Ei1r+jpQ
+tPQVuD1kaam65/2wX9sNv/cCP7PR5WdLfiS1G3L0+Wv0QtN6cZurtwBb1Wbv3Q4xYDn8p1WmDyF
tVlz3xymg/r6X7/rL3kTv32Zlgfw4dmmIYX8tfUmI8jPivRRD5xU5ThHSiIarMYQ3aad8LT7LRxj
6lfEkd6kjoldBsXiGiMdx80Dznnv77Iy/5rT8PvZZd427KbnCcf4NWFeRZ6tNLMl056z+Vi4pTxO
WaeBuKXJVUO4hYB3QxVoI+7Mf30w/ml/zxmts+MGrLSlzdzgr65lI9bk4BHdEOTuGH2qSNbcLsql
jQLLTPnWWxRP+Teu9F/PaZt38izTZqLg2brn/vKeI1Cf64Zwn0O+HAoXLXwgcPrtX3+w337zP185
tkOQpHQhSxxpWvI3AP5PV449WjijXKAy49HbwB3vL4Wz2nb+5zd1KDfVGxP4ex4aRrPSzSCQO276
f0PZm5zNv1y+NkMOR0pPei73YPvXXyJLictxoyrEXNQcvax6ikOWX1gr1cpyq/Bxikc0Bs0+THF2
wfm5J0RDBQWa9A6HxOKzzLs9l5mHNz23ucr1ugPOmZ+ONuzDiH6loGDcy43dyu7NdolXRke9hNXG
r30N9iAbUW+FQyqhFwcLFtWOoQEJYY+UFx7cxLmiCq8co105WnXXt+auBxf0Ha3dV41VMe3sg7As
Zr9Xkue1BUiZskQ8SScz1wtWQlbs43WwwrdWD7EBF49VV31frOIolYxX7GLuGCG/tvZ0sHOOso3Q
Gw7MrbvpHaj6NbTMQ2qVR4276yrtUxAd9peT0ewVQcM+MdpPcLmrIuI7CunMTpxthcyrGxgZlXCP
nZTfU1PbLH2bByOYmb90PcuQPH004uKuFs4GuWDbufJQWHKF8Wrlefq3MWwe4975SJrwNGbRbh6t
h6TygkExsLWd7r0AHSyt9pWj8oQLafBNXW7IVCC0KjkUmv3GCu3c3ZjrYl7NJn9Zi3q/rYdXBXZC
WEzps0GDttW2GO6+o9IdzVtAHtDtVyWqJ+7THrYHaIhkPIQeMiFX50qrwudSwu/Lul8vcUdFo/sA
jflmZzg8h+Jl8arDUNBMBBOn+/XUbVzZgMk5fhpiHCSHT9XeO8affbRwG0mbO6J4X8coua2NdzDg
myRUHwUAvD9Y1YOVjI85DDZ22bWOA0Bz3B2CKetXvliVLxc8pk9xZBwKBHaolS4gUm7k8SCrahMt
JXuZtHx3Evo58PDBvbJMC3BaP7KgfB6hiVZM5Eir1jmLHFs37geN8cLYX3qrfIqGedw0zXRzGLX5
97KyXLyixilMK0xd5dEphnWlY8iDpStWoZacxEI5k7coPyz4jukHWdYNQ4slllutxWBGYsG2zpcT
dgkrGKzuXhus/q6cNFa+fXpnye7IhviikUu8cuZC4i0Rh9Spj2xPD97CdTbMbrrBkoyZRS0uCCT2
UBo4kl1cZPMFE8pJpdk2DIflZnBUFFeO6S5X8cYd8GBqiD/QZ9qzYDq2F82g3TOl+QnUvNz2za99
3n+rRO8GizYvgU5w4X7galsnVfLee/2TU5DIM83OtOo4FjopQ9wP+mCeK9uPuWmURXXSSifow+zC
cV3BAmN1cAwcYQtsoTlXCmB6coKkZd2nm7POSLBdizw5u12I/WMxX+ZpSXnF4cmrecI1BEwVxOa+
StTMAINbeWpHL8RHSrqAXSNH5/0oLd/oh2M3NT9DE1vZgPhUalUM2r1kMILi7KEaj93wqnXjwxjj
ZO5i9JfQSgPXYlZWc7Vj0xFvhMs1B43+0EVS7mDFdmCCmNXpvDYs+UQ+1zo3DXflVgtBs/z2lHtc
dNz79hS9dxl2YKPZtua0Mwp7C1UG82fXfsiscanmu2QwLqFnb0zOlLZKPqq6P+SttjbhkBQzCq2Z
NrXEdDVnl2FOPovSWMeVvktycZ0cPWjlcuzmyPaNPN/oXrVtpPE+LB9GbLwOS50evLQX4FQFXMlr
1+pq249u57vWDU1vK8iRQVtXY1vDSJgRv1zSrAfX2xqF8+VoRHix4a/1TW7MZLulyQJtWlrd2hlq
7cMlCxHcKSIauE3Lx9xN7AecVy0jYQ66x70xMmtyrlV53xBscKdrybSdvSVjLJy9CPaGnPxz9uK5
hFhieJoIVzTTJ8PLmitD5B+9ZuwXpd1y26AwRu2nBv3BUFBNuL2tpB/3SxaG67Htr25dycCYLP0n
hv3SPMT9wKQzzBnETVI/Vxk7BZkBKyVYgOxISd8GljnXif5sm8p40PW0g11K3OchAaNLO1SoPB/N
a5kauReYfMijbCuWs5bbfwIqNYc0reezFuq4KfMoC4PSnc0VNvzLyDxl2+Td3vGSY6l0EWgEpfqV
pAh3CdldwaKfE6Wa9ZhrJznKaz+aIgjZHq3oJOsC2m1jPxrSQ0l2LkBVZTD9YGkbZ+1L31lvpLXm
PrggRI3bmUHrNNoBHu2um3DQqv4k5lIbyIDoq+/4Fn5YRT9uDdJXAoV1LvOLJmTCZSSYiDydJIjJ
LXPtE4elLPBoMARVC8LzXDXv+ljXB5WIBV+1ZHv+UFCjwKijyJMLsyqgClSHTWd0TbxOG2EQD+eU
NqPFDOb3OIs+xUu6zMDPUlr5i5mEl5ZNg7bn1hojENeeAbtE1DOeYcDCBG+qmL4lsfgOx4W90nNH
DCQe/tVJxliItSLcRBoDi1WqurjbJMAykDpZHZ+Znzh+zr8JMbDu5xq3RRWG7LvakYyLNddygmS6
METNofYvFJMMb1GTN3eQdSDYDVLtKjUlCRlTJT+7oXDXmcrrh6kuwn2ECcMOWcxY+nQnY5Voe2Vb
qglYd3sPivXFU69FpAmY+UJ+bp8U99kwcyKnxmpibkXcSpidOBl7v26Jk+niKwiiu5Va9ULi7JmI
Z43gfpPcPL1M1ilTSvJRagBaDZIH8OiVpIUHwxuqIB65AZJJ4tw3TZEHHVafN9BfiwFXEoqfJZPW
p6VoxbyeoVHFRJSLGQYeCQuibvR1i8M7qBr50sCc3Oz9c+C2wCYNxZQ70HdgYOiQ/JGlCGBqs8h9
jJT+4MGBP+vzAOmIZy9SBGlEe8yj03lMGvF6a4sN2IiGG7MQ0dpj0rUtU7LjbKuFFDDD6Zoao73N
Fm/cwRBk/c4W8M1sH5qUcaDihk6TJ15erued8qjkCzG/+1OkTiTCjW/oYhDpy/CIlrgcsWMxgtDD
kPlI5skn7vuX1h2bg7R1jC4VCzy4w2YUG5bYEPAV8z5LP2Z2/cGheYcWIi7E3KB97XFnbdNl2hoR
7XoN8vWmwdJPABAgzi5B3fxSdlyeQtR7IETMibqtT3vQhXAbcV7enp5qERvLVPlxMrmJlqT632IN
2iMaEalAHTE+SarA/0dSzaW078OMuBFCehxwELu+Vu68lWHS3Zd2ux6Xwti5ysPQmNd7tBHdJ76z
OuKOOHOFzPhdBvilZsSO3GYfPP2L3aCP6zluJGac7KOP+HJ6L7dXjTleuwLWF38a0oALajJ8QU8A
Smk3jLc9wMSeRnMkXEEMV9j8703qLSstHXwAHnulbLILkGNmNCZjl0L3tBajXy3jBNSi8ayXwDHp
6B2IVIl8Le7PjZTXKNNgX7tsJ5SHF0VN+GgStZ4iJD1EDZ6GSbsjW6/2CRVbnvEJPIvIMQNkO3x2
5fiUhyVZTNhw3kSZQy4YHmsIigal33WD+Y0I7hK9nxWlNabLrnIiBMIU4/u6Jl2PY+3ZyXUY0Vy7
xSJwvB7xm9jy2uahdXYHTWw1MuzeGFf2B+I1A1EWrl+bHi7uhvWrjz7JFrrJySFhPNyQdtPa7p6j
UPqExeA0KV2YMImFnf6d7y2gq4p8hKQfSUpYp8a44tKX1n2ei+kuK6X1qI+4fZtJXusuLzZ2Icpv
zthRnlIof/bi7Whpyz2JDVhP7ewZg/4LwVAz9q90YGYqLm6ot2BRNwORNR+ilvlvNLbfpNN3a+Ay
nGATURCXinDOnziFa2rEpvc0Ve4hlXjqO129kdjHZmHJkhNR3vjV9Gbe2cwDNk07Y7PvWLKOEcJX
Z2JfFGElN4U1LH6houscesgamntX6VX+o6sLIrDMzF0Zbr22fps2hNUeJHebcc9jlY0MXfSbMtVe
ltK9p56Dw11vIg+zaESATVJ2MkhHo35IwO5KALdOn/rCD8O4307aID97GAammKHHau62KIlmZx/n
Kk3oJp7yhOhHET1alsofZ2GPL47qy3obMYcfrphVQXvAyrTV1Ofhjfd+hlxiVugIHuaAbVGIYMrD
0gTWM8Z0TbHblvV1vVus5B4d04+r7oJr/TK16TrT6odBoFUz1tnq2BA3xB/NwDfezzaTQPA9dhEx
Aq2Nk0uLQoyZbAo1HJZJHaRVrQXDHOWbLi0xmJLpgk3PXNfRWGyjXiOrCL2IW8uHgpD3M908V6Y4
GkN1YLL0HSkDID1J1oSy0C7o8LweGU76hIMoPIEYauKpvVomVHHHGVCp9BEm+WQhexbSJKMGeo5c
hpJ+WPQ0os7vmt5sr5Pwjp7bZg8i73LfBF5vcTnsFcEHuRN1/m3r1SBFEPRC4GcAwvqazD13ycjC
jKbTEhaWxqo1zY8mN59tLbQfUN5ZUIl+fHcN4Gk3aScOTBbxLRevxNbbSJr9O70O0kegEPskWZ60
2avuvQiushEWgWI2kTz9XIYbLp+93XlVkJjQq1bKSABXeoMYO+kr5owGBgx2bSkR8XrFchFHNFKR
nZ6sOcSsb7PGHoczDz7T55wEMKBSkQAmBd2KKO57iXkfdd5DqHHYG/dna9KE46bevTtRb5U0NDRO
1RAFQmOLbpd3XjnT7yT7bJ3rYzCX/TVevKPtVNh8WNvA5rEhSq1oOeR1Mq9TRQIr124J2NB7X4TQ
XQtW4sNCSpJtlB8WJpGGWOJrRqxGodyXnkcwWwpr3yJJ7/POOhgl8pJhRZKLt31pZrP2e7SbByKS
rhk601lFhWSITKyTNQ4nRZzaNspaZHnGqGYweIt7bMaWeXdcY5/jASnmeuGpPOOIxI2wiwZz3oUq
ekTdIPSlZw7PIoTwLqePoPS0+6S194OmijfPZqWs0koFs2bxectw1cYomfWY+L2uHvumha2Iurs8
7+QTkbOo5NkSreAysMUAzPNswHfYiO5l6oZpN8jBOYCnsafq5nLX2srGlRUSd5R8iqWcflSkvPlj
aXt4yJdPHeLs4GGQIFDrvWkEYyC3fi+s9rrodbnuI0fbA7Dn62zE6lNk9RPUzVeYZLG/cI9dl4X1
YRMSENSyN4IJjZykfHctU4iGqWuCpU4OcdeYvjlFVywvaYC/L7ABYDeOcO7ceVLBbfJgCvWI0QS3
LFk9yil2kxp23YDeE9vO0TLjOcChmW0bbscMni+pIlAQzsi7MKj9ps9L6y9CYjAzfqI3Em5VUell
imtsKEEqevIGyk+KXTXRBjC0DWoYmO5km852HPMrvh1Ul3yRhIPEPKcShFBLbz7rjql53yOYs9S/
64S4MqlugrLOLl1TF8SwcPxtzf603ZS3APvbL84SBU1dP2TKkgHIEOW5g34sC7XN8ngAtJ9uQRFG
+YMQYeJD+BHlpG+DycUZje6JQAIJLTk9ZjGz9kayax+6+s6cBL/JkkyrGEq+afRnHGXXiKaVKaks
fhFzIipKo9tbmE+GnVyGmgta0/N7ZO9vds9ayLPTY20RFzgSwQg0nhyNqZ8s38nylgvGjAMsjBe7
zn5EgisnsbVVnBH6E+Or4FDrwEeJxZBZeZM/t7dtjrS1YB6VYH0erkkKgcrFRrDCT4B1IpxP3Vw/
k1bzuLhwEk2qPXUqf61EvOMokk9o8x9zfp3q8o3F756woTFg78E4sSVBfYbn4ByhDL2xBoJITARt
gzIHTP2PamyfyQDCjN0192lCU1pVt8e0ic6WPu6GVLW7kKgCbJrDNQyNo2fKs/S6hzIFY287+0XA
GAUtQYaYSotXgvaYtOYXUiyfwTChQQi+E9UMEp1/CDk9p6m+JfQuCxKreHPaPH3RheP4xDxuYg7M
CbWgY6RHtonDU9uP+vQ0DSVQB2NGvnGR7nVbfKf0Og3iPt1YfXlNBpf3VW82C9Quzdhi3Ax/UUaW
T+NUgWYKZmhMlCZ7i2x+cSIYiKGDpYkiYKjpQ7XVbtYUKw9acjZj7in+yHC2qvVHVccvTUzsZsuz
TtDHTS57COQeNuusw1MbFvI+y9UjAYif5ASRjOliCJWq3xlDenEmVpQkA4W+PWnsA9EUWH+h57Ox
38RtcmVjmLAjIuBeavI6i6JhxJTTLleTgNE72ZuXmqOPZ7NajdyCiArzfNlq1tpyimY9k72C3zX9
yKPuBLyntmxzN7UJD1GUY0xqnbo2TlP4eWffMUJ4GKX9RtYZf01gH+TW15feanGKTT4x3yO1JF6l
HiM6k0Cn1nLAkPOMxaNo22/21JIU6NlbdlgLd0Vc0ri2GcnklhmSuVTa/WHkVrwyKStlqa9fJVtv
38IXhIoaXmY7P826OiF5naOG8ZTVDrd8z0k+uPb8TPNRiyN3eCfVk1xLdlpEaB1g+ogUXXgQVgYL
+nDAh1bI+C5eSJVPB+dDDsbMo4O3LULyL+Uw3hu2jUnVBcOy86YP4BUOmTe+6FX0VHVsWr2mOBGn
mqwSPXsSswg5IcpdXhCdMaShHaC+MhYdz5He3NWjvKtxYenkheLLTHKgPPW977gF0InyGJf6Nhfo
gIuSLJga+kHEcmiyjjVUjAZMbwX2MIqXVkulv/SCpzoeclbsZoITdG4YlVMIjnfB9TWZaSuinQay
UoEdBDrvxIRG97rdhCPAhwK5N5dqWpPn2Z91q3ycm9HmYRnJXWSwIbAS+vT0xbTXoZxeNK0M0mz6
8Oj5gz4Jp4veMD0TFUlAwrpGXizIwCvxgAsed5D4iXaYp/CHaiEgzGYpPvG2aGe3r/MAK8XaGMMj
XJ7FFLScH4xwYZZNIVyFTRRiqaqxUOneMa5oE6WwtA6IObl0qc6MLLQZPibcbGZ3eOpwmfj5LanW
CGtjo7VagMhLsAOnrC/II17NnUtoZizh+7pYq1/AZbsnJ6y6K+mZ4XXUjGpdt1jDT6EDR2EY2YB1
1xlGf+pdSPJI54nJ7XPbMxVlc642iZdwA2ItVzWfNnEqAWEy8mTFnrdpK0v46K7Lza7etic6Cx8S
PPlBU4iPPJXzTi0y3LHuY6+vv5VT+L3TKmff2PYzwSEkWig2zIbMf2RFhB2+ZeqUOeP7koF/LLFz
zSZ9Xhnm8ALbQCquo/yUVQRQ0+26qeuENMPiB8kWxtoYmgvNn0mAm9gETRfR1tAmd9V3JN1Ns/kt
jwxczwsf3+nx+MTTQ6sl1p4AFHPtWOaXlxkpWakUEHVxfiRQjJs4Pom1Di7iu0bz2pCPhtBfrfVI
HmfaQA+1Fj0LNvIbIMT/pO7MeiNH2uz8X3zPD0EyGCQNeC6SzFVbpvbSDVFSSdz34Prr58nq8cAe
wAZ8aaBR6G6oJGUmGXyXc56zbfO12rIu1BuJfWozEF63b//qXBiO9REq5Mi1aSWMu2otJtIwRzrR
EYFM4ZtHgCqvrLI5Ie0s3Q6MddDsUdR1SnjhIJDwV67zOSTRvZRTHDCVBbrrtc69xjl+JwA18MYQ
uYUzg/fMPDVem9yDTmtDO+4Yc9sYIjcwOXIrAGnIA8I23KCC1Ytko2kf2ql6uWJ/OH2LwsjAghRF
vuvW9uqOjds6UDAs+sDUplXunTEtoWAizY83ZnfdJil6c8CO0lGn3nFJZDFbpF/XMTbuWNrWvDm0
VgPuGLOXE6l6u7YdSr7iCjJU9rltWFtx6hzHyt01CVW4PUbrzq+8Fs9B6pQ7G3NQYzJWwcw1AjiB
JDsYy9YqpxM7yDd8EJ9lA9iLT6cNmtp/sVrc457/ZDBCL+IXhhAP/oD17IrGCofFbw8c9DmCTXmY
kb8hzDKoZTETX18MlMKNtVILZpijZxzvm2Jtjxp/4hyXv7BC7pmHM3NyirvKAWtRpK6zcQ2Naxip
mh/NqL6nfVf7z51Ns5Kv1i9jGl/9qbobFZ0FOBIGDin21GDh/dJoouK3KBnfx2mll2P+PpeeAEHm
v7g2cFeuWzg4kJqa6wjX384Vd2dCTRn3H2UyCnZdldxGk0u4A0LCTHpL0Eb1K4qVrR6r45JFd8Mo
vmZoKd1s3jZ2ZDFnwAXok/cXFPZ4XyEyIrgixPu7HRrQAk6dPxZl322BC3gBv/EP8tl7kSX9vojG
Sz5NVlCpHLEnrlp+ZLFtffsQr95N1KFQA1eNTz0H54WTepOMZmjPYJ5a7P3uzPSpGc928lHabRIw
oDkZlb/FLhjym72xdH6O+u+J4BEir86JUQay+4ozzaPLhyBmpMkBiMX7VCePNQzvWsR2yDP6JmaC
2lv9ia7yMMzdh7le06PWbbMOzJE0m1fvcQBsQnSLvoMYicQzgc+IsMutj/Qte6dJP9y1J98NQQlB
Mu5BOyCa7PmID+gIgAJyduI+rTPip96qb3QEaqZFg0ULuaLNSDO4KPFP45Q/GIrPkSMfKMrf8rS4
MZv4Osu2X2NRIDB1owEpmaR0Xw2UK25uTreeq65IDCo+aU0vGbgHijBNdqu5o+O48csilC2jTuGC
udhlk/J4Yxj9BrlYHyyZDnemXpixleP4C3scXcEwtI9O3ERPnFGsqPMJH9Eiycpu4EfXmqyr1G7K
EDPvlaEKhY6Iu6EApqjVT08O5Ysfd/GO2GCmdJbWQTWIcjpGMJhXp7a3BHq9WOm6Ipw10cqx8+3w
kQ+TgCuEWx1/oGci5MwTbISqEeG1hU+9JAqiCJBvPLVPdcWUFF4L+BO7cCamTqY7bMfV2WIe4OVm
jR2oZD2SczNxSTpuWgVIZMjTiJnKFFMz7m0pPpiWwkymgsfuuDysLvABt8GSRmH3BTPPf/Ds5n2V
rHRElN5jf602PEZ79GlethOQS+JEikeYxk5oL+p2RWuAFGK7sPrR0kVx3XTNU9oqOJoJYMtEThuR
I4a2G+OP1aReWKmIbX2PVm3G73yPG19Rj/h7hNJ7McMddq01QVfrfHV0TPdjLJ/dKLlELpVct34x
yXS2Zt0a5KAlLq84Zvp37YFsN/4DFrcLjd7Fr55YDyqLX91FHgu/eeqBV0ywH3EFX49JUf6uyiQY
OKfX1LJZorJi6eIhP5Vd804rvuzmuWcSwFx2D4vf+MxWznG/stpd09oeE8vWgEDqqRJul10x7PP6
iyxwt3HGVzdTnhwKYcDpXpJb3A/tJkYUbdRIbLNI5bCUsJhAxUcZlHnvkIZeVtU8iIW4UVAfvCAg
u1OnwIjXs8kb5W7dlQ2szPx+00w5GXwWLcbqX6gQQlYrgAIS+4l8RSTTxNnERvVGNulXm5fUazW7
Qfe2XOUmip0sMHPuV6nPQz1Y8D5drAzFsC1WnuhM3gdIc6rbQALkCAFhmjXYPIA7u4HllTzOZQfW
ZNoma7UzdTRvtcXOF1Dbuuvb4bh4drnlMz9lS9seu5oJeRYZ992YnQxpv5VXcE5v+GKX9vF5tYfx
zlgy4IX6pZ7c5QjthQRXL4uDZHCWTePoRxfavF8kdVD0yYzxLecuEXLXNbmLS5xpRpID7l4jBAfD
CEzWHN5RmnOZ8W1gTfDyQs8sOkja5bohzt69ybSxawZCUNGtRk+m5wJW79Z31DRg8tLinBVgE3IV
IeuR8x8xGG9LP/Abg4ehAhyg2kY2eKYuhcpOr5JtPC97n6X4htern+RYYWmoeg7k3II1uSAPWWaK
+4r3VzTljZPRVdml4QdLvp7TJLYfLdwAepP3Dk8a9tdBh3g/SACqXI+4lwl0jLNeK5Cewrv2XvuS
kISmo1/N/Zw1OrmNm/bqXPTGZQiZdx6LOgHEVbUnZazquKRUKbMon2l7L3BhQH3DU973Cws7t3IM
M0BcNICiGKqC7r5Poo7JbyPQ0RkmCe7IMS0YR7ym+IbPfvV3aeMiaYZ1sVa/zIINIBQ3c1luRunG
DFY923ZuiuQ66BJDPoQ2YneMQXmJ4dYqhEN0rqr5IdU645oxYgnKtx1E+jxbzCa3c44L5cSi33e3
plPpIB2FD+G7tVmP5zihYNiT3PbbtdwFvGdtNmprKhqmLeT3jOtgUYBevBjQwZgb5fc4UNEYbcOh
3Wq+6W3quEu/dR1KOsw2Obdi71Nc0EFl2bdK56x6rWbub2wXyIpCaIPD8F0WPY96EzHYYTEhDrx1
TFoLdoGvzEV53+NBX/+MNZrLyl7yhdGzQ7VUtSbolrn0DTIFCvFHDpDLt3ZGPU4AbE0aVV2Wt3Pi
jd2JnRAKIzNe/F9xR7DLjpCDlW+KzP2zJURh+ZqscfS+ZnQnr8kUiXQruQf4taRQhzWmNH0cJ7OW
oQXA6c42R7CKZlbUsL9GECpi8Imp9CjSq72aYrvdIgbGBoIQC7UGSGsIqGaHgefJMUm3sSJ36HYg
f7zswDMTIH+zQmve5Z1a3LPvSd+/yVfhDb+o9cCY9Eg76yAqSuFtJt+bjPesTxuxmRVrRW5UrfAr
64T5m9FDtKNmZh0MOgGYpEQyhnH3ytJH82uv+3ghun0f9ZP5LN3IT7d4O8x1PxYA8ohe6If0rlGu
kRz9YeqRDeEALP8wjknmfcJYBoFRpgYK22QaGptBbF6N0Ymtep4FMwbc7sHBO1U+9YZSlFSsiudL
XbKUPvUSwT1xCNKSp1hGqXU3uVjkGIuw64iaDNk1FEKSno0F3OF2NqfxiwFWNVFoeY24S0aXWl6I
PGNkLXJLPJpqcd513JG2bEN/MBH/sfu9WB1wIXR02bTzYtWxC016EyVFCw9iuMpGT2LoYahyiC0R
jd3Q1MPGk6PlYvGgw7BgBoAReQTJoeShj4HJ7tgUczMOjVe7ty5N3BHQCYcfb6VF1z83yxgaiN88
1ltFZjykFRX7bW65iu8F3/SmFtVqHR1D1e79qgoeHxzo6KLhGo4TgZg9ylEx9sxVyduY8XfUEQcH
CsLkSebA7XjWq+YFwEJCZhTL/vquFY13kyHt+WMszcAT04nrAzuF6Rax/l1msXuEW20gOBmNUV/K
hsRWGLlwaYLeWfTLatTkJTY5WjamfJBLddyvuDAYW5/Gphwxx0Vxtiv7qmADet1YejNxMGnB0Hkz
J5q1LNKIijLIibMUQ74yy0/EIuZnmvFI2djjXyUmFZURSls78rVxRtHt6M/85s7Ks3TGZzMWHSp9
3p0zNK3lOoFsfuyKRJZ9lSLxDiYxo1LL0PLaRP0p681wMDFs0tXF3pFMMxqduPeG7IiglLY9s8oC
UV+mR+fQeCmmhkEZ86Ojkuc8ndHlzhbWsmljRZPVnCpVTj8xPzcHl7Yih6+Sgm4FUs0Y0QyzqcKY
KZ97phwEnvS5o7dWsxhgI720Y17hyOTLnVtPbaoMAtJQmSSp5EVznke/PzvSYKCTWBkLOcZXjJfm
eHlxs5lb2e9zbZHjwa8TsOMqjk42eSrMMqm/agtm76abh8K6G1H5HWRR4tFZlXIxwTmlPlEw5Cxj
esHhKaA3n4akgz1hu1eGFCWz0ROl7LN6lanF+4t2hKPTRFKFxeGv4F2l6PCX0kSi0FcRa4/uqmdf
iOQOmUe199iaOSLZqrxo3WN4sa0ePifcxfYA6p6PxW/mFJmtp41nB79QHGa2TVqAXSa3mnnvuRa4
nyTNgRsALxgBv7ql+WwtJM/zy4oUh4pRHPtoWp6GpDbPDDKYlTctg8qgEyTeevj2YxK2bW5NWKUa
7GPLhG2vhoqTDWjC+IAmq35HZ8sRwjwJjI2/SipLW6yJDlf49mJD9xQ1QVku9jfGEzsJ7Q50HwQC
c4SvAIiewQRK7gHGxS3THhIBGqHq2y5dPXIE/KU+lqYa3xXoQJpex+Q51M3MlWuCIx6s2uNzmms1
fXTkhZRw5kuvpgdxnAnmqdnfQUkXn0icqPlBBjC5kEn8gLSGvyY5JTC6zAKuTeUXPnCoaBQ/JZLj
wE9xlQfRZGLS9YAISnI1GGduOV7ApKcVzrHNgrWSzJHBH9W2qahDTsIrDdQj3A0wsXrjN/i58Vef
zah4vWk+43ImjIb6vnhlWwhfdDJ7hJ7CQCnKijeW9/lAamNgCvitYdPX3o/oG30/kjqEZmBskEP1
PDhtc4GlM2Wl92us5+YZ9dNwl8JT/uxaLoQAcwLXEqnhGFdTGCBPfaXQeqL9w8EHFeh3tKbyHXEd
X1tZVBBnKKkUHqR+5CxdIiN59LumRofQu8VzlPS3kqxIvaUDp07v9fxc6SV59/uWGZdwS1gqvN6i
+t2TOXCZDSE+iR9Mb4txKD9TZbYM6xwc20YOyHSj14aZTzGUjyxOENoJo7FDRE2CaJZGjsd+6NRP
CmXlblkEVYkuJ2vH7K14RZWaYEFykphPZkWVU4pR2OFkzs4TFNjeOEi2LPfMXsatNTXEAQk7mR7p
cp91QSpiQPGOhlk7S/a8QGr+Hsbi9+Ay6FXM39btOj5S8MdnGC/1xWNleE0K79CFA+fEwZ34mHE7
1QUtS1HEJVG2td02ObdJPdzade2TEe2ST4ZCSd8TeE9AxZSYyVca+xGSEdnXL2mR0lZeU3kDtnw5
JuDR47lirt0FhYT3h5cdX6QdoS3ScW3cOk0vXrrBTb9qxCbwmuUAPAX4B+sRaApaEhZRD8fUY2JO
NWCkuyRmoouSUHBpZ4XkkWbZV18uLA3Y9T0mifuMhoL0FyTQ875gqMEN9dcvsXpga/a2TWkuzdI8
W2rluqTa47onEqNSaEPLLLC9gm3D0vuxdTJ05fywmzcezLjImOcLbMz//L0x9dnb4gVpQ4QU6w3C
Lv9jAHH3JVbcaCFDueYxSQaf5FFtd4xOkBsdc0NwZqRzyQlTVDaXMZGACcAbG6VN76Ll7zPo1Jua
JzRyI4cvE9f7qYgrAhsKC4evJVjsTz3u3w1SRyRXLW1MHM0U3Ekfg7BJmRAgeK9NBxVKluWfHXqa
8IpfvxGt4tQdodNB5GUcdqpaEDkbjVjra15GG7Db4BSglLALfNNYRHc15uPQTedlJ6DHhxn0BuLY
MraALrmrJbyx3MOQY8y8lQ01c8t0tMr2pW+NJJviyyWBKLGLzwlGKVEXfoKlaIlgNpn1YpBSxqj7
B42ypTZ2bKrXiRuZo8ws2gm3riubgEYhmZ96y7XY3tkVADOjxR7iT2K0/ui/b5bWBOG9MkMpXrmB
HXSItCIxuQV6ZuQa4ceqVnPg2Un9rDoAVFQYvCMaJmTJv3rAsG0yBMTkpUHl+/O5E+mSZRsk0RgQ
+N1ADeQl0LGgJK/Lf1HABPc4zeWTVbMznYfZeU0UVONNSdV1xXSPy7uE6YmnUXqIlpROLkk/r/eI
q6zLtJLXGwrAUpwuGEfTi0IiG5FSI1q59Y2YEqlbkuTikidin2xdrruhZbRRsC56TXwXR0HavXQ1
AuXOa/M/EJhjnsYIqJnrqjsm/1TsqUCuimGss/jbCpdui6e+2FVwFZiQiZHLpVoK7h/YUnw57DgC
iuq1Hh7NculODdijexacXybQjyEQsel723gEuPEKuXxRW/wafKBFmfMcyTttyYMgAa/b/vP0n9IB
mTVuTG6tFG172MhlPq9DkpBhF3Vc4SMTlvFGxlylGx/sXrd1/1re/Ouj5q7qya6FJxj1HTTzhOHy
32/A/Js7osaYi9ogg7p8VuCVvND2r52bGhweUpNV838kwU9kQeQ+1yXeeVMEs6oTQwdIssRnfr1W
ENjjbnSEWHZarZl1pyDL53d6IaZ3t5rSuXEG7ZPlXIy8QXnU8k1wfPKAmvQy5we7K1p/CzzEQZGx
DnTGlp7G/NAkM1//zynAKiZS0Cwd8tc6L2/BBXSSqCqcshxgOAygEDKDGlOPUOUJsdyQyIjhSJFa
/DDUsWhh6pofqVwnhyTsrixuhsCrhlqKA/JNpPRIFeBgXpMWE+q01cnpJUB3UUIVjLgWGWD8ZaYf
wIenIOw5fMRLScBWc8NwwC7PSNNIztEgHDE2eHy6uxgujg+xVOlub6qrFHLiRt2vUcXhtazcF4ic
i/zVKNO2Jyye+fimR9jDVY1E89vveJ5uZmQcwEFGrdxg0BRSRC1EqyBqgb4qSFXKJ7mIpqhum2U2
s8NALpS16YwcvLhh1N0b15BinFnPTrydi3lgJhV1CFBsxRApsKQfP+m+iyhmtIY/mFYprghIcVis
0xwjR2tZxFL0DpLozboyK9kDfMOGvkETaOkXAL2lt6Uswj84tAqRFLwBrpzMHYvXfz7DjvF7vyv6
OB8OY5ULh1AhyuyAftX/YjdJpBUzINbBwu77s5U6MJy16WkYB4kQ6FeGGU9QkUSOt8ts3wkngXX9
Qr8QuXs1pwJfwlSWX7ZitMmZvyxlAEiUQatDws4zUWayfZoR5kQnOnsuP9nNbF/QQ+Wvve1zyadM
XqqwdPPoyLNr4uMtdVTQJybAORgrFj17wWvwoD/MlX/oZ9P+oMr33vM22maegXwqxVlzFfIacfxo
NFx7U1y9xqlFNFxN/iYw3sG0aXsYRWz8pYwf44wFNiYziOOx/rE6/xfOQU5Ex+FhDWpzfvtrGvwP
RtR/OFL/wR99/U/S1H/5z38DTMU//xU79TX/9//8G/92l351ONl+9P/1q/4/IliZLpbU/zPB6v67
+V38r/iqv1//D77K8/4FxB0vtm1iAMTXyXf6B1/liX8JRaPkW9c/PHRN/4mvssW/pAT+TlqnJPpP
XB2vSM518j/+m6X+ZePJxQ3Mgti2pGX9v+Cr+FX+d5OxYcGSkjCfxH8JOsoQGsUaF83BLZzu0pft
8ACvuTx2vrluHc8wLgLUH+tyza5lk+LZ9/cWq+R9FrvDY53T5wCiREHPI+SQJpDm8bQOPyW5u2FO
4MbnxFz64OUuJP4YofB3AZd5KzRugnoaLBDZ9bQrXR/Rq5LJE2aR/j6pWRlLguNztE42UqBhmu+8
Moqf1qJat/Fqiu8cqGWYyQU1YicQuth1ml98cEInZiviGS8So6EsjbxH8Jwm5hjtvY/CsY5ZWRSf
K9gV3FID29zWaNudqm0VTrr0bgxSZxEgUUTdXaFXgdNXaFo6ozqhuyVpwE3TI89Z9zEq4+Weap/t
vFVHK82Ojw4VaFeFXlmToTgT2/CdZtV8aa/r3QDXsvHLnXravpFkwvs2Xdo7JUZnm6Wlc9aeG3hs
FG/AbmJDKZ350NIqP45ZU7yjbI1f0rzFkGQx7Tm0FBdYGRJ7/RhrrW/K8ooaJhYqfWe1A70eYZaH
0k7qW7KPmg8g0tPGWVT/Yw+tcZ/JcviTr1rcZr0/90EaX+dGhLeTi5iPJhkMq/dGuhPqW3TtqEua
GFM9XJOCELrMkmGbyO4Nb7LXB5bjmV9Nu5TMMMBXr7pv/uB9sKm6OI6R10ykVZJHFPamsne9Lbtt
N/ZPZuWVe1s/NyAKqHViSVpD/TYX5kExSac/iv1NyiMe6eSQQUKoLo30j6bzXBHhHGbsYCCyoG52
GcFzUvqhyvNdyzoNnLW+t+mTEfwjy3EtUH/MLw4gY23Moz+xbZv7FIoZ7kdMegaZAlW2fqqlP5h+
CVaBfRBCBRb+eR1a6PnHQT72lSRYoSRkmXDEbUL4BJEwvycEcUHmnS1SmX6yitG/iylsZqwtxZ8J
Xup1D/nTNCMSJuX125YZb9AWeCb+mlpm87c9T+mBhczbRBzbQ293+U1Hxz73n8oC4ySBSWjD37uT
awQ4WTfC+nDYQFl5vm5h5RzTPNu7hl99WMvs7Dw6XIkAHlfIS47KqgBKYBOeVyZ3zeCpYwGCFrcs
TZlHbkE1XkwBTkhiTp5sxLudHvZxXxyspPpqmcQhYyCAx4zeVDUfbRK+giRdFd5A+ZeXdsSo+ADK
BGUrav64dn55afzHNbOHoeuQy1jOd+qio0kj3LBYu1DxawT/C6wxyYCeyinyCBY3bgwds09LQAHn
Ji96OruJvwXuGEiBoJvnLNLhMr1Spi8IWTpcCwY5wAx09h1haj2ZLPcIQ4IZgGOpGrCw7P1n158g
tVEn2RQJ2mXm3qDB3ygyqkMcU2+CVLfeLttdPYwRgh6HNbssnqy2+hmKl8mjLiI/kfXztTu1uT8t
iOcbukm5FaauGZ9B3GFifPRNzeCOu+7ZHS3vPK2CC2T+VlQNJ8+95lsV1Zn4ZF46WSFN6nrEC5P3
xxmbu+MuKQdmJoNNTA2clS6+eAi3drTKgjCE2P2B+kX6xxKxQyoB7oD2vnfl+psRF6TciILpN5pr
PA1J7YMPy5AJh9Esy4vquuH3LPnQaHu6h0k68d7QDUIKq0HDHzervmlYdNC6mNEpr6+hisa6mi/1
KLDxcMTe+AmfrzM1X8u02r+NeoLLBK722yZi6Bx3PfL6tp12kV87YeHJJqyn6RVNc7+vVeQcWIW9
FrTKjLsbLjc6Y/agiL2UP7H1zNmOsMpDNKNyqX682b7p4hoNbR9TH3ui3vaD/iioYNHqN6E0CM01
7TI+UfG622KWGk1Qf+8xy4OLMcrnxm+GiyXnG/J8mnM6j78HIujOFT7swB3Zw5GSFj1Eriq/ohoZ
QIGRmAU7HLF7P+NWhfphoH9PaEcDOqQZVUhWX5hCUGXF2UKQev+MlmYJ5ti8kGj1tcpV7xIHyrqT
KOt5NJoxLGsTZClJAGiW83y+LSwvuYmS1X3Xc/vUlgKdU+3q6DfaL0rNDOP3mBH+ExNeWrOCYg5S
caRC2dv1FPWnyTeLQwlHDF3OhHHLt0OGfRKS3kxrHy6JS5hvlKjus1FYhRwCWW/0KNcj8/vpal8g
v5uHu+TiWyez2XKMIW5Ihwpj/YS7PWQYeem6OzPVmm80guwpxA6jClzlrKURqoaAdLtbTJ3qftDv
RdOVn3WHOAJwkrkVLYrnWVTOVitw+C6SskQj3+KjKHkYV7D0SUXfIfM48CHy0ecLwweGN93MC92I
q+/HdLFYe3b1EZnI2EKmoDh258l/y5Bde/gUXR4N/t/BM5JZeFl4MJk61IHUIwLYptvGKM9i8PdA
gmMCO6FIxFhiGYfiadaOG7CBDFrV71ave+9yHU6z/PHEzEa+nbE3K9RIch1fphqfw7C27l2KzY4F
EnY+yF0AnUu6bxtfVUoxduORKLZZSuRsCrMpjDAeHBBiwgn6bF630a62/hiuHkk58H8TqRpITKrH
Wio+w2H6LPP2ln2SG5Q2qiOWZ9/QEREsd8ZErKsGNTdx+o1SpMRYjMgJDRqRHLOqcpeTx8DfJy5y
cE32K4QishzJd1PU+IGN2g6iEokPqHwYrh6rZiRo0PiYVVvdr6brBCk1w80ywtIiu+XHteAnwcYI
K3s62YYkgiK7y6D06pnRLRw9DOxKfNHIXAVjTEDoxYPUuW6LUM5vkYf9LEIR5/ygnO7XWNr4feJl
X9tGeyLgCuO0DyWrLb+1Zs4dMwAgkYMon/aDIkff0MjzOgjF2PseERKrPSEUc/JLPNyIBQh52c4A
hBKAwMtzlBOSpMCXBqq964H/v6fYIuz50RxKNB/RV9JGFiF9aquZfEMQyEPm7exKABsYyY6kOZIo
x12vq7ekgmmdVuWr6QD3hG25WGdCF++YXB+Zz4hT1iIo4GMJnST5jbLFQ/aokCyVMTEX68WBH7+k
NVBm9zyicNsAiz+QYB0dHKt4Ww204WSHHh04ih6DaDKCdOyeJAL1Vg54HEoMdFQAJ5d4mb4w5FO1
ej8Wk++ie0o8fK2Vzt+beeWETqIvdHHrVpS3+TRfF63jp1rTiz2RTtASCYg5EhqDLD+8a2xbCxUv
FwK4B6lYNLj3bgFMa0ztEJbaOySH9KEZSAu7vk2OlRU7VTrtnQTvfZ+rpxYxv4dOzkGNAuG/eLQH
UupUZG6INgLC3RvrcfJk98dInZuelMfNEFUvSH+eJ1cKlN39LddsTtFVvnt+mnEETGRKFddhM8ld
TFgmHnkr+xKH4b/CaenUOH40bAycjyy2urL45RYAMkc0o9eZqOlMFqIS7jRk8ka0B38F8TFrm21e
ZfcT/rOyoaili34cYsL08G3OhvdsDxOVBgKGp8HMDxliW2qMKuxTOuSkXlj7/Mk8BxqL2E/IZxLg
COY04WEhn/TWbNa9lC2MjuGs4uImJ4kkIVERfkJsYuiqxkMDDKoOY663ZUXQF8dY7WILnSqbYLJw
HUwGkyHBOpK267PL5q7aOS6MGotEoT17kyNr+YS+Zvnm4DfKGD0vdyte5xPBe9RU66GkNk15rPQW
QUCIHponhnysE3OCIAivPAkG8beiqTHXYc0rskeL7xaasjgUPja0iQ2xIZ47Sh6rtT/bsaNT0M7D
39VsM0LjW4FAOKjz8Vvd8ky6FSg2jXklDQ4XVMwh7nn1nuTNQ1IUSeBl+kGYD6lnHYmJuuC2xLqH
7gxpiMXNamGDJa+HwHLjSQrtb/s++TD68g5S1macmPr6GnNQyjndNc8Iv0scdp1fMciI1C/42VfF
Jm3YOH1ywfIcRsm9TwsUssnAqMfyflitaSyOyS1cGRSrVnxvzGhfPfFOMQXbDptzmDGaCmHETFsM
5k9uioUU7CHHap2/jiSRc5+Y1zMp43JYC7lRtQU+ctnVFSZAv/vTXXV0i8lHnSbrk8uzBa3gK9FP
J1cVEsnuM25kCteC+Z8peLKopg8i3CN4wq0knOLraN+zvK+KlfPHoPx7VPmpoefQZo61lvbtdUuw
0XpsANZ6Bn1vSwGkZQH+1pt2AOb2gI9eGHgdJmX9yQe8+JXGxG2TOm+0Em1+/FIhKIt6rLR+r/XR
q9GfaXIfwr7TT+XEqlNHzLyd7Go3V+pS5ejoEfA/1H365Wrj4prrYXSdcq8sVMSkspjEgO0RCwVo
OimWjclMdglKvBEzc4ocwMrMd1Z8Lcvg+rbO9PdMROh942MilVb1ufAlGqNlOI5Rt8sNa2/45vto
kY3Dxdw/mnE6H9FK8dU9PQJDfqZauf/BjsHa1vjtz6VXrhe2o2imCdBWnUOcXIaLzW2qc93qx9QE
C4n1HWPsWN3ajeqOYzOgC6yMz3JI/qxt8tuVeQ/0i82dqIH22Kp7dzFCvVeT+1CySgvpI5ow1vh5
7CbfK7O4JUwafLSTachl0nt0fOO5NYoFm0rDSJH0mslvvrtEg34Q3Xxj224ZRDboWGxU8T4ukBk3
M55w8cgnX26V4yCXIiqLpeUCPhB6p+jhFXF5lndaX0MIiQ1mnhFDuGI+oFLrWIAUrMbWChlsPPVy
3k1dY2Lp1kj9wQa3UYlpN342u7LZz4TS7nurFCEErctKJZAReNOjzIgBIMZeEA8eOmWOOF9n3xXJ
8hurk1vTYiggcMhMvnUuUTMOCyW1S+W1SCAZOF8JbHsZr2wGl0TDOElv2qwgzzRBhUjoE2kroxlM
05RQkhrYJWFsECYkuFEtdwuSBnERfJEEHz869AFiaWceVlYOVevSduL5ixTIoXQkJW5BsbgZxxQN
OElXgytuSgd5qjHGD1LUu7VHg9tO6XbhU9107VvHKX2cTGcME0UsDFriXxy199KPnoorHbvNmB3l
PDCsbkKq3CUPZFy/V9Z8HtoJofs09bdJ5J2aRnymk/c91EgH1wXZ4CCMckdxDncIW6PLzHVTMl4H
q40leNTDpbLbN3O0X7yEp66a9b6FvIaEci+As4S6yQONt96f5XOJgtdqrCCdes1NmhxJiD9Lq//U
Zf6S5S0S0/rMtGwI4tzrN1jEnxEPXToLYE0EULkmiSsgIqLmkIWci8lsZzjVLXaPn9zF/hbbxqNt
ZGfRrFzppRkgjsNnPPDgWXn2gVIPJZY2GjfjczI4a8nQXjmNC4dBztR/9Xh/YBfhocMlUsaOvwP1
e1cvWEbibhfJ5CeD4TVpdIrmPL7EHe7Mq3uuYbyyGWq6k2ZpX+3U+iw8ngQj+0QUjUW2zYT1UAL6
20P5EOjVI2vYCGkkF+RTLBF86gcap5Csz3d+48Aey8cS05sm6xZ1WPcQJU3FHi1t30YbU43Z/zt1
Z7JcN5Jt2V+pH0CYOwBHM719x54iRU1glESh7xw9vr4WFPkyJT01FVY1eDVJswyJwiUu4H78nL3X
hp9UtvELuOBbUE7NVlvOQxlyE2ccnag+wRVH6qnChZ0Qkr7JBpo+XVo/JFG2jYL4feEk4z7XzqOW
Li6X4Qp1EoeD/CpT72xXeRuQ2c+xNpn3Tm8gFC+NoW8iHBEdmyjYcgM5qwdl2DDslxzIu+ECHI+5
H07CPIWFfpvxKLp5BdalPJrKOPiJJXjQrW2urIj6MqxWQ0g8bYVSim5PumldkTzrZXFx0Aor9Rxn
SAv7NNq5RnVkMH5poH4TKHzfe1WxnoKITK9ol0uR7Do7JWipJ4QL9ays77qwu+IIW16n4XAD2ocT
B0HSOI3SC30B7mtx1rjsdz6whHoedkj9b/uMdYe9k4GtAdykSsaVEuV1Z3g3fm0CNx/Tm8C2Y3Bt
4SEoil1m06xlf0pFdJ/NxTMTO7FzehL8Fl8vexfZ3CmaRhQwGNvzlZVoPHpDMOwRuqAi7EPxMDbP
nVMcYjzwYADXnUJQntP7mfwRuEj+iYbYFnNZu+0i6d7igptWc6kAogT7xAy8nacpVHjUSRG+8efk
bNjehSywGw6ep7xVnwNICFFKcHWfNVtBzHhU0sJqSpeifnruQnhBmKpcVPPIGWsoWc8oOp8awUyl
0ZN1GMYH0oVowHL274J4T2r1tEuQBn7IJGw30ZyNKNpaBsASuqdEjwpnNerO2vB/bskHCpndTY/Z
MN30bXvilbpYc/qu7/HSDS4Z73GV4P7FeTOVZ1V414SW7R0H8UwwV/IOXT/+RrzHqm/PvBSoUPI1
0dRPAWeClW0YB5Sst8mg3ycVVZt0dbc3HX/hSQfVGTHjOY1o8+HuiBWsDwL1vM67qTFuaJOxd5K9
uRCxgL8qlKf0yBjanyxzOSvrDxUAvKzDe4IrdZ+He2FO1woXSWA3xYnUoHlTmxyhtUlpHwKHccEV
bQSFvu1QfM5DfO0uvGZG0asc2HZU10AX4BcX9rQKELP1CUKLyHjC1QslrWpLZnD+Wxx1pMowQkbo
yFrXp9l03yE3RdfUVs/0Fq2kDDYIXwZQvYQaWeGmntSL27cvDHnjTSaG9BKMsPEEtM1rz9eILYeT
UxNNEJs59PeSMgt2nJ031qHUDzZeVoaKX4ayi945wlm0h64+zDNfSp/6/R2STEqfGOi+Rk6EI88b
9j7WJ1RX3RltQ7sysvRiBfJQuO9Tjh/bqSFncc4+xQlCaJJlETKjfByhxQKh7HX1zlPBS5Yv1DDe
8Fi8+ln4KPrx4vXBLp/vM5PCsVYb0XtfQip1m8mE51ofkOl9KkS1i+Z4O6pmi/PwWWn36JgOyZrZ
gViyJxxhx7lIPk98t5OiXGmjB8O8Q7RC7eiehZPdmSIDguFYl84LAQNW28ptDokgiKmVRrL1TQa9
TUI7NXb66Szi0L5i1osEkUBRw6cxNT0lZm0iq6A5p2ufSPLkcdbZLfMRyluPoUBA60hzvCMmFavb
OISPjqYN7fmsKXSMWO9UukHju+8KIjNFShkb7Fw/s3aOZb9zArBMqpHYAxckgV1ZBO01YBYHwpMW
1fZuoqW5racrM0aNXd3rDjMKTVGm61Pxid2bI2EbJiAAeHTJkrxuW2OVKveVtEoSxwa1c0WKto3m
iNtQl7RrE+HY3rOVxcgeFgNPVuOMDxzgbqCDT/yx41zggBx9xOM+aMWdss3wovrMRetnfOh0etXH
tLqN+DMl5RP4gXSbVjwzKfXb0ZiWLNvRDLYMzk9RvvRAtYOlKXA2YUEXUTIgiP0302NtcqPkMEZI
SsauA4Qu1aYEn27S/aZNrL+09DoMds5Nb8fFuWDkMjKzjvPSvMPZBbhljquzH1Oi0YimwmW/hOqA
IbA3fQQMPhZ0KciCipjDd71zaLxoVwrjtmIOvS6bgP7qKA5RQGBmgqVax+YHq+PFmS24BqDCVY07
YhRxztii5e3LzJK6ZQLjftUrRdqFndDPAZL9WNRoOqAteUhdrVIdJzo8hIHK6QplW/mqGppoLG6h
n5PpR8ZG5+Roy/0msjcMvIlXKJMzLaK7YRqwAXTKdUiHGEbnMatE326MIK+uCA/OGAwSTgHWR9r1
kXWH5oHZMRWHRjiRWO6r5hY0GXouJ/kEOOFSSnc3JjnKp3S+kgaW6J6Be+M51fVMu+AjgqPidsxA
Wyh8wXf4I2jcdxOttAzwa77qEZLtqzbjuwpN/UoaDOKWnBrYXAudN7tAxuamlAUQXmNR2xkp3t6s
cuo9bqroppg68RBFlr136knsirlEw0SDxP9cycRgdEPjWreJdy6tkBhuDl5bjAA1SlsoQ5QZcjtD
D7wAHfSuI8Hwpxq6dtEegX9C3qHfppgR6KRIU3Q7PmOKFw631zxANeMccRrAAV67bizuXTBM6RpO
ANjEueDoR2UfxOuUvCCyI+OuPfaz030MnTo7Om7KodmvQWyGzTZQaJ2FQUlJYAaPTT4NF+5ou/PY
j82dkUBMWUPJCA8tdY65Dkw8SCzYdk6Kl+uEqDozPe6FivObyRq9S2C4XrvGHK2/jGEN/cGteGV8
lOLv5r7JYVh0Pd0iIQ33uUvqYdukhIppc3E8zKlvHfOakIRGU1vtsDyxE6GgiwvAtba8AMigbsK/
TM0E8sjsvPhDOgO0NyT4GbxEHWkZWobHQIKsV1wOMEaHa8ziiX0Nx5F/DY73taqiecekFhgtXTfS
UHM53tlzZeIi8fWu5RUh4iYImj16seoMhyI7EEj94tWYZaU0yr3lc8pgvwou81TD6qOeuaWHseTP
k3lvSR1uZWbTZVCVTWhpF90PdLFuIlQoWwLbBQYMDvFEDpT2cMNZh7Gc1y7qnq6JwcXJDj0H3J+4
+qijxL1upm68VaXh33sWB/a1IG3hyqK3s0WZ/dW06i+Q1Ehf2ZGX3SzWlTMKcP3i+4GeTliiRHIo
qYov9NgBUAKTNJoXN3Xb9dxDGTuUWKq+hMhj91VokPQcFswBD4jriBjGrNHTFAknxo/FGWIZM6es
N2JoODD1OY90iKrJc1K3LCAOPZq09q5Np8Yzm+VtBWyyYpo99KVj7kz6F/vZNoJ7URn3AfN7hHHe
kipBHsRpbomrnI2+efbo5W7rDH1V5oIAJEN5vNJeae1N70OOB33vNDLCgdhK/yFGIYnS36q2s4kP
dKvaOCIJpa9Zg8rWJvRC5+keAS6j+yGybuGmOOWetz0IL3Y/cBQc4pFeuzcMDhz/ovePmRXM59qK
cMd20HLk2vHoyOy8pkWqmsHgTLqIiOuCqaUwMIX3ee3itUz87DP/rbI+JYJWnt1HJeHMeTHR5PBD
MnGSIUPgIIb2MbRM12ImO6injsPVc03EFs0NdxpOnQ0ogS5be2xLJS4liIcPndEoWiL0z5cImgkv
hgyutOtbW2KRhxOdaqoI0g9fke2m974zVVCyKywjIU4lQJ7Y5nsbxbgoiu6udmv7YHmz2qXFOD5B
1XzAfBHdJSHZWDLWdDxZP90XBAPhsBtsx2YiiE3e7p1C3Bp67oyHSQ/utTu4L3ZWi7eOXvEqboYF
Am8zQUEKwHlN275aD27uH9PRqYJbmRXO42xF5BuxKTkNdFF0I++YV/oP0D8F3WaDrnA1LWM+ALdg
XFkVxgLA06YZEUP4yrLvJ8LPnmMYIGBNIfwq8lFo7yR+t8ktZ3rmdueXwfZp6BnGko/DwRfjDm0c
AlU1pOE0ukyEMUUctWzrRUSe/0zeGW1mO99FCe2psHfDTUG37Lnzc/cOiYZwjyjwpgpbTi+38dgS
h5wM6tSjeNmmpLpzpFDQnpnbJ4+opOls18xsYwvjgQu4b5ckjIfQg+FbJfSh27g4SjcoXtjDfc+6
yVDokjuUgb0yh+ZxiiCFplmbXwXRRK7FAL+p34zVXNI7QhrjgNrmTEXq7zaRvXddpXj5eHCBnK+q
Yhb9esYqMK5CnpcrbetWHyZmjMBjRN7fzvC6AKy5lX01zWQZroxiGjY5QGW5LaqK04ZjgUpJIC6R
I98u+TvFHa1tEAGZT/fV74jeKq2ATiDyYYu1jwmKq+vhYwDng9937G9KoHkrJ8CLq8q+WBuFUhlu
DDl52NQq97EvsdhufNeJ0eSxsbw6A0EzW8umNirzhn6rEWYImxsJYHEQ7EfoMuN4Z2Zl+jx5Go18
hF7latJ9/6pSad7hNmVuRbSMvXN4YN4nX0dtlvLCbQhx64YqKcixrHdOczB9LTYWj9h+rtAIYBuN
rt0GWAxN4uI0tYP+4jCgWg2lO5OKJDAljFZ4FFSnECMtNf6dMfD/WlX3/5Nezkdl9mu93B0RkPo7
vdzy9//WyynzL1s6BLPaxCBIAcviv/RySvzlKsGMw0RUSpq2Z/9bL4coTnqSdAhTkEiOco4f+i+9
nP2X7QrX9nxBhJcrPe+f6OW4RPVNaIKF2Ha5Mn0jy/G4jsmffxOa4LKGMk0PiHLVvD/MvZNTLMy7
b27Gv0SW38Z+/LeLKKF4hR1bKMdE0PnDRbpySg3yGvSikVEnpaU61LDIj7+/yg/JFhb3UkFy8biZ
XIJYn+9/lcTD8y6FicyiDsR5dOLHSIFeiHsitDlHyMPvL4eY8fs7t1zOI81Ceagava8yxG/uXGPH
QTe2S2xtldb4+VOfwwc4GgNuyTqRaGZU2gH8wViw//2Vf8iY+PsX9dDfSQ9cA2kT3/+iZRuICVUa
V8767ILH1D+2qYbk0lp0CntoEIayDgq70hFF+bT+/dV/CPP4enWXS/s0+xzb/DHhop9kGuA71hu/
xu4+DPR++krQRvFQSv/TS2FK4xqsz65cnqHvf9E4hPDRY4/chDWSY4bt1a72m4U2OE1/iCiRzn//
PonjcqTJg0hVRV/z+4uR3Bw0Texh8a1GG0tD2eWn2HTDh1iCm9oaQQE8VoRgf+LakjFy9qE7ZqrL
P2R1YO3Ry9OvgrypruqpD55Mx4vKjZ7S+IuX0ROGN+O+H1EGbuyKZmRg4mcmQXCFE5MdsWIxh9RY
Nc37ac7CZ7sP+g8IIePHgMRYa41Av5PM8dpWbMysQRnSBBHmq8gehxKbsJ7XORKoS+SpOADeFrSX
nKFksbK72l7iSo35SZmm/BTAF7G3vR9nlHBsieOqj0z/y0icn4EmoYHsU9fNUqszFz1jh3UZV/ne
FT3i8DXotP/UNmZAgHnIo06cQfGZarmWxyFZVDwt44R3cZTNhAzJwolXupvfxbPyHic12e8iUFeE
MwTOiIsRnAdnOWkbL4knp0/m1EsqcDUk8lBCPrmOHayuzG7cRV3VYpHbhg5Ai43y+oiDRqCgV1mc
5NaEp5EUqvACoEZ04JPTWhDxa+POJI8HTiQYcQ2Occb+lYNnqdrpExKj8E3QVr3q06Tu9kLXkFFB
cT4KItyhKWhFYddaQweNzc0+ezEjSf5xX1wNKJ0YJk7zlq440V9h7INyQfN3A7tUnPKKLXnpf2JO
1BodwoqQmJ6zLIYwGv0W8fbAGEiAnb56qHoNkUhZxgFFpnMtkfoTx+Qn/mdINc1dLERc0d6MEG6V
ma6vjGgmVRGuJWKmqJqTp6CrnIQqpw387ZAUmgZyUsSvOABtZxGeqDPMBB3s5NRrsUa5NN6YTU9r
qZd2vqWDZs6HyGGEBkrQRVNKYuqhHcb585QnQKJG1DKkSstsotE4OOOXHpb/UzYk02uT6/7ZEBpU
KRH2wO5YmcGDjkAX3nuqNic600SprLE8mM9ulWRMLCXDJgJ5HQaf2luGdP3Hzmutey2qZhOXc/+l
bRtmLYMEqVXDtbszO9kUl9+vKuYiBP9uz2MvWnY8qZSSnvCW9fWblbvqYAy09tRgFgZD2/jkYnj7
wX9XhBjau3GbkB8HUmqDQxdj10NVfxqsc5Pl69q/Zt4y5jdDUm8m68oLHtuJRoixG2FYf/2U/6iG
+j+zHdxUb8VDq9/e2qvX6keDwnK9f/sY/mekZy8Vy29qqdtX/frpLftfxyZ7LT4331VVy0/+XVVJ
af7lC8c3qYII0LJM/uRvF4KU8i+w5uz/VElKcoT6d1Ul3b8ka7tFwWNJ+qBLkfavqkqqv4gHo49P
QYT9Sol/VFXJpdb4zyP2Lw8C6W0/VDokUQCTD/qGIie5TlIsN0F+SltxncLegGrCMMh4T4/geiTt
wdQsKr4Zcq4KD+RMQF20qk/w/db0LQ7f3MOflGCK+/HTT0Ru+LcP+6hac0HoNKekEifPqMNNVIKd
JxyiOHsRvc1SU6TofGtYU3vxVOIt6GEs0HP3mcn0U+215noEKCl7+Wq7Nbg6wyO0pTGR4eVuvpNF
9ogwxt0hPONwOyec50qUPNgh0HAzRApyccq6+MW25tM8l6QsJNfcyyeiJEK0RHo4FNigDrk2FHSW
st3S6gxXnT2/KY8IibzcJHN4i9P8EVX/Y513126eQiaA+7MaVPLeGuJ4XRvy06DFk+xGZ19k4mFS
ZQj/gP/pWudmnps/FAzW9+Xmf77iHwLSQQU6kEbGnoAY5Nx97bE+8juHkYdhBFFshbLVwRHexZhM
guoykaNeFu6RGTAB2WO46RtkxUjCYMCVhzx03jS5rXn/ASkkQTvjbZsA6vXSLNx5xZAfIQEwgSXY
iTAKs99qbFKrYe4xINpA42ayTcHHOo9oIdDIuT3xFu4fCmvz+5Lv37+q+cNCiWBAAMrx+9MUADrP
orMuEuTY1hU3+YBkkP6GTRkQqcAl2ovnF07VC7rcBPwYJYQiaH1wmG5V4QONor3yzU+s98F+bkzE
VGH23ioBCPGwF3fRFN6SNDSvfv/Y/7DW/+ejL6/DN2t8yqxjQjtWn/RXhD9zQrUcbOA94vC2sOjY
wb2H0CdcUHZ+9tI74slJWwQ60SbVw4bJU7bOUh5fWaP+GBbqInOxi0/MjO+W9+E4PPz+oy4WqJ+9
oT8eJKICWmPqRvrUMVaRWO6KkEyuPiCQACUYrepPS5ICSc6PmZU8LA59dNKhONC9WuuyuuS8Kkx2
3X9UfP/nzi0f85s759CBYeNEKOxZ2D/hO6qON+tfLQJ2m/Ct/Ml69PVg+ZMV8uuz9s0/X0Q+WiCh
YRpN1YXB7AWdEWxhZ6aEWwZBBKq1WGFxfWpb7unN0hmJYnwNZv4Q5szqExHdBIvstsG/G2bp3lIR
ur0sfhFZ+iDN5lAm7tvvv5tfLOc/poC6aarHiTyF01ggNg/f/MWsS0dPMT3PXPcPS4pclo6f3ZOl
YPnmnijWvziPu/oky+G4DDkhMXJ/wj02jJW99KB0dd2hWPLVn05z5rL+/+yaP+xU5J43xZiBAhv8
+cGeUFqmqMHhDmBrHZwvabxw66fReJeG3RrL+iFxFJMeg6ATemg8GHD8R6JOyHAS76mhF1VC/5H8
BNYyb+KM5oJW/P238HNnH22RH/YwB0u2E0xedWqH/oXEABMp4CKcshHdezahBXGd7Z0QYqnZ7CJF
cLpn588a6uPKC3EnsL1sJ9G+z0H+BiFDV0l/0A8AdSI0jpzzMMaf6ti8H5ahCzWH2FTS2Da5uPrD
L7B8kT+72T/sGTOV8RDZVn2aY7qMKcYdsCIr03IeYSU/IwpFsdDtcztd99j3p8rZdcwRsJzfIFC8
mojvsCznzsA2NZvd/VAiOWvcTyy0hyCPkVSAsv7Dwvk1Z/YnH1X+sOaTo5CBivKJ6WoM5Jpg7C9z
i+GBFJT+2ocvsA3p36+jEbMPAvyKI1x6XzqVuFEy5Myx6KRdzl/rNAS/myMYUMBIOa8BamrTpjlk
Jk6iIXlCl/BuKq0PPtkd9H6zPZOiV8EUhEoEpi0E5BIfxnQGwoNGVdmPFtEyv/8+5C++D/nD7gAC
CumzLSvUIhFc1vjsgPnOHf+tV5w+i+461e/5us5qtna0m8+Mp3aE6hh/eOGdX7x8X8vHb154wEO6
M3kycStlWOlnvNl9TtGDMyC6rSgpgAUMGyZIcm2I4WNq2Z8qg5k3jPmS7crSe4d+tPAmptwTqjO/
+zzmtItHJYlXaeAk2rkkkKPSNWkbY50DaGvvllPhYQzXLrmo4DjPeQYkwSiQ6xTRADzK+5oj7++K
zrwAMEj38CIOWWC+zqbhUZoReVbnGO8k2NsNY4h3s5cdrQabIJsS0opa3JNJyQE30h+I4bGQnwa3
aooQJJbGdV+074C8PEdW+tKziKNARvgeWocqwoM/IG/Bivny+y/Y/MWK+nWv/eYGu6IZPKc3u5MY
KWibsCapADU86drVCsE8U7HIpAevyTw1utZaZQOQaodFccNOnO5AwNVrJH6vfsS4L66WSUoQMu5G
KaUHGg96pBD+/We1f1Ghyx+6XLhew7q3uv6EihEi5pXbX1tohm0rY2yMW9Xu6JkOrrkZXeBe1AWe
hMHiY6j0KRiakGz7HM1hNGPc1Dfp+DKH2ZVrePuamVnl1YdqdJkIOjBg7IOeLWDxIb9rQBApBLjU
2ei626blB0bKB1Dwcj25+j51XMb8iAaRdU2B3KLUyZwLay9DqEvefx5NdxcSP0WzZ/v7+/DL78z+
fhcMZta5aIB2qCBK71ESZI+wtoGPSx0fpafddeBh5SyBwa7BcKx5MsXGmP19B+fjNTY0wLBkrlF7
F0s8Ev0Mq8b2Kc0egZ+NnbYhDfNPH3bZJn+2TP6wZRsTrf4Qg8EpyVPwnKU/hcfYSaaroIgCamXv
Bmn1sCmXFxBzmLu20ZyvQ7+82I4MceHGAGIjFcW3HmKshyH3UKbNtr4imsdEl1hCCsZ/ueadTbZO
84d6xvnVwrf8Ot+8FxMq6cX4Xp4YoEMZszv0fW3qHNIGl0bvV/PWiqoWzSpRgSirh02fF94CP8G6
EtaXZI7v3TrAfkMQlsT8USlq5ipLou3YERbViwDrl403mA5eu80yLHMOWIAV8ZTOqnIB2NQpIfGN
RCDrh7dtmYcIsgG8YPSFeoJ4a1UbhMZnEX8AQoetXUwAX1t8oXpK7glc16ulagToV5Jm0hz6KXvx
dHQbD3Jf2RkjRgJY6gCBnVFskwCR/8rtomobWiCXLew4R1r1Ke/RUtWLYtw3vfPcpotLgqbmtscj
sjZJsNy6JKHu/vBo/+pp+aGAkXXqgI3LqhPIZO5XxWGiachXREcajMsIN1yHIYNQt+zeRhu/dGtU
M3bXpgIt3A3b0mrUti7ls2zUKZ2tuz6xkGtGYP9rS92MZn+xC4S3hSX/sEX96lTytVb95kkph6qw
3aTKTmnqPUd9+6Fd8saUGEgqMqNb13eeTdN9hrB8M+IV2EMIZKV0CBicC7T6tRnfNrl8nZL4/vc3
8VefSPxQmVgsuRGRm3QyahnfyAnlNgRYs30ILDJJDAfHrunXG7Oa6ItLW24gFgyHjNgybZeRu2eB
wSI10zO6CqG47XUXhH94r37V96F79N17ZfaT2zatqE5hBElHWAC0lNWEeytz1JYiajymhQXe3rlp
Q47Ns9+CFCIjeQtXsMcPNy5SmlLsjKEjjUoKkLA8iKs/3Llf7IZiOd58811K1Ppe1eEAKuz0iGdq
P5ThRhjelYtwEM7oxuvmHdNLZgjR3R+u+YtTrfjhGJlj8ZBmhvojiOW+TYO9yBVwrNg742XYBLbY
N76/qWmzpiPazCR41zTB3oQkQQcFO9tsLWi99vyHj/OLTVao728BX7oaainHk9v37whIc9ZW22Nb
SMfbIBk51TX0UVRavKGMOxesElZUPtic+sHyg1K3WvSnkww/lTHtfUMnr45nXP/+s309Tf5kLxH/
feMTVWeM3amLkLrSwwk/MOmJvshJ+ifdlwz4sVitaorROO4h6xK81TQfhFpQj3QDemnBa/LAJdAx
iE9Ul8MdOV/xxpLZveqt7ewkL67LgQ54BUL/9uYPH/xXz9UPm2DANJfOn9edZN2/Uy0UL4CNRKAY
Hhjq/EWm7YchZINA24Kip8XelDEwqVBrqC66zh3jqonDkgLHtchG4nnnJpjoseO3sKCq/f2n/Hpy
+dntXRblb55+pzLgww6qO5kSd6QvkitZjyQ/ieKzVRPQY5XhjcPBd0VUx8Wzy4ss2e5cQX6XnfPx
WGEfZ48Nqw6eXU1x1g0bozLb/dfP948a/o//Fyii/4mdfp8n5deqidvXNG7a1+K7Fv/yI3+3+F31
lwUGVHomkhSkM4ol5O8WvyP+YuZuCg9qGpw3c/mqi1IvNCHLYSzgmox3vv7E0l76L92E9ZcrLDwG
CB5s3yEu+Z/oJkDG/mxlc/lgP6ymoQ9RI0T8t6Wx7gUXIKFNu4q9xDRoNXchcm+dOyQhdCnECgJh
ygNCprGs9iaWrH5GDja76UjPPZkk/w2uP2lvMjpyuJu+THHhgneHWAMy3O+OnA7MiZ6GgS+/Yn5H
+AQK5g5yW+fdGWrAHJ4bHdFNaJPyJ/TujkcXGg4bTfM+SAEOFcFH1U9VsYnTdHg3iioNr6ZWQrcP
yLdBIM2iQeejn90vZpojI8uzJNWnogTjMonSsa/BF3jOJWxZeC6zwmZwTo0iCm+JONXFk6tzdzhP
Q1ISX4PNDW/0ytMavdycCyEuLnUDqKNMtt64I5yVEHkLNjvEbysLWoSaA875cnDC+rmZQOzup8nL
CNgEvxa+owFW3+ZovfybmbRr3IcWx/WTL+xEXBNjJy1YvmEMH7VEvH6rdF0QgBeJtMaSXcrS7+pV
Brk956ADk/LCAHuMPyCRlNUxnKjKQNvhrIjvDMsasktkzpDQV7IjH+QO2WJYXdH0ZVsAGTT08k53
omiOuQAXtMrJu26eEp1N7J1Wl1g0MHWAlwdKbqk+tAVxo2jrcbBmEIOE23iYG620IYTD7fLU/wRl
NSDcsGOw+2i5hKJeqkwNxY1hw8E5awRq+Q0usp4vwOvTYGnGIuimY4UVcV4+JOIdkmDcKI4e+4QU
gpswUV5ir21UvTRm8laW7SUdC8d7Sk0Nv6FrUnSCOCq4y35ox0wYojkoK2gWuX8fdkoON22eV8kV
pv4+WQ/5UDSf6ekFutu2NUzRD5aumzO+QMa2mGeU54gl7rd/IEFhCb+Iw0ySRBxZ5qYqISXoBrgL
h7ScIb4Fs0uhg6AYwwJDCDEhdnl7XbtmfR0il2SQHOb+SwDWMjw5ngvrA3D3Im0AzcP8OAhq2FNA
mZebU0FmmWYSceSg4dClKn5e3IcNQubcOOWp1sbW0VEuthPCpluJ5fDYev2S9ZiXyWLHzzt3h5A9
9Wh6GsJceXUm+i2DRewHfb94WuGney9IroeJNqKHiDQ3iPFJG6Hhl5TmLhDSfcGRIUgKZA4OfbBd
mCTBQPQzwKFqr6vBek9cBxzGRnGSI/oo9oZN0CZht6+UbX2O295YHH/Og6v9ssTEBWEWk5oNDL0k
kJKPomcwLL3yH61JNZvCd4Zx14SOiq4xKOCy9FgWjjKqG9I+ZXiK4WC+mqnkU6WpUdL8HBySUls/
iMv7ysCOvo6ATSAUylCmr2SV+/qOAXh6l5VhyCY4BPJ2DFIv2uBuIzjLybzkNQjy8lj6c3UXVAaG
ookM257cvuY+a2rnMLkheTWjheR3R1LFVO1atJHDtjXRkdOnmrs3HRaWuBJRiu3TLsCvn8O8i9Ey
d0E3HIuEnESNPL44WKAgG5JcrKm5SmR9LLxBv8k55O7kYbJp8NkyAOPccwRD2z4Vkc1fT92J9ljS
D4CVcJ4Ya01MusCDl+QJSSeD/zEHo2zt07GMgH3IMnnSINZOKZ12emht4Nwh8bCya/Q8GDICKzTP
nLl8ar00nT6OU34t4hkAf6aH5IrWUj+eq14Fw1qyoiASrm1gaGZjRG9kq/nXrpFel/VY5g+d6uUN
CRF1sGpyhZKWuIynOsGcqVvbOFkgiDjusqiirJ1CBYs9DgAruSQZ76KR17i2cTih8j+rHEvdYoKn
4VYPXlttGwZc2cppZAYJi9UZtj+sg/mJR2RuPlLWZikx9Ia6tAQEhw9BQUwK6O2waN+aGUbWgYhw
3zsGdJdeY9qwxc7B8YeKJmpa764rFMqysWnlc+jQOcB8PvEzpUuxRIPdBEIpiJEkcoS3oV+bnGUv
IYo7zjkuXP+16oYIAFlgou2V4yzD9TRXVrVpVUAx3aQu5qmaPqzaEEuQDvdgSM1l1gsZmCAjjkBj
G+sEAp3btZu8In/0prL5OJsyN235ZIoumXY8ctCNh9yPrHNMdBiWIqd2CHj0eSDevKha9IBRQe44
rkFAEZYtFiKKTBoyeEJzuEB9NcpD3aR4josi0owHs9gedmkizrPD702AFrvNZgp6x8M6ang03BIV
GbuF5Puu1WnxBNgstjdRVOnuKHsB/m4ApWDtKjLbMbbXQdVsjajGYTO6nTg2VZVZ7+0SOLMfdkh7
iXFgXUHKXqNdjNt8rSbmkVs9lF69dz01QYLpKpAmIHElNnhlzwxVSyYwk0k25d0UxPom76em3EJr
jcczMjdBLlpcp3DmMKQcSuDYPVGUcVE8Ihjs7kYsuHioScBhfutI0ZzIUCCqIBiZsaEkT3x6fiMk
2btWdMxOgy5i5tWPVdNdtbMOephBIcUxpHADjwpmG3MVkvRnkhYtVTgcpSjcmhyUPCFuwZzHdFeB
iq5JpYvoWtLPQfNQzni0ybuFk3pqXfa+VU3PsvsymZkCpM2TgBOBxO1hA2rfg6xRhyZ4V0SD/FU5
Cv3sRYHRbGrpBaB7Q4dMpKoem0eRllWMv3W2LtrLVX+wVNB/HjqvMHalTTwKXxBdz7PjIunxIDQH
e0OxkdPFaNT06GtN4A1BBgNI2bCdcjjlvfW+UhVYZBtnD7uhH+Ap92Q8LLlGZDFvmsYc3b1FXKLc
WYFvy+NohrjsCayEfhrSCBTXuU9gD8ilDrnD/+bsPHYjR5Y1/EQE6M1WVSyjUsl2q6XeEG3pvUvy
6e9HzV2oecQioM0ZYHCmUpnMjIyI/E2mSCorkKrNLZBWL4U62uPeXuBk+K1FLpYvjeJ5nB2kVqZN
hy5sjxwtvCTtFusz9MFJrumxd6KO7+iCWMVVgNSSifWe6tCdc4I4OZWBrXwpkBmyNuSL2R6Oln0X
QUVotpFZhPXjqFT9I3+3/FOzvSFlzlkWHuWxDkjimsHufo0dWv1uJgIFc8u06QdEbIHIPaOaZlYH
k68fW5vKgg7ys00bC4e4EOP3Kx9J2C/wEkXk2lbAZpYCvQY0KTVyBhlHhlXeEoGGkwS9FQMrHwct
VO6iot8QC+Wb0Mc2lkyrTrJTiksy7NrWRkS6aEEVwskVnRtZBdaiaiZoN2Fy0mcH3IgD9VAnTYbm
WhVTwPG3dmhQWRxYN0rbdnRbDXmMu0DtYvGUt4iincYhQMhZFUOcHoUApICmOy+GiM8p+EUpyE8j
46aYUEzCXrXbTdWpQX1CGHhoDspoIlDQA8zwn/nm2Bvp5MPVnyLLOhWNHH0sf8QwbGiI0vYV94MR
DMqDhv944LZNRCcki+R0Z+qW8pKryD0GmhbVW1UpWwzg4QkEe1ryeKolOgLHWyfL2/ZQ1CIC26+j
0wiNA+DeA0mPhpA24M/qKzIkRXGOA1IGOPqZuIFt31Q7mV++zbyRZCZNEe/9GqlG2t5EGSX8i5QY
ev7S0bPB8AU2iI2Vka19gaGpFeyzpLjLO1AqhwomkrElhYM7z5Ovk9H2xfts05SljHE7mGTe8kJl
pHuqD610I1mm11zrBbhaKBxlglC0UuTjVRkZztSY1cvEumbXw0RWZUPCeEb2POlemE6HF6cncYL4
2FFgJm7m8J122iAPPZePn+roMTctHHD0O7+gCW2y6bC5E/lrkbdR/8vJCQq/aDwp42+nY+fWf1XE
Z3MZCRusbyiHHBvLPFxK5Am3kgvNrUswS7SonP7UxjVXTyKAWuLq41NI+WET/tBT03wRoqptV0iF
L8OrtWjqwazQen9H6lCrw1aT+KfHW1Hc9uLk6X2ZD/dK10hYnjsdZrDFlliAVTH73dbUTUSCDhMt
qsmUm2BQK5758EJDy5NbaauFMR70kpbRRYfv6BdEBYE5X0dh9wwN3EfvgbctL7W2qoYcAeABy/Mg
2dpdMugviorbKmYhOTkRb/uhf9cheub/IcyW2RZtmBp/0ba07KONaDWWT4YjUF2GeafWj21ANfqY
5Rb+u7UBZpaM1m9B6SZIo22QAcfgz1CQxsEuYGi08cxnNcMT7RbnSQX+G+0RH+nKO/TWSZ06Ikx0
nedl/zRqSdTcF1kb6A9FGHfQZ6lLoV3Bh1JcyngjPaB9Ahm+Ir3rnuqhlrm+xjRNroe69zo08RTt
W16N6l+1qXrIQ7kvfsiSpTzxdtcWyPsWvBQEPuj7bZK3OuprfR/+yTJk3wuMJ9O0I13MY3ahUgsE
V/tEtiJmid+Qjz17Sk5y4BC2L/TtPSi/XWsfcGew/0ayRWlkyoll4DyaixqZ9tBKzjivd8CFYpyc
YqzdmjRPYJ31Gl+iHY37CBetCoFzXVyh0SBt0VnRu60KUvYeRV94iBo2PdpVk3K9AWvJsMeEuIDI
QlDVXHpRjrrsTi3l1nedglv/l1D8DBa/Kmp9A/BXcThbCSesKCqULxpJnrRDjcS4UwHn1fdGgf46
DpEaEoIjBVmyDcH2BqdRhAZmh0oSaBPsOQvdkFqnOYIGlM5D2/roLmlZb9/UKBSTr0u5Fk7uC4X5
zUhq+7eGZ0nziiJULe4CS+qQe4z0FieqHN19bqfMuEsMtD54Z8d744GfKI2bzpZwqElTBT5kbUhZ
R2KVllF8kM2et8yytXNT2xSpoTwjUWVw8+BL+hQrFh2AymB7bxIk9+0j900THHW8qo95U+bmPm1j
DTJ5bXopLOCyCs/9QJhz46oTMJGBKQAs9vI+uAJYVHqnCjJ0gloWWeqGcsJ+7IPSQU7R6dHOLOw6
fIH2OfEWvUrd+Gpqf/VaO0JYqXCCL6Vfmt/iFv7xRpFjUNdeMz7ZVpbxR/Zc6HY16FA6A825Nzsv
/G7JbaJspR6fRQYZ7rVBk1wCa/wADA2UJZ4SfYoIoF3vDR/s3TGNhjRwEc9WUEiJjXLasjaC/SNp
gL8TGoUy91yboZjuETKvJTLG4MnvJCv/XsQFaY5aa7n+VyptP3hK9TqgF6xwS9EbsG1zE4Kjim9j
p0lu6oHHiKiV/A6wj4IjLAaGsf04kSGRXZFUoq7HrZW1KDKqBtCgNkZtmg0mKbRtJKyZDEHHYjOK
IMWYhkr8ygiFGzv5rWpYw1cof+3BT2x5OOHOklW/aiF7XBbppK8vDXUKLkG2Qw3VqyjS9HshU41t
nLhEY023NEm618ohODdaYMtIKBTWcbRxz0J8Rlj6FsytH35Nfai79zwS6yo5qtJhCxn6/gPtwnRw
nbpNb42604CyA7wczqJEM1Er+/I0eKqOOGiXlVjLeFykjeOU6K3quv1TQWM7BBRAZnKVG6HzBI0q
vvY9rUAJo+0Qqh27UDxTASE0JUnVgNn8GOXNSaosE0Pyqh++yajJHj1opuAMHC+6Lbo8/ZsollVm
1LwK0cIbkjE9pd2YiFOHFMIk+QySFSdIFD+34MMkFTQQ32xvY+SDAKyB17D3hHUZjFgpQrg4KVCQ
oupFmOJa9doWOzbbav4gjxxjQY8Qu3WljPpQ7vU21RAnEqLbkMd5d6Haqze65zy0beDwnih6EJKE
zfFca2Gh3iSZnv1JatN6sOmtvg42hvXXWaAk3qFS8GwESWkO7X6cJHQwe+nDR8PQtAe98XidREx4
AJYnrBfMgTKA0Frmylm3GwLqeiMDV8+RuNJ5C32R6aqhCKeRrWGaTuRE7cL3HPNOo9fabaDmDBQD
pE/PgTKKY8nd+WAPTS0dU1PQjkuQvXvQHQzFu9oCUDt4TnLtF/tfBQ9yzYB1qdDlfmvt0fWDymxO
XcdAifwnNfGDF8Vmc4V2CPZQ6Ea7z/MQTG8V0jzaoIDFp4jMULsd/ES9Nf1x+IFDifIVv5P6biic
Rjk4mfLsyAMsieqv4XdfxiSBh101vn8dGUgE014ygpNRBsGRDyNdFbUJeoJ35pTirq54mGD5ja8e
4sDd1iR5rjatNLlrT/2cv9rYoQvkxBr9zkivnUdHRvkwdJDMkbQIJEFcDv7EyS7RgvB4ynqI5F50
O+ptPXaDcKDH18l6+arJJu0Gy9M0OsGp9KA4UnPk+agp+FZ99ks3xuGPPXQFAHBpMEquhNT+m2VZ
/ls3uoj/1Cxhs3jEXe8qzGgD0/UK1CfVpxnqFk7fvpYqtrtXfYZaD1KgVeNtc8eKqivwTh50J2UQ
N60QYbRB3G/8QqteEzvRAUO6E23df6cdVWS7ziztPxws9WCaI9KnWoq0sYJz5VjBNzcLrb0rTTRy
CdfWzzi1PHOFJDI9Js8fi6bm/uzZslfsjIsvL1BvU1yPaISMB8AF1DyHl6HcDQjyZeHm3avH/X+/
+p4e+dGb5DTW7E1STWgg0ldDBlQdq30ywtzK0Abi/Xd8oPjaIE1HM75yVqY2/exHU5s9MybEojZW
ROFaWXxTIPflyTfAD9YefD+ClkyzmT0GAt3hMmn4+aDOKUtx0iKBu3M061iiQrwdPX+bKr2x9VK7
YkXbUxt6z6Fp/BqalYfUpQnOHvoCq8H4ph4LVElgIuke5lF0WqE4t/5/b3WL6GVlWquP1nAG5Kgt
r8xjOOVuqk/ZXOLFbhLK2CI3Ta5tergUO6XX1V2HSztysSj/Q0P4jV2CRnmvIKwzYfditdCE+7k9
ND3Nvnvc9AaUgGoVKVn6LX+Rtn6iFqWL5OCXFujXUiJRcwwrn3hhfc0ZAGMAP6GoMWNZbE7Mua5j
Wd1RpXy/PJWFd7U5AXNEuSIUJZCXcWLmF/I+AO+qWo9FVR8vj/Ah0Jo9as6e7nInqvXYqJAcKmje
VOW+n6IhGQE0hat2kCbDNwzK9A3lzNrz87Q1Ptgy5jyiNEjZ+DgUu7CC5Dzd07I94AxFPHyWEJ4u
g52c8sVClOH/n0O2vE0XzqI5fcF3uyKz0fTxu1q4lqJOnBI0hHAMUs8eLiF5uC+znU3RGiNDCL0w
+Jk2Kztk6RPOQoxC5lY4YOZdALbpKVCHyS8JRDg1/PjYqvnqOfwIeTB9yFmwMatBUjmHDBRI10KJ
t0xET8+Dkz1KNXhYWM+FUvDQuL28c5YmNgst3ahM2he5cDMOO2TPXaOax15wLWRiZYiFm+cNK/zu
myV6rFFbQz/ETfYghxiYO+aWL0VgcTMT28b6b5auIDc+xCtN6zcLGz62JpKCUpZrSso1g0xjCq9z
rbB6Thplo8eAlDCTiaJ7/iEDKzVQ9kORMdtJXn4acR68vLALszZmMUVEuVVbPn9ImKOer/dn3ui2
DKbm3ynKkwLBP2Pl/lsaaobR0jNhNnWdCFe1Ea/lJS9Tf3Z0E3NJuB4xYMTohf7l5Xl9iFZjhY1Z
qAmoE2SERYQ7SN8cWToWpjlFgEFCcp/al9qUtuHZqf+iT78xidkiGF1p+BEGr/Ya2WYhwZgAFO/D
AD2j1I5Ldi19djekKZoZL1Ka7n31yTRR2W1WLqE3QtgHMc6YxZtIAZYcVBkxDoQnndRTTB2EQzvG
mnn/q1eOjgbFCkkx42Xa2RZdxZbDo/vVNQJw+7QvNzEwNPS2r6btleNZMy1S2Ru3La9dSCpc29hK
Ms6myX+D9IVoX61BwxYCtDELWolnjGXl4zTUkUtfqc6DAfY0NMIbTRlvG95yTQ4Du1BU5nY6iJc3
yIeor2mDzEKYj8VDYk8hrBq7r5aJharG9rAFBguOqyoTZ/vZQgHeZxWbBt45MqYtTRECnXFjwdOf
mrARuPtOlPsKkzslaK70/LssW9vaer38Vy5u41ngc1pZS7B5/28bEwAa76dV77OBAoudPO1Zjkw+
apuGztkwPAt0zblOrP56dRe/yYR8tLumD/cuMgZqiTeVzFEa63MCSpZGFjqptw5nlvkSnwLtOy0B
8FsygrTZyqZeHHYWI5NyDCq6+cKVUl5A0XhzmH9BlMrteyJiw8ZkKapsV3s83MX975UlX9iP+iwk
Rhg5lwgFCFco4UOdflMMHFdpUBbmk1adAzghMZbmNHAhiTYru/GN+fLBGr+RE96tcZXA1AkVQoVk
SbsyutXDZotXBs9p3mutDIfK/EHiYAwY89DVor2Zucy8aK0bbAKvjQ7SWoZ74fp1OJ2+j/6gWfy0
5AbdbI+LoQlkx/V77D0GKQvvVxZ54UJ/A3e9my/6JWGZjf9/Afraz9xDSb+ybofozNZqtfSs9ee+
35uwRGLF5cjZvXLLxYRO2OHy37D0J8yCpokDhJfInnAD9Y+exg/mmB48L3TNYCWjmH7ooyWcBTZV
NoMS7JNwHVp/m9Jy/uLEemArXf77P2RREcH0WQQLOhUr8JKMhZ1gyX87hFlBCHGHWy1k93LXA/cx
vbcbvMf/gUfAywMvXGv6LCYF8ZAZovUHijCnww9n+NJ4/g87kL8WA9JkQ/lD1fRyJUFZ+kqz4KOa
uFrx0DGgM96Cw7Nvxx6xrkaz72j0royxtNdnkSbi3Tq1a4MAlxtfZTN6XE1DFnIebRZLhgLmeWNT
CKSadgP9a8cKoT4dYXNvHoe225l+/ESwvvxhluqryQDyfaSuI1sbkoHhdCu/rQbQKs1zml9HxCsi
JlvCGNsfn57cLEQ0spnCsSFQTlVORz6Bzv8Oy2qMLP7+V9us7vWFLfcmBvAuXKiRmoDDYGJ9UW15
BHZVLbwjNvgi2tlJ9Zu8+PISTn/7B2dWmwUFPwnwyM6YU2lGP6fIP4Wh6gUy5alTVrbbQlzQZnGh
rnF960zG6OXh4Gepa40GFkP1/vIUFnbzG7P03Vqh/Ir4hRhxbkzz11z17qkwL//y0h+u/ru9sD6D
wDNgaIYN4q+kGF/zxHqxuvr35Z9fOOra7Kh7FuiBTtWECxT0tzn4t46No0qGxW8KaPXyGEtTmB11
msiDsEKTmAnWnQcpqwIWVj404nj59xcO/FyyQYkz+OpWT/KAayIZN5Rm5F4fcNXdl1OOGD6s5mUL
yzUpsLw/7IBrIkWPJr2c2LxGfOprwR06yni7ZPknc/O5NkLsCRsH6WJw0ZbbTEWFoCzQ0A6ejsbE
PAXeuiGgVMV+NawsJX7qNOF3G7jUMKqxG96MLK86TFGeQo20e1rN6sUwSneqjuXh2RhuCWmXv9vC
vpjLItCt0W3DwVSuray/kWgUEDR4s5NgXv79hbgyVzLo0BNuDG5Ol/72o+xhqoTeduEM10CdjpLy
9LlRZhlBCjKdR4t+QGEcrjDUxSuwrrfTPaOX48HJ4+3nxpkFgipHUhrXPyTvzAEUYqBAncm/q3Kz
b8fu4dOLNgsIqQ4CyImYTqWkt23e3laoniItcDdI4bnrP/lpZiGBx58cLF83uP1Ykp3hOZi3qOHk
3wqpfva1z3VX57x+z0bk0aNv5uLQjb/9VEn32qZFq40H125lkIVrcs6rj3ws042CQUI/hsPpbUJV
nSpWbmMbsLaShu6nNsCcQO9LcadLChsgiDvk1ftzbjfovnk6uajApSWJVwqFpRnNYkGQG7UFcg3a
lIUFsJTaB02j7ol5Km38YKvijmgqw0qHaiGiKlNweBd4UFwMwaKQ2DpDfOdg1sCjenmo7PIn0MmV
lVu4nd9eNt6NIXTHAl5F1WH7HS/hcdldycTSy59lIYq9VQrvflzvk1ry4AO4coBRKtLtXwEUgs9Y
WZ+l/PItYr/7/T4xeeF3AqJk8tQOLzatB3ic2Q4w1nZEUSsSytey+Ny5VGanPwsMsNQ5XwNCW85K
1d+pkh0ICJMStopKQO0p2srMFq7ttwm/m1gNvRCBK6oMpmTBO7ZlsJjhfsIqlTqoBFT4VrP0hS09
59E2sdYLjZvVrVqxk3G0gbp6+9Zhto1NEIyb1ci29L3mtNh8wD60cBzKD0Pa06VR/Oc0wn8Mo77q
bsgeqji5Ws1HFtZwznI1a9UOnZJ5UXQQNtW8OxgAL9l9rOQ4NdRN53P3jzyLCj64RIwQc8JP0X8x
fHtSMKMZFY/Iacb1gETHamNmutI+KAjmxFVV7zNZQ3fB1VKNh1NKKXlfdib7AVX1bQ9EDH/NRACy
GptH1bOc186HeFb0iveoBLW00iBaWtwpnLzboKjEmQkqQOREPBylpnVf464QgbhqFQtFOfGlrr71
a29mCzFKnqURLXHcLxISsCSo/zihUSGRAsjpcoxaCLLyLHcwDc9pfakcXF/F8LIq5I3tqU9t7296
TV85zktHbBY6JDXiYUFmDJDbbtHJrtz0P4cSsREqYZPutxKGn9yKs+wBWKnkGR1DTR+EF8QUC50p
v0skrsG156+F9iDav/9+fgvCoqIHGRd7FHwvneplMBPgaXF9BUFwi5zPdd/hmyrw0qMISI3YLbX+
J8QLzCKbveKETxldbf7/pxETv8sf8uNdgqbjv3+Tb7Yd/5LawJfbO5+zjZrVy+Wf/jhbxonw35/W
U6MvmmmPGLkOtdPZedgRtALZhi5xbqZe4eVxPr4vbWcWRzS0kMwgY5w+8W6GzoSJN6aPnyz0bWeW
T4jBNhTLn5IXU/lld/YNKpQnZON+XP7rP44JNoTaf2ICGPnOTiyyvRH4864LC5yMdVC3EI/qc5Dl
IPow99g4yMBeKQm2UZeHXfo4s+gAuLjpgniC9Om4+GDkcCY3u67TlGYJrZMrbZLHuTzU0veZxQq1
GhKpzikALN6vcJXahpXxpSLUX/75j8OE7czChJD8LB/w2nEdCfS6wymSrfw1QkncVPLrthHICR8/
N9QsTAQjxiKVAf2/ix6n5D8fE8Dcex7urnlYHqu1h+Xp9/73urLn2rqAI7OxMEciX5RoP8MOSBNO
mhOuPvbODSiEREgpkFATMzpkm93Ls1v4TnNFdMDRJara6uAOeYiNiXrQDfMOe5fLv/7xjWHPheXh
o4S5nPLrSqa+hLp4qoPuixeq+9WDuhDK7FkciPSQZD9k1YoQAgxmuMTufKUmW/rtWRBACktMpmSE
yaB5nNoleG6thMmlZZ+GfJcU9HJUDqnF/lXlAnHk9joz1NvVP3xp2Wfn3GvUWB5Hll0OEthx7U06
YS/gUq22K5ZGmB1vKyjtziokApjXbHlp0zPzydaPUpGs7JyFBNi2ZyccY20hOyM0NjhY6Pg9k/ZW
6Tf+lzK/RHKM0VYr/LfC5KOzNzvjQ1gVoawznVQrvjh4KPcNzkvNeIpk/zC9t0uyDoCzwy6sg405
Kta3Tx0Qa5YdmCYXf5Qp3DMQE50s2hWGt8lLrCaDlfC18KWs2V0vVbmjKaFBLQYIXkzI2TK9aU1w
t162kuEunJO5rIMIgGuUlUYJhqo8JBDz7/oDz0Kgn6NKrTiStCIqRzdPbBzEMDLcxp4UP2RW3dyg
n/9DLoxx63ngxC9/kaUBZ4e+rsDtI2eCnBfkZJtqBEGkjQmEwgeK7JnKfrXGWxppFgNG4MiepflM
LU6Kg9ljGoQHUoDhG1a1aZtFJzVUK1cyeLi/PLelvTCLCxVsljrA9YxctBDbKBnEsW2NcKeMinLw
Icu4l8dZiG7WLDqgY0wp1+Yjey7YdZa+h9h4kG1lZRoLaYw1Cw0IP9q4B6K4FlXagy/qG7mJTxVJ
wBVIUVfXY2cly1ja2LOwEE3q353BFzLs8gQL6JtS2PvLS7Qwhzki1I40M2pKjqUHBn0qeiObt9Gw
Pplc+OqamPPSKLPDT78KQ2rLJncBGGqb0V6uspOIznCw1gFbC7tqDg0NCq0i1wPPUvXODnm+n1Il
3Qa+sS/lbuU2WBpi+vfvrsumbXPFH0L8QdP4WXZ4iKUXYjqSW9bQGS9/kaUxZgef78BLjMI0ohBH
bzTSYzTH2wga/hhgsduvbN6lYWanvixy4eC6Orq9LorbrscF3omkI4UefG5lJYgtHMD/AXkmHVaZ
GHa6o9QE2L8MZ5z1UC1Ug5XnpYXYZc5OeCxXgxlDIuQDIGYsjdhQPk+Ar4jXC+Red6utxKWreQ7u
1CA8DlFPPMZmDV2/W51XJB6TJofVGiowT0sltp859rDrqfjS8s3Ofe7VYWsPSO9Mv/72fEUnHlDZ
mPyJIMNlwDwz/3VqjPFgotAHjKXYpRi4vBEX1nYO7ExkRc9UVFJcXsmj7HXELFCjz5x5HfrcLzH0
kcvjLASHN9+Dd4cK2TA9juUC2zpajN3g80IoPwwB3YD2tVXXypppR3yQWs3RnGGAIK9qVKqbWrti
rFC4kK+FmNSk7yJUIczplcsQuzg0NuX411jru3yoiYri2BzBqaeFaXOTq26I7q5QddfTZAjyO67v
ojgiNeOiCXULTklOngFXIjKKHBRgvTq5jpzgrGD6Rv8z5nOvtlkXjv4c62mpVYsnBC8tQRBpriw3
EMKDeD9IvnXS07YZVj7swrU1h2UCe9bjyEkNsFcIPwvY4FcO0lcrN9fS9pwlEV0XoBCV+ChFhpBP
zWY0URkqXVjvyRUMp8fII7doldUNNN3qH22gWagJtECaPMEM7rB4W1HI6Po3Ue6SIN7WwznPXkPp
q/Ae27UW6tJXmmUXKMk6Yy8Hhqv05rUwqn1diXOB3S5swZUPtDTELL6MUIBJtiLDjVBHhEKvNTdQ
fvujH/rVSVDuXz7gC2FsDodEMUx4lZcbrq9kvyOkX7nfjobz+/KvL1Voc+Aj+idZMqqTvKqa7Btd
OgoAyXomo4ESH+xR/QGR0TWM6giV7c/lMaey6IO9MBkCvs8D4kSimJl2tqfgodJQCIqNgnpWk59R
quXmOWrSmp77ApjBngMdaz8wO1u0BkThqXtZHozq7IfGnsG6HD/xcxvZuxjzYynarfeLFw6vPn3M
d1E571EETwtGVQAFot3zpfMeVH3cRmJXGS+MLZAu75vbqH6eCHa2GWyktQb/0vLOchPH6eG5IU3p
pkV96ifdYQjbDQ4gWf/Sjc3e1nBtblGCufw1F47BHAWJWp1pY4lqukZ1gHv/nApj45XDTVhanxxh
Hjt6xIq8lglVcnkSkM8SEf/AL51e3vbyHBaioT6LFloBRbvLPaLTOOBzooOjlqWTOsKXHdPrKhDO
Ves9XB5r6TzPwsagpU6H6J/uZiFyY3bX7VO5ey3XtP0Xdt4c8ShlzViCsdJdyMtfe0P/HXr22jIt
BYs5vnHse3SpprtP8xEgcn62+WOMOW//lKjxdqA6KRBrNrOVyLews7RZnFCiMYjNMTNhBOEWiP3h
WWANWOBA89mPMcc1mmaCgbfHEIqUPquO/jWJq93qO97SBGZRwNelUh9FarrICHQIn8G7qUoA9Ira
f+8Rs1q5iBZ21BzPqHW1BOeSSXhFk2x8Kz/qkj1sojJ1P7Vl54hGNGRCVIpQ/LRNgQaZcwq1EtGm
cSUXWVqm2flWPIQdcVgwXBUniK088IDsW3ADJ8WyK7VPtJX9tFSFzAGOuqF2chExkIntktE5u2kb
B/1vq2BEHU4ngLoItXw0ZbbVGiJxIbZos/PeaEobCd8gj5OaHfJ712JMdjLQnRoGaT7qt6RBlz/T
0vGcgx9VJNoq0FSd6yd/ISyY+PP5hX7Vcwf1CEMB1kMcbqsiHnZ5wIUPN0dADkGRoeSWdjBWfxal
+WCh/yaXT322Eirf4u8HmcIc/phKfoh2vNO5yIAeBqr6RkJe4QbNS9cJcRulPWHn0oY3nZEelReg
o4Qn3YEijppval9OjCqRZ4+V7299qz0a6dn0qyN8ojBQvjr8t2WcTfAsnNBfHWD7hVG7WX7Nv9E7
9N5pUxuh9F2G7weqwuYXo2Q8OVHrWmtK4Us1zhxuqcl2YDYFkFjDjP0RL5MEEaNMCZ1rWdfrp05P
5LM1CuRulWFjDkl/VlDU+YbqWn9Cv7nG3jNBTGHXCU1v96LLinOv9vUdWgeU11Uje0foHsHD0EMP
XykIl778rHxwrD4uxoDeYOlnm76zt4nRYRL1LVptR09B/qNPPwsKUhdiwCpo5suB9KyjnBAbymM/
KQP0HXok/dPlLbw0zOzm9ypDyuFc666OPBnMVu8+i5P7Ici2aJpdp5K65oGwFHzePv+7lBBpWLNJ
Te79Kfg0QXtGTsGp94nYRTYGFALWUXdlheIK5dHLc1u4F+aQxzEegeXwlu+OcnUDkvhHYA6nUdZX
HtYWlm4Odhz8wrAzOyaa4hx0pZX+rZGBUk7tfJdJ44vTr0SZpWlM479bON/SRYeZlkHDaPxVd9nR
jtCsSYpP/vy0xd/9vI5W8tBUGZWwARm2Ccfz0POKs3a8l1ZpmtW7ny+xUcJBAgl92YjvA1V8ycX4
lPR1jy4mMi2rKezSKs2y/ogSEY8YrB9QyDpajXW2I7ziCnVllRaKijmy0UKsGq19ppFYk3PRfvIV
Ma0YzMmzkexHJ3DhuXxu285Ofh56oxW1zMQJuvuu5e3GNG9skazckksLNTvxgYR+9AgY3HXkvwWg
rv3Q6TtfGWz3c3/+/L5vDTP1ww7biz6/8UbJ9b3wdjWbWPjr5+BF5FPVuO/46+2h0B+AsCY7dQiH
a6Ski5fLE1jgtdlz1KJZtMOga70Blul70O+UQEYVW79CVEraBMV1lXvEMGlD3pJmrzRZPrfF5vhF
K0TUEKVL+inZ3Rj/aJXgMIXEVH5uyxapIMzW17pDCznZHL/Y+Al4RZ2h6utE3oI59SLjXsXVK08f
1SpdSV+WQv4cu4icNBqX01Yb9GZnCDlxQaDs67JyJ61XHCtugwLBXnv4Fg7Jn9XZLeyROZcix0Ra
YBnMS66lfcuDP7hN3hjFGuxsMcucRRq4yEXZyDx62Xlnbf2xcfZ5qv1NkU/cYvST/8ZRvT3Gld2c
QnOiTKdr4kQLE/sfo5C+toPE4mhVApSfNLnhmsGxKtYMPRZq5znu0lZQ4hMxXRsE487p4HzpV7sk
C0Ryew67VHj+DpukYi94+o9ck8XGas0TeoEPqYhvRs84Dpr6ouaV8laZyGrmgujao7aOjAeZb5xV
NwgJrpzxpQMwC4KortWxFlMy1lr0s9SRYBPegCxpOkmo8UJfWV9XuYMLuaI8C4hKbVlC96geAwdd
xMB3/iSN9lqMX2MVePflmPXxGNYcn4nY6wCmSjVcy/Je21HdWnm1KULtefUe/3jFrDnasitVtHkL
yjg1Uc8d5XxpKhuF1HRy3pS2q/f4xxetNYde+rFI2i5nJvEonQJff/VaYwOAmwRRHzyAeAhDr4XB
haOMZ9W/yYkx+rFveha5D3FIUxAigygte0g9YHtLgYUSo5khxLs24MfJkDUHZLKGcqf7jIfWyrNc
iLMItM2oJrcFbvT9Gl5tcVqzCKWPlqmmNXW+N+HfUd3Ms+aANdsxjmy3DbNbENCbVot2am5W28s7
cCHYY0L571pKIS1DDc04d4gLTKvbbYUpxa53HGWrOgijjlaPcHX4GMsK+uumc8L/MVhJmZbWdZYy
xaigguOKaNAYyl2cOQdSqH0PXNlDbmv1630cfrGe+XeGtp0UYtAT0x1Rry4STKSH8pSUlnt5BZdO
2CxO0CNr8GUoMFiFQ3A1hl+dHss6OVSfsq55tiycWlAxvDzWwoLNYZphaHayFhKT5BYQvGrnt29Z
IAWAkeJvvNqNXTjNc2AmEUmg68zrSp8/RnQN7AELBcRDshq/0Dy/8pvoMErHy5NaUGez5kBNw27k
3pnuLwXe1jbttDMacF9o/2AeKOX3oDjbXRjLX2ur/dbJfoT1eLAN5OZnbqToE6dis/KHTJ/sf4t3
a47nFJJi4QvCWdCl5zy9o8ZVcu8YNN/E+KpJz0aW/Vyl83x8acNC/3dXymbShfbIxWrpZn5QtTrc
VSjCXJ7J0vebRZIut4SkFtOtHTY3SqK8Gor8R/jBHhXc4ZdSlPHW7NXgEOjB78sjLjxY8ZD+73yk
KlMtPCpJQoCrAWPbeNpDmMp4l02VFs+kDeJplF2xvB+9Fb7GwjTnOKYqT7pG5Fj1aSFe4onW70Ev
Pg+mfTSz6Ghb6WuWqde6PQYr67r00WbBsh/sKKqj3nRbS8F0EgngJlHX+P1L8d+ehcOeVgs0Zaya
CVRH39fHm9oJfye5/UXuo3Ij6coduN1tlUd/G6VQVtL9hfA4x7oGsoG4VsuclOC7MugqnexgM+RS
sXKqFnIce7Yx5F6zc2S7TTdt8z1YiE1fRWecodzPBvg5jjX1s1CxmtB0NZy3OzqhYQMlI4r9emUK
C2F3DmPNhdqo9RiwRGOwseX4i1oHCPLZe+iE+2TtAXRhoeZIVp6Sy9zLuKfUUYelWkqIH/vHslWt
7WpTauHEzBGtyAS3jtfXptvbt+H4o+HdukQlVWCDJFnalLChObuyagsX41wntS7lnDS9/T/Ovmw7
buTK9le86h3uCMSEuKvLD0BmMkmKo6jxBUuiWJjnGV9/N2T3bTJIJG7R9iqXRDKDMZ04wz57Y9VQ
+4QNWMypuu7tYL+Yh02Y/+822zestjKM3cgthTwxno/Ob3YcQWPHAzC9hwV18yGNjpBa8qFckhZn
jp0clQUFoipR90M0ARSUT+lOQYYD6tpbNI4rRsJkVB1GaGxokKCjZRtdSIvOPQopW7iptUNi2Ahh
TVmG5iO4ogFDIWi0u7tyzuH6cis6FH3vbGze2iQMpyksIJYQchSvyzJUHkRRs1tgxf0NO7pic0zO
0BJ8uehsgeFOanGB2/pgj8l5Bk6K04/Ryn01QaF+1/MBeRjU9kOI4nSTcuPqC9QAUkSKEILZ4iVd
WSOTIrQs6BgG0G7Z03gSBx+8wDddUoifpyexstPScBD8aQSRKqRFofHtP3I134xReGHhZG8anDXH
Sxo3p4RqTBEF8L+BdN/1Sv0cc6jcah4cyQin3EIJW4hH3UBTKIQeCJI/bUE+YBGhs7Dh/K0YiVdg
0TjJkF7ALKtFhaEL2rO6Ca7itPsCIG/tZr49emNMNwKOtTU1bo8NHZF5LrFjXUDvIJyUQ5UP7PFB
lhb7YoJcyOmtWzvexuWpSl5hYRMJ9oFsV9JqF4LdqCXNBv51xYibLKDpEFnDb4ViIVLuJmFxNoXD
LikryErgqNAerQPoGygnWm5cqJUJmajQ2EqRD8wBlpHceojb+i6NIH8pyiJ2T6/YylUy4aBqLFXA
2XJjwRHmLRos4Padv53+8JVdF4uZeFbLSLJATbXAh7Mespg0ToOLpslnD4zX804JqIadHmdtEsv4
z8aBisug0wTXiTniW5/PZ2XevIsjW5noTZ7OfpJDTGMP/UdIHNn0B+D6t0zfn/7N11bIMATxCAke
OSJ7IxRkv3ob+K8CaDbr+E5gozJpM9MRijc+FJH2dd9eUatER1MYPTq+fOp0sXFK12Zh3O7QgmDC
73Cg0xn4btV9lFiQnuJXmwHH2gjGxXYg8AopNoJ3q/OvkeG3kKhBPWFExHF6I9aOkOEsVwGDPGHK
sBHoAdNROLqUF3+d/uyVV9FEZI52FUhIvaF6wJEcsxPVXsh6/twHkO1S1Zcg3NZuXlb8DZfMRGeG
VWIza8Y6OUTtUTCG3wfvD0Imu8VHa+xrXl8t/mYAu2iL962dic8kvEzyDpxoe6uZkgtoKToHSMBu
UdesJcpMRCZVaGqIFJZv6iGSmJ51JPZAynJb0SckOVESR+YZ0AW3trt3bthijZ/ZkxB0oiCTxiou
8aBd8a91rO98KKQWtN8uu6y8wNy4+9PoV77daL4HHBwx7QwKEwmCuW4mx0iBW7mYnWs+pls9v2vD
sZeTKqMuCKBIwvdBwphyc243j6WmqGXldXJRQjLqioVRCen2lm45zSvPl8k8OVo1BF6g3bnvh+lj
COkhSIkCorV18NYCdxOHWQcUxPMUqPTUfqKF9JxqOizeLJ1jF9pzXmG1F5Oc4c1sQMLWFtEwE8Tm
vVVwTAhaZR9C7X9oB+qFaXDbyvSLhP+mtoDWK0tn4jIZ9/OgV5LvHQdSPxCWXDj4++21W7GoJjST
Ug6Q2YDjUHMGB70TOwsA3AENqRZIyTb8sRXLZyIy0VsV9nUt+J4UNPWyMMwANWDzhVJzc0Yg4Xxf
siHZMEMrdWhlgjMhqtdDUgpL1qYj33VZtEiuROj9aBrXL+1vQR8/dCCBaQOoAUp1ZTfJr3qGQB/Y
646nTf3aqhqWwxqBsko0JjwM5ecu7aHDWn50/PbjqPqNtNHamhpmA2eCSKUY35da/hTQ4FzSbpAB
vIUHdLHJi7g2EcNa9DTlSBdhFLBHaIAdux0E8LKd0PGXzTBo5c1lhtuQOqxjQcGxWIG6R4Lk0ET1
FjhgbZUMh6Hre+QhGjQAhR0J9wS5QlY5nswT2yWNc14Cp3B6x/XbL64J16z7oMso8A8AhFXtQ+io
9DqtLChm1GG5BwkQSn2E2xfFwPRdDLXWjYO29iqa2M1GW6B45oQjV3VWQ0jJEnSHf83yz1ACd7O+
gu4tgSYnGNrfa25N/KbVJ7SFVCKHNCjzqhhopOJ6BJ6jw/+h/ZaFtUsrjj4F9/TarhwQE87Z2lEd
2BPGmyXgQwnCn2ZsNyLStc9eDv6zNz4PRCbAuyEgbjWl54WNHgfUBZqN7Vk5Fa8gFUUM/VobLlGb
1b+kNdzwSqGXCExG0DLbo03zAsp9T4Etbk+v1Mp1NekqdezzzF7iCGtkF13AvgQJMK8MAnSQTOx/
nB5k5UmyDZsw8NApohaDhA7IzlsGCUZ12Wx1+ax9umENqgK8Z1MOjI0PAOs+y9EwGKb5nqZ64+1e
MQm2YRIEt8oKJPxww8fZBUfJNZzjQlcXQCBvmrS1fTD8A5sGTsM5xrD68SpKq/u4q750uvne0veh
9yEU/PLgxtD6LEcJtJWu7INikBluqraCQIazgdVduRkmTpNz38qCHgPgzazdorLPY0c3G1d6ZZdN
IspUlajo+7gYPkiO9KQvZFmdE6q/nT6iK+v/G03z7FbPaTOTluDjJeQ150U0GAjuOkbP7iZaYG0G
y98/GyKGmW+HAkN0RXHV0vwG9aLPon8fRYAy+SaRoOWFqHENgGC8D0ASs5vAewIFxi+UhMc8CTcS
Gyu3wQRoEodB/BWJ8j34End9U+3wchSpdQfk4ab9XvPPTf7JUPf9KDt4EYEg3iJxhgh0EYCYvnYp
1FbvZQDJ42p3eu9XRzMu+Cw0CrkMzwVUSs+mob1gTfhjWb3Z4hWQs+kTIq0C3l58bKLN9rm1I2dc
ee50Sd5GcPlkUtV3ccLSBwj4VZE7WIXlxm3KN2z8yr00oZwkDGvmMLhLURtPbgnx24kV2fs8dRPD
KVLfJnUHtHnfJj2BTBP621M7zNwsB9i9Gll7cFhd/Ty9VSvPowndLJwJjHFdjZ2y0LWAtGACbdE2
Bk1ewn5OWhxlZOPKbvkRK2f9FXwTitMtiOj5Xtgh9yzCsr+Sicy7KJjL3VjKvHR1G4b705N7ezRp
YkVGyH3nFo2XMAQ8qJQl9ZFOi+TWJMG4RtiNGPr3EWsqEzEadjWa+YMGZ4JHN+Dz64ASSfYdAsU+
ZYE752Sj4r/mb5pYSgjo1lCMwFkoGn2m5/CKORmk0VEbcTNnPFhZHV1kzdgfWZni7GeiQK5/2Ei8
r4V2JtIya5o+q5CJAYa09hzwv4D/DYZkKZuiKyKkkCf+smjSCRnvGgjhbh6dFWtvwjAh45FVc5Gi
+zKPr+WYxB16Lqb6gyVH/ek950URw2xVfRO0fp0gDwQQGB/HezVCFYSkZ7GsYqTkQTx+eqAVS2UC
K5NqTGrtYKA8a3aacBDadZ/GooDHtSVo9/bFliau0iJDViZZyPdd14GROaFe4wOTvRgr7N4xtsjP
NJnpGRAk+ZbZXxzE1zlPaSItiynTTeRYbF8AczKAzQEaKj96lXtQOfmkhnpX590ZHuuDBLre7QET
3wRfvr2i0gRftpnfx1UPycysyT5EBf8BEb3L0A9v53wr0FsbYvn7Z+5G0WRdNVctNi2Bttz0uZP9
LgRL6jB9Pn0qVsyVibFkXZ1yDYHm/dgMkM/Nqo/LsyktEJ4HpPdw7E+Ps3Y0lmft2UTg9lmQJMbR
EDG5qXxrN2Z6z0EU6jlOcI4Q+jADanm+Ga2+/VxKE18JqqjR15BG3ldTfd6XKHf7dCO6e9soSG2E
KiwiQWJF+GiFPvwmcGYXTRHQcN3qm17bc8MikD7rBDwUtpdxD34g1j2CGAa4rvZrJDaCobUhDK/F
Llt7CAIMoZaMKY13U8guVFI2LmKJ0xu+sgGvsIzS0qkzYQiqY2giWtmPdp62Mssrzp40sYsdIEd1
b+HTx8I6pjV09PIZeyBlOXpwaa+rgEP0ywL1LFTjjpAN3qpHOG+bGxOr2CPYKsMJd97XDYoC7Tl0
Q+WOKCQ/uKSfxrI/p8DsbuzTyq0x0YoFmIRJVqMuhV7PHyTGUePjlOyn8FHFGLWwv1d5qt0xZ+pd
r4R0jHuaJBlg9ykCEKXER0sdfHhi4JA/y+p54/qs7p2RSKBhNTp+jhAKT3jWsCNQn2C5cMreLQLf
88dgl/PxuFlkXdsx47paeTNUiY+gnAFFxspp8lLgurM43g1D+hRV7XsRcdLE9FmS5An028GlkVT3
0HUHFlId35ldgCDmSxOqA1T3ogFQT/DIeMtk4hwUmVn2ZRPTtWIWTERfIkk/x0up0oGenUWbh46o
CxazHBCeDbOwtvsmqC/nfVrTGmMMxS9o+0DjmRwXxvk2OeAgoMDHk2/ZO0tQyIy/XLO+okSTsUa4
LtV1azkfJ4SAm5NZOVqvYH01nxPERSACUb6LlPk5QqZrZ4g+OC0/pD7/uNmcuzbS8hY9ez6lVaBE
rWAIats/C6bfHY473YLxgA/qA/Szv8diejptuVeMjgnsS2Mffi/DDo3imFuN25c3KecoGn/lAbn0
2yd1fnqgteNmGAI5krEfFPhBZiDpASl2da1vkq4/33xKV7wbk5SyEiFOb4Y6gKwfwUx4QLMK14u6
Oqp31sfTs1hxB0xmyimQlR4dhVoDH0JEeNFl5CToei3f+fnGtSeAaWU6xbWfGolskI9mh8rZ8UT2
G1dy5aU24dzI2YdOklDkwmUauA2Vvzbjp5W4EWI5L88tDmib0A5Jmdaf7tJenAMi3wKT5V86Krwi
RfeXLFKEyVi1IJi+ZcLf6vFawafKV2jE0slRikH2CRwHH/ohu7BJdsgQzLmW7r/MtrMP8/Biztqf
RKRf+OjsgPS5nFBqFVqcwaXY0hVeOSAmXrEoukTLDimisiWXSWX/QBPkQrSwsX0rZ9wELAZBo+Uc
z/CsI0b24K8SP4Xogm8abOWXeiHQnAH7fjh92FfskAldzLNKMD9H3SlFbelDXtb+g6j7YUbDbWOl
rk5t9SFVnP6FvArbquatLaBhJ+jgjFoslV2KOueygDQA/eJWA/mKFTJpLXWgc9JWuL9xO3l4gpwy
vsqTR+7w3ek1W7tfhj+fslxaYnBg5vy+9UYf+JWUVN7pD18x1iYosQZTdh9GsHDgpSAPWY3WnH2s
nXpwh7Gbon01jMJy83puCs/3FQcyglnN+06DyfSDjGRvDxwpBZp3O1L7ngAVDmP2me0nHyA/uLO6
rcT4yi6Z1eIgKqOqj5FWm6HLt8RE0o72ddacJ6H1eHop14Yw9klROCYFW4aYSQRar85xASBfBGNA
Ntrl5bd3DWOCOkkEjg0If8Mc2PLL2LfIhBfZHWs6QCTS+MvpQVaMggnsbJIyTIiFMCWxxs+AGIL/
pds1pXPjRP3Cpn56lJXuIymW4Z+5JaRBP9XUI6pHSPTU2+IY5dCVqGW76+wSSr3BXzM6k2tHQPaz
+lx3/dl7Q1iT61OSTBdjg92SAqlOOvcfxzJpd20FcKme7k5PcOVImPhPuw2LCf9dmN5o65LEOR+w
V7VwjvX09fQQKxbVJO4sJVg7c7/C8w5JcN0fgnBy0RIESdA9SviuSNjGO7FiRU0o6FT4xLLGGJVD
RK1+wxIX6p23m/uxNg/75VFoFrMSBanY571zhA76NXwtu4n3sqwvFmIRYr+rECKFcU3rMbByXqFf
B4Ao+0J2PvEoz6YNe7q244a3NUvQ4GQhWj1H39kHcnxMu2DHwFS1mZlaGcHEg8K/iqOoAUp9tMMP
qtWdt5yrvEiOcR5uJUhW7r+JBCXhNOcqQcMRSSt+Bdmr+CxWAaidunwGBCaK9/k0hBtrthbTmSiY
lIC0wU7yxctjbqKm3ejfobweMxQkGL1KKrSyhvepbW2Y0JVHz4ScJlka0MwGspzL/FdE/J++k/su
HcezcdIgTAYUP2TAMgK09L7LY6JQy55aA1j0gcRfWPlC+jmIssL1p3mjxLF2KJZL+8yQZtWQJMGA
vp8shlZi2g5I/TvxXaCjfJ+25eG0rVkxASbmdM7HuExb9ATC1bEPjuC3am4dNxqjegNXs/YicPZy
InmK7Q8oQaebpT4zP7prSxBxJdlNPE7f+7zasyG/bXuSoDsLMOusERr8jFutxGsTNIwQtRtkBkeK
DhC7rV0S9de1Xd6WW0nstV0yTE81QvevqtCzSSb/RyrDZm9N/dEv0DHtW85f79skwwLp0sqSGuik
/bCIc5NWHMGfcgNs7sYWrayRCS0dCzqlCdHAuodV95OmLEbBt2ihP9KW6fTx9CRW7I+JLxXQgxbS
R7N/J+KzRvmIKwvrUki1qFwhxntvysrEmM66aYnyU7VnZWY/oO2xOB+cYr4WUTtC1g95v/dZABNe
Sppi9FMHMwLvn6DI9lj6Q9TEdeE6dKDvdKgNMyC1cED+0Dj7ESwA+T5yqPOJJAW6Q/o2Alc4Snek
AlVhOpXe2GVOvVGdWbXgS+zyzP6g/bltShEBjFmp66GQnctmytxyHm6W16kamy91Gn2ElRq9TZdh
JTAyQYwZyFrrqsuWsm5incXIykZ+12zYurUPX/yUZzOKmigV8YgPD638u8joXR1s6faufbTh9YKA
OorQjwJcS+D/LIfsG62drXrmihtl0jt2uUp9FuKznTzyZvQHSwedG87sRU650/7nTTdkxQyYGEXG
pySwGwxUdJlLShpeU+RHSjZXG3ZmxViaoETQizLLAZfPvh+pN1fx0Y8SaIOri82u6rVTa0ISpykm
yRAi9VHyxp3SbwAxIYEclD9J+EvA1EB50333aTXelpY3hSqQ1N2nMxtcBygAOm01FqydKONhKWZC
MhIDjm+1zQOUWW8KZUUbhmvtRBnvSdXzqGigabYfR2J7qoT4QydE4VblvJto9MPOocOapuenDf/K
rpv4xLarYl1A5XKfOR9l639AFFBU9adNZPqK62fCE7txJn4kAUShSydkpi8Avnbhaw4ycCuhwIZF
tw/YyitmwhWhctMNGVQg9z3K7q3MdnKKvQVeMxV6SSKfXrK1UZalfGapnLaoSgtZ2D3J0uwqrqPC
FV0PO5uEHH10fQue7CnfiJ7W7oypmt1B+S9jAoh11BVjwJ/yykv6+eviL3dO+TWYI2gT5cQTCT1Q
O93K9a+ccBPYOEFtyhoqJIJjZf2E7E67o0HKj6dXcO3QGU4nZcUU+mrhFq3qrN0T1sV3ikFcCYRG
9d5ukNU5nB5p7fgZRoC1VajThf6TKLQAR08sEbuo5LvFUlMl3FTZ12gI2p8ebW1ehlnoFuKnOQzB
cejg3c1z+m2orHMoOkReNvCNt3/FPvw+KM+OHzBcqucKTU1U+m62hGp4eZqGumHzGY7V2dRuDLTy
4pgIxl7Ola8ctGs5NDoMefxdO/2thQLT6cVaOWEmhrEPRl/NAPbDE9Sf+4p90LHaKiasXFETsVij
41qKhf6hHoKngDXXXVDFh4iyI42tC8cZtrzMlR03sYrORAEi90FiAaK4OmcRpNvrXQH+m7NNwtQV
+gE0Mr60N3PUtnHUc3TTZrWTHbuADAo1kdDikENu0tuc+MD2FVpKy3PCSH2y0F3Q76jgAmovWRJ2
uw4I9OXn08w+DKVvb9Gire3h8vfPziLTZGKdhdKjXAqPYpDM7bY6DNYsn4kiFAMhaOsscf6ARRMB
hGzUEEDIkru5iC+64spHORWULNvF7rVjY1gLIbQEHQZye+nQFaUbMF/4FzVBvtdlZa7lpc/jpDxm
kgL08PsW/Nfj+H+Cp+L238i35l//jT8/FuVUQ/2hNf74r4ciw//+e/mZ//c9L3/iX2dPxfWP7Kkx
v+nFz+Bz/zPu7kf748Uf9gA3t9Nd91RP909IUbe/Px+/4fKd/79f/MfT7095mMqnP/94LLocqmH3
T0FU5H/850vnv/78Y8m5/Nfzj//P15bf/88/vDBKn8xvf/rRtH/+YUn5T04huCwYXdzc4en336Ly
/0/OtcM5k4QJumSQ86JuQ/wEVf/EVxg40QQDGTq+9Y9/NEX3+2tC/hN2V2hCqcOJY+Mc/c9v9WJb
/neb/pF32W0R5W3z5x8vL7ok1HGIcCSg9jZoBtEyY5x4hfjbouN8SUPR5LXrFDK9a2sn9T/ZeVbQ
T2EQFz+frcx/fofnYxrVWElswukC7xdADNhamtkssOYGmR+kzoVybwL3/suH6493yYYZfvlCvh7D
mJgGQ14pReJcJO7X7w+B+8F3NwILAw78eojlRXtmLSZZAp2rMUSzv/t69XAb725n7xtxt6ZiWIzX
Ay1zfTZQxet0EhMGutQu3T2EO0wm221JqRpy8a+GEYanDqgVJTE0Ty8Sf9iVxZnKOsDawoO0SxdC
YoAAZjvtHLX6SIvEI1nvWot6TpN6bTK7jF8AvOV2ZfdvU/LCkjw/Lhs7aSbc+fQ/yzwfbm60d3Zd
u1sA9q0hDENZTUT0foqZZ+730Hto3Wvb3Vrel26HxIm3HWYrZYOKUhJt6q+XgQ9xFa3as0LxYQ9e
73AnI8bcKrDUhnP90t7/eyhJJeNaQQJNmXpOwB3aY6qr9swSfvEQCOcCMVZ8HKwABAka6Io2qbbK
/4Yh4bZNGVEOLjRIDWFODB84mXg8J1Jkx6qhzWEmg0Qs1NW7zLbziwwkgWenjQgz13MZkNpsMSZc
CG4mEHwrruzatjFg1oWuXXOk4/NaQo87UbuuHKpdklT+WRuHeh+iwH4JWbDy2KCa7yU6qA4BujJ+
lCWpS6+ltPP8MocwRIRktNtF47yzUCm/t2TmuA3ivCvkECVw/lFxDGoospaonO6jplfnXNPs0oqT
CtJ3wPawrqoOwm4cb1Lo/ZUJo/i3LN2XfSYOp9fgpZsCk80l58qxBRHQFCImALxoM5VlnQ4OrAzJ
QadpeiiKof+7owglKWNwMNEewqWZS50sQC6g7V0dJpnZ3iD8/lBbXb0xyqvt1JRwBVJfm/PFDzJi
jbm2INk4ZfzQtrr+DPCMdZFWYvgI4NzfA05j2TSeTps7uCgOnlmzamwnfqbCxOeHKVD5LsHIn6as
ReAx8+7+9A69MSuqHckE1wLPv1n0LLIJTauM8MO88ERUtYh3fM7DQ2iH2js91KvDABk6vN+UM2wX
FWaDaYw8SulHoTxoJRfukHLYoQVoCwNjmhbGtCYMdw9HAe6JiQj2my5qwHfUHZVP7b/ycqFGBIQ/
+iv1Ncza3Kjyo24g/bvxCLyMDnHM4edwQoRQHL0hzBRDInZI0IbQA3wYoGnflUBxfgXB+JAcchJF
X1qh6m8RfC0Ur2hjb70PpnGDdYMrxiVxOLMp2GtePsAZin1lz5v0CGx1BS32oKDiOCIhN3iqTsi9
3euAbjgw5kpzmNLlysED1Exok13EyUbkEnJLnvVVER1hdYOvpRwyr6kVu5ydudjDg91ijjAPERec
4tHAf2BYcE+W8/zM0xCZPyM74xTHLIc4K0hCi6uqCKMNOLl5K36PouHFMltygkm+HIVKCCvjAhao
LDXZJc38wpWpaA9JM25xf7wxIZvgjcBiUrzApvMQ9IJOo4MJSUhs7gZFLVfNc78/fffemJBN8drC
Gwd1B1TFX04oLqpRzWFeHofcLuAkNXMaHQLNQ3tXVbBDG73Rr4fDmy7w7FHGETeYIPnOKfwxsdvx
OBCeuoVg4eVvmcS8G9KNZMnr9QMRsUAYgqsHDKNpVebOaosQ5TQQkvv1tfDT+oyUetxwpd8aRUPf
AQENF4SafW6Wo0mgsmY60myyDu0Q1Ueryn+e3qQ3BhFE4bnQTHIEO8slf3a2GwhNZNqKh2NZUChu
D8UEfawo3KJtemUrsFrotxF6cU8Q2xlnoXDGseI0HY4WzuSN6irgUEhdXUHLffaaaZweT0/L8F1x
CpRA6yU8ALzTDqLGl9OiIi2DbirGo8x5cAfAq7Vfuj7dOMuqXaWHBHXV1t47sS/PW7CIb2zdG2dR
UaIYVAwI4kczm5PAXqrQ7odjA+kxNO1HKBwMIcCraSX7T6en+sYOKhx5XDGYREJM6Arc9CzNezoc
Qf2bpKi4aNvToOL8exAlPDYCFDbwQQhVBKffBPv5JQhsY6anIwjk8x9YUdUcnbyJ6FmBwYrz07My
w2EOLw6r5zC9vKr0VdsGhL9bUG6l1rEPBuYcwlRWzi3Qc8XnPLCs6xmIoOZbnGnnYfAd5z6vC+bs
q5AMgVt0qY43rLMh+oHpS2EzIWyC3jIHe7psw7OLEowy5jGyVccA6wDSp2js9ZmlUBo82HPI613V
Tgvdsg2ndwfzTughAe639Hhsl+os8cc2P6RCWcBXWHOc7sK4tT7TIJpubbQKbfWpvboA+HUVHmgh
KV7pV8s3SugvZWyejrGi6lfuow3UC+1FiQltHpeDHcQHnTnNVacGtbfJNGxY41cP9TK+41CcGOwe
OMxeLpdqu1LwrJqOE6t818419+jQR2csy+qvPspfH3LMfePQvLp2GBSZGygPCwKlcVPdYO7mdrRz
azpGUdx/h+hg2nlB0hQ+WkzzZt7wLd8cjWoi4f5Jqs0uzXJIxrqXYjrmfdSfq1g1kQspP+XZoU02
jt9by+kwhAFwDgReBMN+4tr7Q9fi8qUtGtg7hFww01PUHXURDftC2eN+VKAN3XC3DJz+v089LAvF
+21D5sJEcoQUujWqGafjXAC7U81h2p3ZLfNvWeQM3ItJfgTW9FCWKvlCgqG84SPEH3KWeGAeYm46
9hGkDnMr9aw0aO2/VVr6928HN9BxpCBInJmrAr0OKx1ITI4QZxJemDfTA5CB1uBabVtfMpJuRS5v
bYNGUlA48NaWvMXLU+2rOHLQT02OkGtMvSTL9VXFmuITSG6DfVczflYM0tqAn705KAwhkpucIPNp
DEpS1lsitOdjlQ6pdPOYQ3yqt6uP4GIK70MGFgqoxBUgEDxtgt8430heABm++PhI0hqZr7GyEVS1
EagPBw2O0iTUjYUWg975hS6C+svpwd6YJINPyoXkGv6iiVq3Ru0Dpaam4wKRxilq0xTyNbK7HsIm
R1NvC9Ri2W1RyL56O5d3DB6jDY+R6le98bJnRcpqOR9BmCkhtEl5VXkQGFBbxcK3B4I1XhbSwRP6
8uA4YchYiozyMYtJt0NAlRzTkfw9wejf9wE2ApZoiUXhARvOHEEpb6RtQY/tXBf9TvhDTnaogAIq
f3q3zCzv8hoyZSOdRjj4k6l583KZastPLHqsakLG/VxPXbUrwZY9eyxYlo8iD/zQtOj43Q1zi+p5
WdtN4FlhrUKvHVKigG8RSXSMnEhsScK8tdrw0JWCaUZCzGzu8bWfl1FW0mOMRmO9K+JENAfJw3kr
vfDWFXk+kLGtiFVTf2IYSORjvnB7VBZxy7FK72ldsXlj1V+F+zBxHM81OrYQtiG99fIQVRDXKYYk
h/WxLOUFIbO+yLi1z5txzD5molE3UY2qn84Y28KpvOFOQFpZKm4zOJnafAcmf0gmKB/B0mY6fxDO
3BLoYOvxHu8CD4CN1eQDSI2nC6ZF6U19CgLz00fujT1FeIe5S4p/2magouyiq7RsyFFmMZrTctI0
w0XUNaXeQHy8MRBONuJPxOIccNtlz585ehBBmJM8adWRBILvUggm7Zqpzf7+04UIBR4S3layVH1e
jtIAxNJqFMePvrAkcvfZMOpdP0TZIwxRmHjN7POvp1fwjcOqljQRvHecWegWvRzSToqwrCC+dyys
AcopgWr2bJrIBUJAfyP+eRXuoRSHVxKmbvGZkcF8ORQ8I4emLeVIQ7ft9ywJcvBz+1a/01UGsaa6
UADvn56dWQ9aTJJG0GAziXypeEX8IYoaJO804MfMnkGb2kyzPbkhSuO3NbrbL+chL0HeFXR/8ZYB
Gwz6QnpX9KnclCz73W/3v6wnv80wommkG+EnUKy04awhCS8yMsfy2Ledjr1khDdyaGlb3Vkk4BKY
vprlZ44o2/gs6nRduwl4Ah/BgarJwU5aGeMG5WiOl2ha/RwHYVXsGrwgxXkU2xPY89F96uz7mLWf
8zyqOy+KfDvaBT2PU4/ks/+xsGn6hVpRdk0gnFB9ZXNSs6NO6HgD+N1Qek7DhNz1SGzJszAo/fIA
WnvGvMm2+HAZJlXreDOv+eDpflKxJ5yM/qrBV/4XHNCq+BDakMTy0sFOPldWmFk4wK1SIG5sinvg
pDhUJhqLzG7ZNKrfF3bLH3vtDJOHxgBoclc5xZIMk6W/gp9cjZ7gIMLZJaK3nMOImzF4Vh+PtZcl
zL9BfaiH9haY5P2dYr2eoRspCnFgcQUNLo4gkAIj49j+fgZJwXfahlZ7E0ddfQXKPLTUACNSf49L
OOheilzXj8YviHM+ZdEw7Wotps9tX3YPIPXPY5c1M31gUWw9TbXNH0MEffUZTa35Tuq0tLGZMYhz
Zt/W085PENnBDR8Fu0uprINdP9n+XR0Ra1qUI+S9X4JZxaV54D+GeTsq8JH45TU6bXt1xJz6T0XX
Cf9GdgFeDxAlkWqfFnV23eW0bDyoSkLxoWaDVe8HkWffB4KSxBlrnPTTOAia7P1q6H5x0k/BscNn
JG5Gm5B6wifi0QnogPlUZZ5fhlkLHTYokFehGxQJSiKSd3bkQh0k9g9NFjjVIcoRld6ReSg6MIxV
1EY+GaIbnpMyyI9bWTz1XmuTwUYbB9TdIBQBPfoEKBwCJSNd+B4IO9FdGFQD+gjGPmGPhQiEdhNK
B+Ulqu6zC8cq0x8j6KAf4ULO59P/5ew8d+w2tm39QpcAc/hLrsRWK0u25D+E5VBMxZyf/nzUOcDV
4iKaaG9vy4AFq5oVZhxjTCdzU7/QdADbll43xqVxp+iHcNXyh2l0UruUTZ+rgQNLqmAohat8U4Rq
t6eszZuPFWEEUQTjdG+IpLQCgfVuhJylGGPLDZnos435CjYWOMl//9+QTSPctNrAfbbrH80oOmR0
56TKDxLDHT/t4ecsDalHKhhbnk8K1qlWota8maOBem4D3Sc7Z9MUf2sEmrq+sJri1iiGIKYduugo
9d9xYJ6FgzSpt2kMaNzUvqShRMWoVvqtw0y+a+hYnGSeH00k3wnYyXrX7yM9pI2zbsIvbnKa+84o
ofHf9FYZytknPsDzu2ov4TLhQfOgN3LnR+zM7ZFo/553wT3TF0Ncb/Wi90ubfSnWUEG/zXlaS79I
LCbyGuryyapc5zq19veXXcvjp4LHopNI3YdsU992FKMqQjwuHq3bEsku8+NBUZPAq8eqf6Nki2X7
8AKW6RIvCuHvy0s/XiV42dTAXGqI9Mu2Ppumk5bUEATDahapdy47x/ghmP+XBrU6urUvS6foz72O
bfX1GP2Eg9xzpwxH4ZZW3Zq0kJttE5dujm1ztlMZ2okdi9tgu3EdFElR1r4hiLPPHSmdxmzCBNEY
+gCVchnMxmBueat2X021KF43SGb1rrTyqGmBFiAE5hrcnz4qT7Ux5UkW1k1LH9prG+/N3GrW09Ak
7p8vb//jTWMt3rJHm83xSHXu16qExfAaNc/CAmHsc2wkGThJvX8bm6N3sdzhiKz3eNPIWYAMsOVU
rs3tuKxhSEw3yRf35iZpdgUR5Pq2tci3RjprV/iJmj+rRnt6+SMf40IWdTXGFPKNwDE29oI5xmAz
LMO7YbnzdzhyxCxQ6D+LXlUPrvOjaXIoIhN+0jZBEn3bOGlEbDud1UIHtCr9oph99oRw5lHXfOfU
EELi1VCupZO9jb+0aCFZqHpAOWqq4EIi5XMbj8M5GdWRVwqr4uUN1HWuwX3ARyRPP43eIE+Favz9
NYEWbIwTWRu1Yb3MKX2hchFQzzDqN9NYGx/LuhhtNFyzVgYjegnRNY21+H07Ns6HRDFLw3fHidZi
ykCLL9HstOKktYbM36b6Op4kMpKlv0IF6j4yV2eI3jnFbH5HvMP7ughCocvLn7NzHwACkO3RumPY
7Labncw6oaXVRTeoCbBEGD1Rx2fD4wL5EMim7PXXzwX+Q92CJddS3v3mKS3sqgXkz62qe3f23aKQ
ypmqcfPFzGWpvDqNBI6zNiTB7OqrXb1frZ61RnFiLbp1siW8FIP9vbdlc4A12rnnrAKmAqgR5mrb
k/Ego4KcmqNbaSsxwUjG7L+vzBHT3IOFdvyDa7B9Klo2lKAfGk2OOdS2WUW3xUmc5US4rBP9uW3Q
tL20/Cayx3PlTvFzMi/yqCiwd1HWcgDpK9ceoO79XubUi5Wh1aObqnTJFyKiTv+WIUz1VVcas/ry
+ltJaZAkjxwWwNim+CFaV4zeNCg3pemQjITRkiKEXavhoHnJwQvYMSBcfOq7ACuIMh5gN9NSZKY2
KzeRe/LEYNXupAp9vACR/THzPA6s4o7Vp1kB7pNKGg3frVW01K6bPKkpN1rj8XtdrZuTvdj5c5uh
yFxUgxI2mrQPbs56OBubxaK8Wmst56hb19YNcTfhu5WbXklb9YVU4yjIaq1dZbnaCRyeHG0GCCTF
+KeiR8z3bNvZPAgv9r6cPh+dIv4GubV5jVkx2ZBqe+VG4VJqt7iEmR4MDEEZL0Y+zOpp8ZDSCdxo
bj6/fJ32XigT4JH/W6tJYGfu7y5PMR76VqJTyJDZNzJdlECQzh58394q6EzSmV3DVUqm96u0SrVY
jYsaopnNseOP9OGMU4H4vHOw0N6NdX8GaPRpaVBsPscePDOzopjPcagmpV5XBV4y/G0Kaq6NkEfg
272Xz7Ow1qiI3vN2OfRv07wyXA9ETGueTKNsaT91tj+nw394HPTQ194rsDSuyuaKuBYNbr3Po1uf
dcDDGNrcf1RjaYJklL0EkWpWfF5ae97rjQD21OMvC0gX/J37s1tKrn638I191HU3yrK5v2iL/TUf
qM9QbC3OL9/InT1lL/G3yA3r+kNca+UU1ddk8pZr1uTr0U8BUNeg+Ni+jo3zM4SmyYIZVUHYU+Tc
GG5a+YWh5bV3q1IreZfrSG719pBeX/9BhGAE7EAXufubyy+ABowlkfxNZPn0xm3T7ixqTfzjCeuI
mLtRNvi/L7I9CAWYNJebcn9Yel412pin3i312jI0qa9cpllP1+Tbht3O/IpT3kVFkIselF47oH+M
avHvjbGIa5Qr7kH9c8cte+SKGLT19T+kbTmFDdlMq/9vq4xGoVtW17JvhidBHS1IFJGfkwY6PnUS
5Uhrf+8eGWjOM2+I9/LQKkY7s3V6ydr0Wpr0ebQn4FAuEo9OaCvTdCRQt7scOSpmBwP+kIwnRlL1
hWERLSpeFcb2ZKCDZ9rjh7GaLXEQve2YOdj2RPX8avJQ1h/ml6LDGC3e6A4c8+IApUZbRPGJeAw/
Anzht7nqHay3U1QmMqUzCEhZ569tLGwrw5gXVufd2nzpGFrW6YYMeiTrl/McqY1ysctIpG8o87fZ
VYp2KBGwM5Kaeug0Hw1R/plsb3w2Pwq1CINbhVPZvKh0NFszdc3oxtx1aQYMZ+nrp6aUZfy+KRvK
rTEqqtEZTe1hOil5lr0ZZDr9Y892/y2u3LLz6z6Hk+tOSarhFzQpr2rXO0+MOoc+3UdjHZ1fNgJ7
J7ZGFz9L82tn8v7EiigRk7rE0c1Lm+afyjOS72qWld/By+XzqUgHSz+9vOLj2yMVo1O+JhWktFtT
4PDOrViTLqCAZayvZjto36F41eqJMCDvzm2VNNkJUI75eWlbTz+4Mo8u31UNWmS4DuimD8knKtGZ
x4BSl7jKaJiIKezUuWQTAL8D/7S/kAnYEZgNxmbjn2KQv30nXOdWC+FeFQbzhH1nvk4fcTWsfA5e
AsAaxRbu3P35tblo7KxsWSWL8wuKXuZJNmC1wSVOB/5i94NIgSA/AUcE+Hi/VDyXfQxOGXFeNEoC
D37ArdKHPnj5ejzaKz6IMILCIVUdorL7VQDZqks7284tdpri1HpaHTSDaoSO0rw+SmIpUmmKkdoK
SNqckG4IK5mqkVI/piJwC3U+V148Bctcav/lq1yQMHhz3N/20heSANsEkXhb4ul3DbAQQOyxvbpZ
NR64tscHvSKsHBUyC/APKoL3+5dYoAyZj+sA7Cq7MNEK96LKbAwmD6n/DJz0qw0I30RyBADWAE62
ra1EsaEXoIvcW1Ha6lOpRplf50t7Lox2CDR7PDL5O9/HbTd4VK7O/7c8iCIrYgKHDvPhpOqHnlb3
R/K2un2O5GD9pUZlqh9kYjs3Eg4E4E0AeyshavPExNg1Wa9U7i1W+tlPyrH06eA7p7maqwPbuLcU
B0dwQKipPcC5nK7swI8Z7m1Bmf0ptrr2RAtoQtu7GA6W2nnNVA15yGsItIaA9/ck82rD7nA6N2Og
Sts1bXaaGmU8uPd7p/XLKj/99y8BgaGlXdXNrXvjaQC+9PSZnt88fJkRy75N0rb/w23k0lMRdzDt
BD33XzUSvs10czmrcil8syi9j7M9zb6YyuJimikala82V5RX4Hd4XAzKSRujqLiDQ42vdG/OEImz
03r9xQaQR5drOmKTrCdyH11QBIb7urbRqQJvpzMgCtUSEBTsZYMmSVfRmMpMbmQmlyxYRkO9VQis
+DVMhZOVNvrfL3/pTgzP+sATqIIArqPfcr+3XblksWGzt6OTmtUt0UT2j1cvvXnKEmY4BlK32/LD
XGfNeHUb3akJgIz2Myp37VNFiYxu8xin8uAe74QT2AIQnvBcwFRtY66imdO+mQyHupM1Vz54AQ05
kMj5s+/rdgxoOzOIzUXV7l+ttmgBv7wpe6+ILhdEF0psMAk3902u0OjaI+C1G6U9TbmdBNCIlfDl
VfbMApfLADcGNZI/4H7nY+GYU6LQdnCyen7X9EV6TofZPblT9dfLK+0E1Cs5G0/1k7FEvnC/VMeT
WijwuDcgD8P7sQCsEWj0OexgKnL7u1m0aYn8vBhDVSXZ9rSRbm+nHDWRdvYViqTrrj09Eopti6A3
EgOCDbqEhRdn7/qsYjrTXLwamm/zsTgTulUe6MKtZW9sM9PHRvNuUZEy+XatjoDCnt0uP7AS665t
nu4KTIdiQZdhLTfd72osxYqrENENkkEZnZB9NupTkzfZb3ke2cnTmOb1W0Pr1KPi/Y791cnu+Tp4
nI+dj7mh816UOfczz7Tnjt1+mpxYvDVF0wXF7NoHMeLu/VnxhkD72FX6zvdf6pQ6MWKmUSUxjeF7
5kbVW7uNXXok9A7iMZpQ3CZGhe7qXdsslZdR644uz95H0z7g/iAPYOrb8slkdsvSJnSx+sbKvk/p
On7LdhCJ9KvCMI0z/2LJDhzPzhMlBEcugYY7fnXreCh7jAZDlegMdk4fMCI58Y3Sqy5pM5f/YSnW
onSzmmGi5PstRoeoL3orxscBZPiaJ56JdgPTFf1YWuJIu3PHvIJV/f+LrQ/1FweuquNUWDNZjN3H
KoPgiMK/98yMDCfgY4UfL0L7ANjDddA+ifLp9rI52jMDpBtrY9/kQLfWSKf3aHqz4t4UfSzfJWY2
PsMU0A9C5r2zI4daDY2+FmXW3//1GzPiiaqfMa+z1ZxNIxHBNKPGFdfVkbTs3gdRKaWFDFD0kTVj
xgKd7JyoK+rTOsyiJTm5hVEemJu9VYBgrtn12sh9AAV0KRy7IrNvcS7j65LJ8rQkdXVwD3coN66+
tgUJi5nHTPn8ft8oYE/VYkv7VtZ5BddOaz/NhuL5PHBqegxbCKpojq+VPiXIaEcqA5dV5xnwGE1L
s1dOqjJqvuPUzTuZCoRhl9Q6ONnN7YX2Te9kLW8QnK0d+403a5FsQx+4ZoS6M+m/jUYeu6decXTj
LaU2qw0TvRzsUKRxWp0MwGhHOOyN3V/Xp/NsYhDhmlHy2DhuTgGuXdJV4dJnyqnthzkE8dwzxsWU
TFtHjT2dGAr8qkezLkp46BgqbJu1S7ZxNmNaCpByA5qeQjUuRtSXvjeNR2DnzaP5uQrtN2NFyO40
xQzaXvRxoyKMmXuOqldVXStDJ8ZTlCOi6hbk8n9rQVQ1ycIee2FZDpRKVYYibOu4ma5GE9WtD8xE
fshHAJ6XyiqTZ2E3w3wauG3Zsz6VrnJuZqce4cB4xVEovnlgP38gbj6UTLqr+kPyNMlY9Is28/HD
VPxV62OX+glo/OD1J4nQDJXbldP3UDXop5Z4L5ZlmNVt81GMmRNC71BOL6+y80go1a5cf8w8RKKN
+auTXG8mry5Ca/AQTi880MknQ/apdulEPD6Zc0wdNx2U9FrqJFgHZmRnLwmf8dSQAcBxbTMoD/Sk
UNqlCafaNr4oVjk+aV6vH2zl3h2iuonyBu03CoBbr9kzzwNAgGxCoZjqV09povdVozpXpdHaoMpM
JajApQbDsHQXoNFeoGdT/cVCV/gAv77zcDwc9/o/SoMPfaQE3CMS+aIJHVkU7yCoFb9H3lyTo4jh
IBrb21qcDdVHlVbgQ1CSVskyaYzEDPvFjs9DQarGHTrCMz4YOTqNgL1WH00dWd824srKiBSQFlmo
OgW1EUYjWnzN6A280Wmp1Ytrm+0HoUfjK1k7NnjrVRRjxYnY9Mu2TeK8APWT1nkaJrEnPhldzzRT
s+0PnMjDLrIKcE0cCFVWKngbJxIh/V+4WpaGre2gLZQvg1/M9dFbf7yg6zKWxi+GQXF1e0GRZ0/q
ZIiSUAw1bxxVEcTWrEZ61bshkyPSVnG3qE/jqLfGZVCHpAtcaRXKmdF9TNTyTS9N9YPEc6uu9HOH
wYOBVMX6wKXc2AbkZVrdids0LKrZmPBbaoUOtSnQunMmLhzym9EcVk25OH7spt5fhjnlkU9tQE3f
RHGiPFdpl2W+2oB29yfbaL9rCNA2F6Ca8Ze2qbIiQOAnOWIYPTwyNhPGGNUSEGYgXzZnZvZDEYOS
ykKzNqc3qV0k4YQO7ccml96Bu91diuCCEhBd6Af7pXhOgdTOkoWGmWW3pY11ZpNkzi1Z8q8vG+q9
lVaiJ5eeCtBDXiNkWaWD6FIemrT9zmAkBROFUPsTuXJ+eaktZO7nwUPQgl+oEhBjNe9ju4F6oACe
l4VzMet/l2ZRMfJPGt5XZRq9GUJRLv+oOYM/UuSE0yfG7iaurwFJ/F4zdDsP6qY3kYki7OnfWtVg
fezyzlLOTp44ZTDpbvEDbQZT84d2Mn4rXZgOvp7LIQlGYcxHX7O7cZTF6frsVc70uqqFno5p6IzA
/wp9Sv0adYNgkK8N8P9333i+AIJX4tA2+AI/HheQI9PQTKDXLEwTei6NRlxePp49k4TLhq64IgDJ
7+9Pp27jzssdJw0ZhOKe0rgRQZnM9un1q6wYdeA/HgZ+G9/DDFkGqfdJaMnZOgHmNC50fV8Jdlh3
DAtOLgtQjrW2+MJES3UGxrBjY6aLD5NLzRvIkXy9EWcVImMUalw475tcZVbssTB6wSrq3JzlEDE5
MRqNgyhj56LRIoB3u7ZE6LVvzA6j2cs5rTNsQVHPztlZye1+hJRL4ZNhukeCug+RG1sHMxZpHwJj
U9smrkyNHmyKHWmoj8V86we3kL6WM9bFg4Tz+6QxayFRU+NPNU+PcJrrDfulovXz1MDeEZuuZu+h
otXGjp3hrtKw9Brj1BiiVvxSaotxm2CHvNXiafyt6BTvX2qDzt+1av398t3cW38tiKLxAqWW7sz9
C7AjKyuKxsvCAcHH+ULUh66/gFHuhrbHWBCguXXzsUUCqT9jsWglGoubldeXf4r1PLe7QGnHWxXd
Vg7+xkrmJOAG2IYsjBlAfDWmFkNsGp77qdPS4jOzTxL9qTZb9eBh7lwzmlEQZ7llHML2mtFuGKkt
WYD+4U/NDD0pastPAObLoCit/vUOjiQSQwMEkOW2CC+I660TW0URlgDQdaZGmc2n2q3F35Mx20ch
3c6O3i2m359rZjLVyWoiMvY+Q6HOTcWJLhjDNtKvSqp+KyOrPLClm2rhepNpuK24VWJIPnBzhn3S
jTX8+Sy0qMcOfpan45e2oJYHvytREdJThJwO5CK2vZSfi66sDYdhFBQHtn2DslUVY4BHGkq3Xj7S
RUG3KplmdAsGKFp2MV4GSEmnKbU1QOvlEKSibs7Ej82Pdi7sg3rR3qbjGCEZgFHUPHOD3eX2JBMC
+gQWVsoHq0P/NHlu9dyLOD1F5E2XHnbqfLDqjhNbDSVhtQUShPjp/qjpyGcM+SuzEMbh8rErGwPS
jOL+ePmJ7h0vKG+aJhSjaSSs3/5Lca/RF/iKHYHMErvKpYD3dekYrv25cYrmUwYJ8T+8Td4Iz5L3
wlPfXCe7IzxvUWwKVSOhabFM5dkSTPRDlPGo9bVnBtZ9A5W4Zg1b/wxefaItLbPQRjPGt+rpR2Vq
SzBDnD7wa7tHBfVkRaxRo9uagJTJ6krOKIow7tPiWXWU8SmitnZQ7d1xZ5ST1igaoBqAzs1ReSqg
eGck0YIyugzvmdoqJn/ykqU+J/S8GjhOwtAZ6DHVzlMRl/G/L1+VrZrK+iqRccQSQAogttpmDYvZ
Ok67EMpnhQuvA7AnckLKBPpEWZps/GZoiZP/XtQlpCm3q4bRT5SZ3o7feU75dU5S2zzBY23aYLFS
szgX4NSRNqw8Zmu9/KPuHAg/qQdUAB+wWq/7W72AfUXjg7fTtmQ1WZ7INxQ3Dp7O3iLcY+ATzhrQ
bC3jEJmLAT9ThIlrTVcSm8y3lrk6qIfsPNA1t+QSQ1OgVro59aLuiqGjiR5a0G0+adGcvG+tKflz
rqDR1sTqR824vQUxBWB/EOuBqLApyjoFdJZYDiJUyrI+dcmiX7tJzG9dZfluzEBXXj6qn6HlJkhY
y/Ag6GmdrxXZ+7OqIprhYznEYSfr8qNho0bl6+McWydRieKzxryl8q0bqXYTZvRlb2O/MIAJnvf8
ZEOSh0fdQ8M9FeRq1p9pKg1569I0nk92JwfDV5lJEwVdWkxm0E8Qy32BKpA4215iZFS1XYM6jOhg
6hQy1ZSgbESW4k9yN7rkqiyR3kyV5qmOXIMJuxM085NMEYj8Cp+jdC6NNpXJ620kBXECCvzfiifY
7EipFyYjDVIRlrM5n0cXeBIIHOMUde18sNTeYUMgIBbnWa8FqvvNz/mtkfKqcmMc7hxGhV586boy
/8OsEpVhIYr+X24XtUyY3hBGcOyb6xzV8H2kgDIxar1zEqXxTmgMkCUKHJ6WRTlCDO29URgw1Pox
Xivm6/77FpmpPfA4GBqq2p4SwxKIYC/FgWXe8TTAeUH507sGBbU1Nyr9HVF7tnLT9E7902JC/JtW
Nu2nEcbl55efy94H/brUeqC/+OsRwwsb0lNuLWBQRgtn8uogE3/9D6uA1aUoAIAY4Mb9Kra9TPEw
1yIUeYO8A3XxayrSI4T9jkMDRoEin03sQeK5sdJ5Ek85XVIRRo5Buz3TlHPWLIhs9gzhlHYTX4Wb
qyeRY/Ne/r69a482MQh3E2zSAyqvVzudOW68sH6aGUzCk7+ipaH5Xsbnjog6By+vt97qjY2jdAkU
G/dJMrq99aicVeShThxKc1Y+mq3mXtAKTxArBr/Z2ml+s8b5CL+5u+jaSqUrxD+2NaquaqM8tdw4
HDW0JbJxGYK+ia3Q7XTnNJRWd/OoqR543p2ngMggUHN9LdaCxbq/OU5r1xHzVwQT8wrtXZXZHcmu
0/+mDJ5xeXlTd5cCrYWOE26eJ36/FHBoe3Bz/G+RJO6lt6McaUIp3rn18Pd/WIkcb+0YAyTe8qDS
wpOWrCoRQuep+0BLcrOiwVbK7xLQ+Xh+ebUtSGSNsyx6xoQVVGIQQth44HkScdVlcRy2Xd8/m66S
XRzIpNBsXWF/bkc3qc6WXBYZmMg0/AEBt36uF3ksk7UmNttrq0OzoYjBzX2kwFS1U5d5EYOTZZRj
rNXZFVhdfxn1CqLA4CnkgPXAVmilG7gWdLQ26puD7dh5q6t1wEdpuEMKu/fH7FpWMVqTIcI263t/
Sp2/paG3vmczJqmhOP8fLrBBB5PKLihrKnv3y+XlaOpRuRI11/reqZz65NaKLv7RKUp9JEq6Y825
TfS5qCJTsN42NaZyAUNRVsotkeMYGFrbPM2ZqoYvX6i9h0KUSvsQpP2jON0sa7u3mJR7myrU7U/W
UFm3Oes9dCW7xPj+8mK7x0UeBAoe8M1D+BiPql2W+qjc4mGoraDoSk4u0uiCpKW2iqmBVXv9isgU
raIha8lnW1OuTGfCtzR433pxzWfXlD0whlRE73LFnruTlUvnlUoAP58ohRFa+Owr8czG9jBcjUQN
scYwTVKeoTS9oCSV/w9ug7CMuILKw2MdO6oW5k/YhOJNofQAMWyoOdcGTujFHYzuzYpKhtVnxNaB
+9+5MGurGYmDVeHrISr0RopLcaFyLa1Ue4rjMjlnBgOdImADB4e3RcmsOwmBdeW+0QQlVVvv0y8B
jSLaZfbSIQmHGBLvVZdRV59kkUdL0I96o/wWjVZtX5BqkcmtsC2lDqKiRalEXyKFWbap6n5WUfVQ
Gf5glLesl8PXXLapfUmtyFIPAoe9nfn1p1197i8/baPMaY7kdBKWAEdOJnPqQe12ug9g/ZXM0f/d
GDCROgoeYKG2iV/epvTv6FFT/1mGLypDpIKyoHXMTPT6PQIR5gn16/7g5Nd4f2Pxf+rBuqT5IAS3
yV8x9E1dNsQMTuGlH7tRm30b8ZigX5n5rp0rJ+Ci5neORz0NaF99fPVTBpUDUHCtNa5u8H57hzK2
GVMt4tDWC6M4iSancepandSvYtLzBP0Qpz/KgXbCUNIDoEgEumQl2zxeylnVir6PQ0/RkzdaX7YX
GNyZvyi5xiWixKoBsP0eAQw9UN7Yu00EZ0RJ9Fwokm8+dxJVmunIUodKFdnM51QrGn4IYOlp4xwc
7I5ZxiDbiElCMgUptIkpnNlup0WuvRBUOgjpa0O7SjvTr3ZF5VKo9XLwUvZ2FfgwWdEqU4EM9v1R
It+cGiCl0zAWg/h9bLMKwFWdnhtLm52npO290sdkeheyd0UeLP7zT9/cY7gABNrkfECKt6Uqq9ci
uto1O9vHaX/SBwXGNTrjavxktM7UIKpVIno8DiI+GR0pL12QWNX9xnCL92hejF9Fo5Sof63zbN9P
OGYrqIQWPTlG32UfoyjpPnqN27zVI/6zoKrcark0rlUWBy9iJ0JwCBAokCDO8lh+n5q4NtOa6khd
pdN7IPya8Pu4dS8vP7y9ZZA8XPMTGkYPVaY0nbJEGfI4LAZlfnZ7pIEK04kPVtm57yDJUVXkCsJi
2zZmbHSmenu0ZVhZ5rCcDFF50vcQVTN9k7LwHy9/k75zBV0VkS/0cdcpTdsm2OCs9OW1WRKhOScu
UcuAHx+Elv45kebYB3ZcoVvHNe3066zPaH5mxBeD36EYnf8hdStdLnxHkp/mdO7/NiJ3WQJz0pv8
5jAmpA8miVKz33tu1F7LRUwfx6JXx/emGovxc2fbIgvMwhmagIEBQnmqOUw81tDnb0zRFx8BKTOB
5+WP3tliCEuM4QB6R5Fla8xqNM16pzck0XIhlyCqh/FqCDOuwj7l14MAZTPvEUyaB1EVtUrQfuBf
HmznkhfdAHaWLU4GzQ36tMu1oJdqg66ZBVsd0fZO/tEBTa6eVVMW6rUSjGvwbYEaawCutHV9ZWi0
nvq8ocX+uMjqlYzy//0ZCdNA/K7DjrZ5cKFqcpmGOQ+L1OX81aq/KNPMKMg8Nw+s7N7ur0NlSH/Z
lofuRmeWcZznTR5aCLBcmLPZ/RVJePu9vhT/vv6gIfgxnWHtrtLnuLevYu1uV9GQh2pXupc5M+xT
pyRuYGfFl5dX2ntG+CcAcpRnYZMb9yuNUdZnSyvzkGrMH7lM3LNnz66Prtjy0fTGIShTKzuNWpUe
pBI7Rgl1Zsre9B4BwW2DkaizhCotdrMsu+qM2Kvzdgb89fr+LdHO2iSAK/zIPc1bMy/apuV6iCS/
LZlSneNpcd4qvWYfoCzW6HDjlVhqVeQBGLBqlt3vZIJypmQcHx/kivgplmMRNDYZWdLPGg5IiYO8
UsuvLx/fzp30QEBwQ4AjPOKdow6lBQsdgDCZmxYwVBu9SbXxD7d0koPP27koTBdaOV3EGOBI15/k
l+C4S3SvwRpn4TgpwxJ6etnkTzHGtArQvFuat0taTtO7Aaip/RnWtx4dmSP7cYPXbgxGGQfzCHvo
5kaqAsW7MFXN5K9IoWYPUytOv2h2ntd+69jyixUvVGpRvE7tT8pceaueb+MyB84yk/d6B0PuOjCY
4g0YL2gb1SiE6SMbzwzol89l5zKQ9NCYxCMiRLMtKiWOOfRpRjetIiS7Sn2y/VLNFrTljCXIJfF9
xJCOg4hz94gAaZJNUl+iy3B/RG5VjmrkDFnYMyT0u+aV+de5LEbycjO+pm2XPUv2F/emWgdFiL2q
FhEGrxh3TMa8XZrq0VzAk8hC3ZljSHKychNfK5FtDXIEz5k64up5fuqXsiqCYcg0I5gq19D8bqiV
Ty/v/d6bgAKwQscJDh8kTrvCIHd2rDxErbhGpJCk5FsizFq/AJHupoOT3rFjnsVsIv5bKmnQaO43
nSxbxszbzUOgfw40B+ZgSz06EpHZ+ybiXaoRtCLJJTbGRRCvUDjsWSXXnI+AaA1mfc3FWeAXDz5o
75kRjFLQZojaWhK9/6AJ5fta6ew8NK0ou7ZSOklgTLHz+5SNsUG/oC++vvbANGgqNPGp79BW3rqC
BcmksfHQ8dTzRqMQajIr7uQZVWf55QLR8uXVdooSRMJ0Pyksr/NftsSUwqQMqETYEXdw6zLoy7QV
9Aet7Dcoe2QypmzdOuhE0lQfvXKMmQofecDH58ZS5quNI4YJX4shOqOcmDIxsjbH4lwXeseQV8uo
zVcfCIr6Nh1Dog64/9vsDm0ziBYjCE4L9BE88sl6srIK0pGrZ+87r1sO1rMe7CzAcrqTq1wkuPYt
1xk8XUXdpUzDqEmNgLCjCVJ3gY5qoAx9cBaPJYm19LUWSClGQfNYf/8XryK62rYHrctDjMrcnuJ+
GKObHQ8kyxN26ktJ2v49ytu6vC5Ok/TBDF1j8o3GSYWvFnWF4kInY/sNqPTpKZ+E9zcgpqb3G29S
4TGIkYndKpiH8TSkI9744OfXH/eKhsgq+Q/PADDCJhF2lsionBoAVeJozYeIctuPMSKu881ZX+yg
iSzzHxJH1IcW6WGBMsdMP8ssk/OzXeTp5MfwaZKDoOfxBcMA5X4DjKHwhiLR/aayn73mtaur1srq
i5Yotm+Mnnce5KB9rfrp95c3YWe5tXK/zhvFLz8GPoxvGvMhycM6Ih9BEF6869MFQJNnU9Qxl/SI
NfPoXHm6RMWrztIOViY1MfFKZoH9Sbrk0xiDyZ5UBEzmxXSvjKLvb6A204P459HOg2l2yJ/pKfIY
t+ktbIASDls2hBUTJZnWyRDlptCdA0fKE1uvzH0cubZMSWqJcuDPbavPtkwidchyL2xFYzDLGRaL
eFfMjnX2kH2MfTlCHQzGeHK+a92Iul1sTa1zGtt6mH3pKsPf8NYLfaWl2d86dHrfV1Eey3dW3U4I
7mlyqJ9hlXRtMBbTXNJmbmIBpEcX7TWaI2dkwHE3DR/aEdK7j7prQS6cRXn3ZulV2QRG6Xh/ohuu
fDNrS36QeFlUmyw9+uYKES8MhiSsOgE7VP5F1rNBSGkZyneaFN2f8zzl8tlbpukvSxuGFGqENRSB
kcHrCPiUOPdTrYMTDWCs/W19wrEPBbe2LnVnxXOweM6cfSjMOv+iFjL75qR6+Y3JNcjgx3re/oa2
rcowvWRZFj9vxhE1/z7Ksn9ypY7LsKc2pPiul8ejX1lV3n0eo6KTuQ83MjOv42jTOvHQOan+FIlB
jXCea+uTopbuD6YM1dY5IQ4fr3pS22g0aVnXPGcKrdJnCV1KnHpryrM3vVRm9Q2gccP4MeReoviM
uRyXv7BoWRdYda4DV9eWIgoSb87fohvxPxydx3bcyBJEvwjnwJstgO6mJ0WJZrjBkUQRBVcGrgB8
/bt8i9FiNEO2QWVlRkRGONx446i9p15WhqgUp6pXtkW2zP3EEz+T7P8aG9y3gYKbzVckWT6lOXFk
P16nU4cw9dNPxRIX6LDkRr8bRJ8wCzK+ZYDfL91+mAlrQuC0qw3Eab3q07X/FJW/vEMY06kMyBle
Fld77tVGesOao7K0smzn3d9yOeukJs9lznQBHGZNgYCo/kqlDsKCfcf2yBc59B9qr63J46G2kBaG
0LtWV16PImwQbyaqtGHFbOz/m8cm7As/nejJdy67DI0bwr0TGdCDyVHzeBiZHT1SnX6UGZqrPRg+
q3rMROF5iD2Q49d7XaJTI7AWuHd7ZcvWe6CNmf9DRDTLk9BTN57WvrZjPvrpuhCxUFV9kWazwk4p
OqYvznhUrsgrfuxTJpu82ef4zpFLitQugXgcFFv8BZNIVxCJEC/FmonmhzONCUtJE1HKeRKa5bZr
U8Je+Gd8rU3X37YRyRmOHPSfPYiH7OJ3u6fLyXXTvshslfxoZhW3uSP9dSt4/Ls253pwg3w8ouSf
twbV++HX9Y1qt2Y7sVXTa7Jy+6AvZ5d75k4Y47Nc0unwRoBXK0KK7HS7NIQf5F1SVz+8w23eM67Q
vthtU/9UXdX+ciNzfAinJWIuaoS3F61f1X/Dxgonb/y1bwjPGlSdO/u8fcdGJJisaG/eXgPfBE+Z
7oMF35+6e92wk3/J6nCxxWH2+GEZUJaWokntXxU6u58vqwK/HMluFWxwLWR+mUm3deElQ+OWQq37
kmfqWB3+/ZKd2nQZq2I9VPvYHW7t8c6axLTlMqnIlME+Nftf1vY4ylPWRKJU8H/9lTOb8A6XL+fx
qERWDsaROldqsXuO7DA8inll/bdUkHtDPsQyLYZ+ss8O5i1Tuc/WfwzroOePSBJ1ro90KLbDRqIY
skW+N93Yf3XaYSs9IyqZb5fE6ZmnUMonsxuRFBHBdm+i7vEuNVtNngBxBhyQdSRCscCAyvzpIl/Z
vKKYDeVkgA/Ps4jj19ht7dcUp/1rIJduO83xSi5cNsXiKdJOXF/Qk7MItEuz1KXox4joFBDLoKTh
J0PE4KAx5bZ2/Es4dQMJ4goSKV/rabwnioNYi6Ua7Evl+4BfMqRvzlXSBn8bt6nFaR/NPp27bk+B
dmBf/gsO2YoyBSojPB1jgJfJEdVSDE0cvYHvjfOpdWqSL9jLPL4ceN7vNbYtPbAZdfY3tVk5EuTp
DFdjyFBdWNN5bQ6X53RlzDOT5Z6j5RM7bu07Ags0YOs0r1uOf/L8UdeV2cmCUe7vGHj2rUdrYXIx
+d1HH+2xOdVhT3kg9j6o8qThdxVtQ9IAb0hGEUbkjf4ijCgey5FYkuG0rsQLYnbj9o94AcsfeILP
WzFvQswF/XnwyiY3GKTbLKl+qWY3xmowXOXv41tgwnH0iDA5alxQzn6igzL0CCQpO+PP+KIlYnvV
bOnQmkabE51qOnFMX8jWWMpkHA8vP0bfbNx/3rZcYnkcySklwggNTuIgX0CnWvl5GOr9GnuwqLpM
Sn9v/CVhw4fibyD+RdR1vlNI7XsDIbeO/wo8QIQBIiYEeotSwScxuNk920esGyY7Oy65GdQiSx32
+49gW/Vd1IkpyTE2QdzEFdk97v64v4SqO15Ub3hW662Jv9KKPu6kcLAw1I4OO5S2W1xuyu+IlXAz
VZBnesGt0t1dySfTDmF/F5g1vG7qRfwmQ3vectsKIqCwizEvUxiI7tyuLLmswPzqptHiMNA/IRYZ
evJ+m64mTHTV/ITF8aeGMr+49UmOif3SK8b0uWKxBzR5mCiD7qSye5Ycqrrclz25eL6cTBFUUSwL
HYn5XySrPsoPTajgud3nZOCU1dkXS9zjnkuqiZMfituyGJABChwXGtPncNDD19LE60FvIciPiVQf
7rmHrGAuvHqs+9yzMnsUtZhuVnePtoKY2mHMw8C076R0in9K+3Ytq2RId1BtJ/5RB67i/EdOKGGc
+ogGY6pWBEpcrJ3he87DRU6PR+ovE7FFqfdcOazDnSdq//USb1VWbkNFc6y5iXywwn1JkVM3SQo7
aLl147ga3/xQYUA0bHX3a9yPrD9JhQA2XxsnfdT4DaxlslU8k4pg6emqY1vtXyAd+dQ5koyLaAgH
W9RpqrvCthlGanv3XbVgMfYfW62a+Kr12+aeIJOZFZNm/NZzROP61Pky3i8YHh7emSrhPqWLM240
Bd5+UsugswdG+PZHtqPDPY2hSYYSlxSkbrvzLZfgvsGKCsKk1ye3cfs517XLtVMHMS7TPZE5zZ3j
1Frhu6Z6XViWLbgfsdPgiFLt/8ljbp+wQWT69zAd18UCcOZfHbPcPjNvqS9TLKOM8zJvv1S8q1ux
B/Mv1x24Bt1Jwj9IM5HrqnwqbGHQTtl8CF0uf6fr3P4qTdAdxKON/+vTlhPmHmNwU7VDOvMOgD7z
aqQoFwRCkwYWOmJVee2r+J5ZrtnyBAN7XYZtsLino1O+X2zCUBfHYIuiEpEOMqIedwafI5Klj4iA
Wnw+KoE1oGP3SvL4CeduwpRiyLWZVv6yWbNH1cPbcc8kxFVVNrP2ss6g5/BnPY1XO9bVP+1HS8Nm
Pk0scsqhjfJ+8nlWqn3pPhdeW5X3vvB+DoOuX5xoyd6TyeWSr3tq+tLi8nmxQlTjeTzmYcEszPdG
EGrtqGKcttjhgZcOFEos1fuauaQD95ADV+E+CoJUtyb4NRB4FDB/eOQ3E5mIpjFbRk+eXeOECLoj
NBolrAYxNC5u4o9heiQMuCFMMVqkSOicCasfc737gqwLqJo5V+iuvrvdhLxJJ466P4svj/FKhsJ5
Hga3afMJofqL9y0QKaLxWJkQYuTjOeoI/4o0Bpzm9rHpmpw7afmZNdq4RTen68fkevWdSDh2RTcG
vbliTvbagpUKbhKHYaejPRxCMogwwMq7VHg3ZH559jIgu5vyPrXLL2xSIl61G5HzFOyx+9Hptr2x
MYmDhUy0Ii3S6O3NINqbc+FNsc0zVsW3QuCnPOfo7ytdVJ3txMlbaMSLTDLZlDyqHnbPqG//ii5c
cbvNmqTNuWUc995zEILcMhzg6e0TqcYotfrDs2kaNeVK9v5f1s4jWpBMDqc6MXo42VbykIXNvNsc
ww/zVCNpVDnOA9WfYPHm10MP41ZuNB+Sz+l7EhiHbRjLde9mgPOUfLO8grREfWNM83Nqj+wR5ob7
/4j30Z4n2qTw28e8/juboPoN7ekNRZQady3iKtT8Wr/ZHxQ80ucYRnTYwo2fB4fl3FzimvRQaxcC
dpfR9ru3WcjH5LEHXYRKT7bc6bz+EIQ6vpEFT0aPpR95dw4P17ogwz+92pb0u0gP+5x3dC+/h37l
7fnTvoIuswfwUMHH2LPv9M1fRrTtq9c9yRZT0vOIhoMeO6aJ1di8FSFFuNoiXrC1HqYtPTPGMAEx
VcF8j6IhIktW6v5vkKrxb1hn3Bp9aElyM2LCr2hunfA9XJjNinBL7DsDLYWMgoVOMqU833X1EDbF
7jWrwEsfZQmfz4ClyHz0+0e0xYYg1/Vgtoz8I/hgUZTOx2nWeSNfLutH9pdW9d5Ujf2MlgEpRzsw
OuWIU5xHOvaI8XUxfXVZzeDhibzMG19zH5nmFGiyv8sBuGHmVtz2/4amq4DXk9F1cFNO25sqk4pq
M3b7H8fWza3ySRz7IT2kQMoZ4lcCGOvurO2esYygdBbcpq5pdJkSwXZJq3HucLWvNQIWb1/1ZVix
Z8i3cQ9q+uxKSWQn/sLkPIQ+x3rYiPur4m/AGOtpUzRjMv4jfjztcrsfDTMg2F9PLnHlfBwOmbp5
jDSoK6nR1cNmguYrjuewLaPJ6Z9X320k2aGRulVDltC4m9g1BXsF/l3AwgZA2zSjnrN0jz/TPV7G
YrJ2cwskIdjzWadbPr/9plbq6aGIHsG65kq2mfFyWqvxpU73dCuSFgeK3BlH53fPpfGn2mL10QX1
keW2zxZqP8F+TMQxXZcXbh75Tot2soK4gemNBNKoyUdnG5Mz9/7+s3VV8xuZjPmB/9LwQZCvR/7X
6pm5yPCQq/Mp3jU3xiAXVYhjSCj/A3JgfLxNyHDciRAbx3F+CBp+b97Iav3cdDf0TN2HrfARIBMx
x5h/jwrXbPap5++e+8bJnEuME+h/1TBkz2S4tVlZOQivOAlm5GYOAfDz/68IfTuYbdek7B2CCOwl
QA6WHnheWyubl47e95INafZhjxjrZpHJNqLezaTiaV1l//D8MQSOCVT1p2zExf6ML0LaFkEqKKik
sg5vdI3enZXpseShjryp1Ik3TWflmvT3VrX7R2j9+SbyWsQ4po73T8o1z0o6R/zCbFgkVRLFYJ17
QACfZNinj0tyGHJ847b5Q3+UhTnBe/KGpYz5O3V2QXEAHmCqa6EPcKTJuIe9tJltgezdltsjPsYk
Y6ANhkvLZL5djXoVDkvxkeOdxNRP9+hWdrIg55RgYA4sEJR0ar791ixjn0++7LnOgt2mt4627ssi
xuWRlW+aoSMcxB1NM+PaLvqafJRoWod8X30Au+ZwAvpClH59LrRap9MQ+fUPd5j7K+n76tke0+SU
XiZllldeuqnSViLR+ZGuVmIQkaZNIcTO6VhYqQAuW/39lIai/3OsXvbhOvPYFsJkHoSsObIlX9Pd
r3OdApIXy6KDX4G7qo+WaNeW45haC/g8afeauXGxdKx2bIp6Hl2vEADLZD5isfmzJsKC52I14sF1
sp4E6h6roDOLibAd7EFGz62IPVn2/nIgXwTg2vPQizE8aZNNfcYE1Ex5jVEsd32WTq9du1XPdguq
qoRk8P9NvJuHLvPZJ0y8Pv2xNfPGaxza721kP/mokGQNedcylOVTBaidh2NW/yZmdKmLQRnNDVOL
1Jw0U/s/P7CpKGetFNfKvJJyHOmAtVCFsPihCgbuVANAM5297w27m/kw6yPhooNADzhnTzoeFwo0
4aAAG8kYzKUD2ipPR6RItt9gvL3cHQ7/Ri0qDnnBVfyOlwvbbGm/Dj+c0BP3eE1vMYjept6SfZnC
wo2b7Zdt/ZrPq97jG2dUTnKD/Dj1IJaWeiu45JP4pgrG7UvjzdaVGv3clw53YJmaBM0MWimjcI5z
v3zqyC5jvs+df0dnti8X/Jh9GsUGjAefUr09jrSxHzKLscdNIONfsqNdBAP5t3sp3X/6oWXW/1oH
Q9NSbZotOBZJmMW6Q61PWaZIplB4WXqncCCClZWqxP0JIeiM1/I7byvPKj9+6KMquEk4uH6ervXy
sdXR8IcOzv8Khh0uQDTh6hRWBxj56CrpBB3b4Y2XSjbuLTukekRYXamtTG2tfzcBFoRQaFk9YeJA
lPJpPurxdQVr82ne606f6AWAFpPlaCbMHoX56l3jTnBA1fB3JTDYy3swWxK9ibTh5B3b8EQmnfhC
ocOM7Ztl/XV40/a4h8L+x/MRPMc4zP8RoJxEgk6oQ3MPJ/6PAb+I+7pWtY954Fr/3ukY02Jsd3jA
LGEYy4/OV2+1XeV/R+e57yt5qD9HvILenWEa44tFP/jIvn7yu2nqSp/0tHdtaUDgZHk43nZBl4aq
kCbT/3egAv9vwsTovZfbsBVYHTG40qn6n8MOzl/iJEWCobtwSJY06DDOc73uVxySqXvq/ApRScj9
7+aZmKcs34c+G4vI3bbtko0gLLQtan6FuPZ/tEmmfmKdqW490yTd1Ty4rig7vEHCwnKZbPksyKmE
3/WOKd9tWP+qHPMdA5L47ZvNhEPZ3KwbnJQao3/SSXbgVCif96NZCA4RfaNDoO3O1Sc4H3ujY7vh
jOkm86tX+8JQ1OoguRDKs6Y5zyWSZ94dVgP74t5RiChvTaUqmFftrV9ICakqLslEXgG5pJwzn9c3
28dj/mvXyca8MDPlXAeauNl8V/CIuc4Id85pPdYPw9aAzFl7IXwStWg85j2sgMyNbsKlXGYqTD4g
wG6gTBYerKD2+38TAAN4tucixhynANdstIVeEc5LwPgsRtZxWROhNBqnZyQ+NK4qeQRQuJcK9JSs
cZLVnpbOVHwedogVd67KsqJuzXhjfezdeInt2pZDUgf3vRmyuOhF575W2xh/YRUrf8p6pceYO57P
BaXvCE4YqZDyNDlZGfS9fPNnS1ra1iTNy7oEa/BiRxs+G6RkWp5TDen9Bmc9/VuM71Djp3QJFEMz
d110iZtW33d+tjDPmGG88xr0HFcY8K3DaV9V9bFQO67pDLfh3Go0FEUfz+ozbKr2OKmqT8ecwA6g
584ZMkZntS4vOE0LUFZqtrisybzcZ/PMLniT1OuXMPZ7YmNA/BHtnX7aGy+ROB2MgaX5b4d7qz3/
qVs3tzkZFrSaPFXT/tUOcXCrRLL/irTXvQ08pVF5JMY+7Vsw/latiV8lRDsIWhMzbsrvCLseubW6
SyaZkkjc9pax0vg0z+vgtUBC6xoxS1BIG/OgQVdH76pXeGN3gDDRHpFKH7m7IjrekNAwxIAFI7G9
sAIyoctpdzp3F2FwdxKjVzFzeUFzo00P+uzKOpG5k26eW47U15eWTL2nFOSUdgMpzj+LCdDb0k3O
+8hr8ciHz6odXmjyWE9kWv9M5iCEXmFEDgoUB+3NDKalSzHpbxyQKkMss98rtrB8a05txcuB1dji
G1YjZHh2BQtCn73HtjKJ0+My4zpXrXQyGQ0ljlxM9BQHZGjY8+ZYLlcP0Ra6W7HuQ/ZTWrOZK5+4
9/1CIkvLZNsNrr7yLUPcKfKHbT31gazfpINOFvhiBNLpDyviwlVZ1JZiF8d868Z1W5224EiyUso4
nfNm0okt1Xd0LW3JLJ/Z2NhbiPndIMVOLB9El432J0CEmoo26930U7h9BCuYitG9mRYPX9+E21MU
kw5oz+aU3EoOE236BWLouPKnhcHBxNoMpRkGs4OfsrpxCjzpMgA2tYsbV7Yj8Dir3tu8pyDJVqSb
3HFv/l6lgP/yOz38pMNgcE8xgTSva7LMWWmDZGaDOYbKwknf2uORr8/gPB/DuJXzmupbLu3hfR1t
QHxMb/523GDiakWZ250JEx/ac2xM9jis09CVHBYghNZPjGDMiDvScj22RfNmiWgQGwB2ff6+Hr3r
2jYquW8ZFP5WfXh89WYN/lMzASRl23tS5hvuLKogoIZihMTY+4pkSGeTA4fN8cVLtD8/7VGzHO+A
Htt0fwCBx6eQNkbkVW/rf2zx1fvFg7obbocjBZYh2yQZXhUepP7ZM1hhlICCoblGWtzW5zUZhXoI
d11teW2PRF5b4PSRSTTck4JzQRMMGt3sN0MQTt47ZYuJJtNsITR5Y8clzvuGO/hhc/smenIyjE+C
3Mn2bT6xPNr/oquq4msfGL9+jM3KYNel0e6Xg6uOT9UABf5evpc3LzMP2syRdyHuRON6p4CS154a
gmaCYp1FX1F1JfHZJq0XZlOeH6hUz2Li1lThOvNfqiq8wY0qnm+JBPHVi/VFuv1te2chCRPmaiIr
Ol74vPDQ3h7wXl0obcptx4KZNQjuk23Dspxpd+gK1iNagHRrBc6hFTd+/FfFkc4uQPlDXfTpBD8i
ojpbT3AT2avYMwctoDn8v8EeTtsz9ufTclK26zJYVTlP9zZc8S0QWWjcSy8wp77HYNbxLk7bQOo5
I6X3TJ0zX1vgjO6ZSCRsG2a40HN/ePZT1y04SFftm6V5ybyvlR++3gHBme4cAGLOL/iMyT7vpsXZ
7kTUrkFB2BhEF5TjHhS8abO+Y8+z3HmSUvvJRZLaAqZJek9OZdKgEKnOnKeQhk1jznAs60NW2RRK
kvNuf3hqGe092HQSvnsYgCSnaZtCmBW1+/am3VM73/PMe3PBVKnx5Zw5AGWo2IrP13WK3L8evPZY
pg1Q/HVg+15fA+PiJoDenktjZv9gok5xOVyN0axFGcUNYTL+gnwoZ1Nl93/1wEFTTu4Lnt2dC3Re
mF1t8l4mE7W/Z26dSjtKBOkbXjVD3uuDSo0wwr11vbUFZGqCcS98HWYzoxCGqDcZQNvnoXc4ZbTo
03xiUK2Cc20qnP9q6sN6JzPDcwOlfWzlTKujfrbfyxLcTQ02ONuyYfqs4i7seJlLRV42GoB4Kyo1
rx9+d6xEZrEIfeQ8YHNMuGfSzueJNBumhszt65MvVzkXY9guXTn5UEGnCkc5vxRzaPa3Lh18F3Iy
XOJf0aS95CaDS2UoxMewCBzJC69bOb+MZqvYaFGI2YuVpdKtmGa9HWXTr2tMj77P83YzVWOzl9sR
Nu2JLRqftxUf7M8IZ8SJPLMyeuaHcyEq3tzrNNvJK495ybCzgMf/ZHKaHjA9qverkcP+Gjcd873o
bereuWIj51hnlk4isvSXMHQObZ2I60HftPXMPdgJ54hLFB8HbPecBHovgE1NcJM5c/gzZJxFbdfO
GNrlgJOdZEyoluNV7S6B6zjHpxV0goTpVdlSVWd3dUP9AvEw8cWs7VDfAlzA+k/NPIMpw2fFp34T
CA/RmU1Q13Xvra/A7qI+HxtpWZB1UWxKnbIoTC5NOm8Pckmc+wg5RXoNfBDr3NFu491GYB0v3EbV
Ws7gCtR3MKSfPp8CSFzYhfvdnCA0LPo9yMBd/UEDyHlDJc5zUsfkkjcMjzfkcmIBLLvGewaIZaLw
d8JlwYswoM/5JtoPEXrqKJU9mqoY4kNPhMypsClbiVznPz0MNLoBbFSbJ0Ev+6tRNZP7mHWsTJ4H
Im/cexd7Owr2CkIAhQktQpPDJgAJSXirtrhUQnb1p3STLJEt48Qmj2h7MF0Poa/zEJB5Ov0g/Ltz
30i+FALud4WcPem2YswNEVpHP3XcuGu5rPgJf7ZzlRq4AcpmTzsOXAMW6/KcG5eZ6xKOIJQPh++1
Temgcw1Oc2Sz+UrW4bScM+SA4ucybiPdA0tw8rw5GIdrQljVlbXT/GvAfvqWQMF0LP1mPiARkXWU
gfAieZcErdLXXGoDwsKtARFp5glecGyCdTtj4jG8A29VcdGYtBJ5WkXLF34yyH3Czl3Nra5HPJhW
Nj8+tfamRwvX9c4qO+nTwCQuuP8878EZZNjxrxsQIPErrTMCH+wUJqb0detUWAfRAW94HsNxISYI
zlLiFPgLqxoU6okK5L92mbbjRlID7cmxTYrog4p3LSsNS2M5bf4zcgul3GLoQLv/qZ5IyQsLpt1Q
jNDWSenLJF7PJoSVZ4tscxaj8uRouybOXXdd9X2Ni/iKOzGIzB0S12Y9x60yHzypdHR4BTYAiZkr
ccvAybOiINZ1XUz+wT5+vx7jG8PDsD6OUSbuWCIe64sY9zU4KzBhQIG1g6adssOTqGpkUJXa77o4
H+2cIuaJRzDAybhhkkcsoQ355gT2voGizy6NpZYU3gRDWETD5u9XvhkZ3hZnapaz7Iy+zGir6iLo
g0Pc+XBkA9FQLAhfpfhhIbrdZbeXJKUuulD+7h3lXEdqKaAUuKC51ZsAGjtcnGKPkvp+0ybAN13a
FCAv68TDjGIT4ZBYIt5Y4x2nuPHm4LJncvyvlWP9sLKkjPSl4XV7+P8O54Ox6VUIEz/svG5ZZFW6
MGzXjXqzW+//xvOgew6jXn/UlTcgtFiP8Hj6Ftqk916wgrEiVZrwrAHj1gVYlDpyi2HsR9D5SXce
+w6Zlou+8HJsjvznNZzoc79VszzLsYmiC6dwTk++SNb+jEMEYqhZ7bu++E7cbZcY5cBUTE2dRGcW
f6bq17owFJdjGH5fBHJ23/hh3ng305h6v62es+iilOP5pRL2EGedxlN23lvv0M9LtTYvYRtyZhvy
6sk1ySaQii0MPqB10Gu12IP9nHeAwdNW2+hjrFkVyQ2DHJwwzQlnnYr0OoGtiaISo/myYegOZQMH
9ADy1yGfiefkCQuAERFDGq3tGRZ94wj5guQEN1ANuiK1uBJTwDoGAR9c+SLUlr20e6y/UAeH/X24
uw0i5YENB39V/VAkSoClRW6j2V0zvLKfc2SUuEKipbj7VxDqX0vyTU7QUS8/Ymv2Px6amwFTyZTZ
NHWU+YSIa5u7QM5c9FUcT+FtsM/T9G7RRSbnqvOn8DIKCsvNLpVpLizmNVtppmBFG+PbgVXTigGm
BTrarpcmmX9iwcuz6Tix/hjYWftjUVj/cDIcmwtZYybDUST06KrdsAUo48Rq+xLUckVHFSzNfiV2
Z1UXZzXb87pZmB9AfcxfZpj4rPTTHY6odvoZWE40ZAJozRiLaMPu0xWCpcWW/K/uE6tEoGKKlUX8
Q5lrCU1k7Pun1nSDhNoTSOex5tH7Swz2WOeBvx0+aOW6mWvEfXwINBA6n6Tch3MgZo9IbhK7/2OO
QBoAWLYPr4uaLTf3snIZLamCvc7ZAVH4IGt/EqcFsLW971TbvArb9V1pVOa5py5ZRvWemErGfGkB
bEnQwY9dud4cWhyEBvfPXFkEOojuowPplF3/TLNz4JpgmmW+QhFENALhPBURUXalFiR+Fz26iRjt
Z28WsJQlgIYrrDuxKdxLRyiUXGPcnEXY4iGb4a2HC1+g9av1cbQ+j3Yc7RXFqAtO/NnDjzCqSe5j
j+d5MsNs2TttjndPtJW84OSLxxnyvHA+VTyowLso6l/avnaTexNXNZqEevbq0yZmsHI3c+Kb3Vk0
oJBITA9XM353pphfRkWURAhDahbMAVFrt0J5BNEir2Wf4d62yrTeSjRuQiAn0cBVq67nI690Cgro
qcR53eXAxMTH9Z/rpBPQlmZdDAYfmrfcVgEdhKbSRexAaXbyreZbLo+lT8arBhL9N0lCwGQJGPFK
/1Z3dBiNML/WtcnW601s3r94EnF1GsG5f7THhJiIO1KwQaGT+JuGHJYT69cxqyObCEt4w+iXQTYT
n1hdqP7hOYgG59ss5+mI/aG9ZNXgJjfUzbUrabMDn7tBGybf6HDRCjG3i3NNu5heIr74L5fPy9DX
zklz6REk97+nEUf8nF4D7jlvEulfAf/XN2zAO8s1O21Z9613OXQRDxtzvA/UaJ5VDGqe+zIFzJva
1NtuqZutLaJMp6f0e0csn2EOvKsIg9bhwkAk2OqryRy9QaHcbYgvo4kF9ARE7cwTLrt7DyHpwAkE
zTixmF/dENU23ouZr/98xIv7E5JsfSbKJPsYUVqA5+MIpFxwaJeHB0Gi+9WMmdPlMwSmKCF8vODc
ZRskBmh7j/JrA/BeTDM+JzZ0bVnxYbO6uUid5jMCOYtAebL+CXS9g9z7H2dntuM2kqXhF2oCZESQ
Qd5KorZcnU7bmb4h7HSZ+77z6eejBxi4ZMGJHjT6KquKUigYcc5//sWKBTxxsPj4JiW7pEEWZ3Uh
A3vwqxdNCI9xG0sqgJ1XM+7dKmJwx62IhLF8gJsBwtbVgefsxsy07zK4XtHTXPKJk0235G2/hX0S
32XdZBUPchkbhnntHHkHacTx6pjfWk8mektM+IxYTB9qrwwRCZtV989UEtdzM4H1lg/UIiT4MSEO
KIQLszQPjFipQ5TT1eIRBKrsfIOOueJ0dZMvZTumaiMDYTfPCzgvdVQaggEHlBDGF6uujeF2ziym
cAsiEvsemCsb9qQG2OqTUWaL3EHfmoCInVi6a3cyotGAnBTtWiraeJOOSWewTJX3mNCYAVMzADWP
EJe9VwnLO9l3vWLfeF42QVmUcn7rB2/mDkxrRswhjJk1Kb0LfxpV4w1PIelAnIABMaSPKnJn2KKA
QuPjIvvhK8TZtIG6CkNvUw/kCh1UB+nJDzuPaD25zG27LSc9PC59IgYq2KB87aiAQnQmpfE6VwZV
YmYL1EuezIfx2UXv0b05gL9QxtXYIYIpl2r6uBAQYj52AENQI0SvVH2Mx4ELKoT59kHoWSnwDtv7
UliZ+a32Gv2ZaLauX/u7+jUPiTH/KIIEkrhYCBW7Hc0qzB6nRa7IlBu79UFAr4XLK+EMbyvBUPfD
EoMg3TZNXXu3VqWZI6huSD/a6Emde6PrRXKg9AmEL1IGJiQSeYMBnmUEDR2tE8bTbWKDO/kjOfBv
HlftsG2jquKobkuz2Ofc22jhLasF48fn7SGBe5hvnLjqoVkUdMCPM0BRucPTqwg2VBp5t1fVkg0b
6K8NLpg2430YkqtrAQ3XQNVSLYLfvnOh6HVqCbqtJsoMyKsUvdyGrDsWVX09llQXjlttTQ7ctXZF
H7grZ2bcAPhwJc8Br6C3nWOwym1a525J/VLVxRa7Yz6h61Vm83OZEimilQfdz37jCVtsLeDv1zgd
s3GD1lMKv9eRVndtU/I7qhaT5jv8K6BKV56o2ucMLHbZz2SRrLvRA3xDgZFk28Vpi2yvoKTMUC7X
tgbHDrhP3NdcgoNjv1gVgNKWEtfKD6nRVs3NOKTxs9VUebsd2mQ2dv0EG5fJq4SbrMCpHxaSNoy9
a8tc+kUVhtV5tOokulFuNVCpygEuJktD/VnE43xfYI6AlVedlbioEkeX0G22RUvN7c1ndB9J9oKy
mYi1JeqfahlBE5rqqvo22jr7yczRfSaFBui7FwE0+0Usd6Qapg8ZCufHsSi7xp+YSMDk7GfxlFEI
M9tmrP2kBi4hZpdYHVEbjST+BZmA5mz27bAfi1Z6t8CRlt71btR+5W2ouUpp/RmBWyPpDSVV6Gvu
DgOiiLmB9jYTDPkznDwR+kncptMWAlxbHb2olj9zAxqr72SQJ+ggXRFjkVsnlcPcOZ2+91D9v0wt
d8Q6u3bavVrq1HywZs75LeMK0Zxk3AfLIYWa/gobCrGDmHP32dKd0zxUkPE6oCptjeArblA+9O7M
Id26A3Z1w+Ta36I4TfQBiIOpWBm28Vnq2UO8gFN9duRS76CY6tD0ta2b3Ie7CkmuRWt5s1QLk4gE
r8jonBOX+6Hs2pJEyBLikqgDvtQcjwGFTGmqs6tzTlnZlO3rkBvC3Oso4XynYeeQ5UPSHaVx5tTf
LC6UT1PktM02wgZH+qYdSfeYxxT4PqonVVHlFDYeUEFYavQtFQyyxBnztylz+y/zbNT92dDmeEq7
cFBPlWVXs9oEeS9+hFozRVOFAPIf8Qx7HRYB2lfj0WzsF46vHXTypECDW9Xefult2i+Q2inK95Yx
WTGChbF/jAyj+IG/B+3wbJrN1zLOknIPMQt2MkGYAPllUZU2VXphfiEorY2eUd2Mn+hTUNBN7uzt
5oXbE46ENNHSNNzGMwX790w1I/H2Zc9xRjAgZCxTupCdczrM+wSG5ScsBBiuqTqq3zTMtG7jpl51
o2VZKt8NerAcAhrjG5APdhH+tlO7dSNhf52sMPk8x26sNy3jkWjTzJA6UFrHy7BRWRTDulpHhbcu
STOTbwUt1aXuLHjhSKwhbozSEAAo7YzXV4dvxrNa8pApBayIN92jbT7pYVxQTZuL0+y1gBa+DcxJ
1gdJsRasU3wv3g6MLfzaiKjB8Ksv32Jex+jcFYjUgBKFyHbGKDlme6NUoFV8oeQ2zxlgwNuvYZLA
H4QuXwjaAj9rXaP1Ky+c7vFJGp3vCyuJqwp1o3lTaZWjiUp6Meyj2Oul74xyTo+ZnlTNetmcFNmS
deh7hoiQPZob3Oo3E+Uk28Fk8gEkX5VfcdpC4sVPIeMdk9CVXlSZ3nezgme1gSeexfeL2Wa1bzgu
TC7qEqVYXMJe4aXXQ9DvG6Qx7dE1gNgZ3C5wZJvOYs+1MF3bHfkhpQe/ZobQG1OEI9MLCQ3z8e8W
EFmi7j6lh7vTumvDnY66UN86cra+ywmnYuaow6gO4ErTfGhjb6y+pa1uxTYeYMSfV25YtSMEAwgE
hM8ddo4RoumiwHDdY2uNSXK31Fb5Ros8P3GqpfEB3Ux8Z7ROXx3GKYztGyjh3jNmVPFb0fUzlmZw
mhUk4KIh7Kss4oi2HsPuTa4HLmg4VEVMbwLJdIu0APERw9oQjKmkWdzjj0Z4Xx1LLmhod/ZyGJOh
U4/IqKx4H4guucV0een8loI3vW/pM/ZFL3HZ8oy64cyMjeYnkT0qOUMzHF48FcT3in6DljlMu39C
x9QvlURkde96Y1Mel8bsPuhskumrCQ6xfFrCYcwJGp3Djj2KZmRX6HrwKBRS3Z6SUHPDcARanyYL
j9ttpjLOOkp+Dl/uwR4XUXqnFu9Zq1AHY+yVsUOZUDwBX8c/S2Mw3ipIe3R3PbNDiIJ9/s3IC+pE
kgDr5ciEyIl9O8pSiqhkinwRJ+uAy12DM3Nq2tsGXKHY1SakXJTsMlV+amnDBrNf9PdiihjVWQO6
IGqYOl12U4Gm1M90DHtwwHRNHh0Dvsgh6Rfxqnv4UzsLGnZ2MB0dfHdGPmrTBz3+RkzfHtCIQKzq
J0gwq/cNzJ0uL+buZIN871Nnnmr4DeylHPlb0XyJksEQR0iL+A020h6nQw30WXMo5O43FMPyA2QK
8Z2zfXBW5lQa7sEa6+ijFZl9BZOfm7r7EKVjyfwGTmngJ/k0j1xCdpweLREKqm1npsWE1F6UOwNw
/KWsI9Uf5EzDxQQrLPO7SBCZgpIvKPtHM7KrdjfU83CbDmkBuxQqJA2UZO53h8yiNCHBxguj/lxW
5EiqLu6no2GBbm8AWK2jqDLHhNU1oeVBotEmO+x/ihs7KWr1QMJE1OwdYwVj2sGLH/lAxVdYxazP
ZmEqRtU2WxHAQiHC6qMMJkYe/TJ0kHoxsEcDM5Zze0506eW+Z8JHS1HXwbzHmtw9cMaZw9GIoKtC
hfBaTkew8mfo6DNVtF2L8C5s+qK7H71l6VE96gWugon4gcFFh8Kl7RHWH/ImCPQTH6oAvkWoE2zH
wJSfiIC2421lxTS9Ooq8AOpdwWHsRRAEZ7NHZD5AFrgNhGHrfYHE4SZN2fQftIlP0pFuHTo+nRaU
Oae2jOAlS6ceOLQox582tIPlRPPVTAeDoa48Q46n3HSKVO4htmdspCRO7/rSGuGiwoh/RisF14t9
WmZPlKDeGwTHFJWwDvt6i4BL0LdiBxo9O3UUfoNVpOd9hXGnTT9BEh/6LKXFvs5/NZ/44kneOyD3
NzFWzbiBPZvcgRQ18Zlch3zYTnna/pwIVE4OQEKw/GssAtlAdcGvHVO+L3vT7qvlXPIqh7tMxfFj
HOYJegzNq/yZ27mA+Q8PILyL4Ea7Z2jksdz1KeJTqJEMbXfB3NU3eSaTYAuO536psZhKDygFqWf6
PE2qk26sNDpbIi7J0qTEQI7DgAmvzBBUcBMGTLm3Taba6stYprxlQiRYWGKORuiBXZhd5wN2u9kD
tFy89Z1pRosyiyp8ICiu5NYdsslnBqACP09GEO7KkO6nIoTNxDedx+COlwxCxdrSfTRDZfXHbHGp
XALtckQ4NrIkB2mvu2utlqvfk1Xp3PaTRmSgAQM4fK1R342ps7zE5EHzz4HJe9tcBszcvJRcbgRH
w/yY8xxWBV1CzAtc0Y+AQxfkuUMWsH1Jzsbo5xIVoF9YyjA5YUH3Nn0Dr2rrhEKlB8g3qbsXsZur
w2QwKsWBq2gOphtDpq3bWcZH5QSx2g9xJFe2mJ08dN0YlDDaUqd6WPImLj7w/pbOKbCMcTohmwA0
zlT/EGl0s9uyigbooSwiFTlmVcKsrP4OP6DJPXtVU9yHM/L1kzfjMQLZJV3oJOLZhesSJD8XdK3N
ieEmTRTAlBebj7lhu9UGQ7VUsduSJdvlXWSXu4Yh6vc2Z3Dv69Yom22tQZIosZbwQ4sKYPpWd5KY
i5iKLfUDqCDOoRoYdh2rodFUjoQh/CTDHQQq0aQx7UxHJMVh6NUwPnZWmTpI+bL5sx5x7ecRTu4i
T5DNjVtOoXkwO1ium34JmU5g8MDBXoSoE0Gjam6ePIX4splSx+KDBgljDyC6DHKyaTg/vEiHzTYU
UxRv3WauLT/HwPo0eRyfW7iVmJraVMsN99fUtJ/aIVwcxlRkKZUUTQpBVtjPn9o0cD+ETHgsSgcI
/DtTdUGytaAhwW4uI0TOBWbNaDgyux03dqDrb0xCGNp7hSfpZFUEsZDFiUEuqAvTI9RxK/WF1AuA
jdOrmCEYEmIfs5xQ762GEcBphjgDdFVANqUES80WSBAy3a7WY2xsk7TlbgvweVSnaYE+frSn3P3B
5AHpFaBQEvpyqifpL2U+f+ItZpqI9HLeuNZcWgdZ4DyLfcKgnmvYhuVt6Y1zdw5re/jMC77m8Q19
6OdeWf6QnZx/Qs6N0YvVxgwDzKV4dnr4nVwaLmqnKslj3/TKjnk3EjrvYEzt0mynMAgWv5GSLort
/ljCiPrJCN3bwfhblUfg083LMg9LwodzqIVH2g2EJENYPzCjqikPJxguJyr30aUubxp3UwYLp570
MHTYIrQpSp/IDhu2y9rw7KYIE3iy1tv5y+DZ3UdZW+3rlOv5SPZ1GZ9r0OobjS/aKlkdkdpkxKbA
2tW4/YNsBcltDePtRUSNW1BallYF6ZqDmy2v68nHwSoA1yRcRR/d0XDT3SwjhEDeiM9G5EJ1OFTQ
+jBwMGoXPoIbFo/EgtWvmNtGT/GcGq9WXzDeyTW3yS1OWJn0gSsHewvN3b3VyYRshHwdBe3JJMJP
php6RB6I8bjOQJnsQbEHXYdPd9eqqfpuEnY8+v2ksB3APgGFuHbL0DlMpHV44IIQjJ662fFo8Lh7
NjRL3ucW5l2MSiboHUyFAvvZhrucHMASpmedL/UXR6WETEmrjL51nHqTn4FCf68N+F0bKMXhdMCD
3vzGlsAnlDbFpC/S4/SAnYRa/fEWW5Ea0qSp33p92z6S6tJAoZaL9ebUS0E3wjSu2JUa7+xduOjq
Y4zXj/Trqg8fYwyjfnCZa2dn9NksaKctCY+2yLLvBfO6CcJ5relrllHBqZMpg61mKCEPLZJifqlQ
qMKEdVP7qAXN2TaCZQ+EJHBc3jgNbhRbYUXMNdQUejhSxJgXdYxp+kMalkPANT86L65pjahZZG4/
hDqkF7IST74MgRZM/0s9fUjiLMxuHGgrPx09xC+tUfEu57xbv4DSpd/hb5frLUZI0WddlslwrOMF
dYYOtXc0PCnGe9RgpHoN3tTDnhSxnM+uA8eU4nEAEylTEks3aTc5r/M4wRKYeq8LDilT6RsLiV68
r8hKMSmN2hU8Rv6oDouxzLd93Y39SSC483ZOStOKvnD09A2z0jbnJaz5FEZfAkejykxSJqE4SOxs
q0uq+yIMMLRg95qfUk6L4gBBi2QnQ6Zz+5Q6ffKYtvPyZqFtOE0WGsp1TD4jPhzKOtzDwbMXpEgu
sLUXOJ7Yqooq4FQ4tTIhohg4zKk4SsODjRMDM3lbleFuUtSXB3D5yPo6tdP4XKrBaPdIGJ27pQvz
5uBgAPEa93QWgKxV/gR9sxg3o83CsQ3wJdhyY+KtMQbO8lRmvT1vABJmuLqNgetaaDlwWXpjpuWh
25/DYwhS6QtzYsCfxLmlKFyG+kcnXJqEDmZBt+lGZ1J0O0vwIe9zaewlcoE3M8ukc1KjkP/0S2Xn
QCuO+RgsaQ7BvnT7lzUwuoUd1lSUCqrw7PMCrZJgdzxCHgqcqhSy/pCttVqgPNQehH1/rgZ72aMy
L6DIIqPZ2FiPfhtRzoOiu3b7zXPyyDj14G0fa4QJyQYtdHzfQR9OGApV6tECG2fDzZLhgJjLOLhD
eBgj8Ewb76G1smw6IMgkfVesIxq4NPVHw+pAqsxCeJFvd1nNm2Q0Xf/gjeEU+vOYkSHWYvleHjmp
KL683CLJl52ZkRk0uWnG1tKYiMQFLJIoZFzGodS58lAJZcPk+QUW5askFJiDG2s7I+y+sctpYPPl
0JmooSJGM5i39HACLYZY39Mm8h4SbjpsYbhTvjrouppzHAWh8I1JA0WATYzS15iLxDs0t/pJBIsF
111WUU5ORaMfu6jmwG976j0jr5HF4oVTcZRjkOgxJvCyUO6WNKgA3ESl9yaDKshORSTtbc8wBkDS
NMsn6jVqurE0LTRuLSfWYbHl/JBZHKebYWauNtpJvFbTDQD0MjgJIFkZR9t4ggC8GQJSlG5kZWbt
qkOhqvxOe6M1ViC2eGCduVZs2yQqDCH9/EFhxPUlKOsW14VIQsBfYg6TPXZdXXM2aWaewlGn6O/t
KoYshJJq2JQJPPQ7EAgwsbBs1efATYPHLlyCO5PRTXCjSmfRW8w2jNH3vNHKN8tsOTPsHYVx2tSZ
+U9iB6tXI+qDzzOs0eW0WnH9ZBoSk2RWwInYuN0yYAdeR8BkVuDlt/hCc/5KNUTfMTKK9AE3OVIS
5zmbHToh/BBOhq7qhyCqLSB5hx7Mtxtmf/wMUYGAyXYCedQG7HmE+CjPdm5TNwwlStfaqSKH6ErK
oH1kTsbsAp5MEuzUol1YbFCcCd1Is754QuzQP85JP3yQedlyYsNkb6HhR9OXRq2tCsKR4YwJAwQy
N831eMNxF5gf2Y0oKJxZFgPcNdu2/DAAN0EBCpFtQ4+6Ou6b3XgTuBOkSduwsclkmpdvHTe0zHCT
kq30T83IfSWvITHegOIPr73lQv2mZWmeoq6Cq48Nzk3ZObHtBzMzOQybQoRogQzjH2HdW9MOrjie
L6tZhtgscECCvQ0E0+EUIL0vdiCiz3i0lx/TKebFiVXRHWenNE3mMpG6QZkTik3CpsHzn9In8e1U
Yicxx6Z3KL1E3jKm7QpiuMG9H4o+g50Dcm0/d547tJuqlw0vAkSgAGQh5PJUVJLt/RLEtbcJcamy
t61VrPLtkBLHN0IreXHapF72NZOX/pGPOj013FM48hu1B5jq2LLzF3QGECu5xhyWy2bkmaul/YzX
E+OgLHOrt9YbdLOxQsfl1sh6JBuwOiCRqKYzuk24piJsExnk8aExp4qxQd+Q2QEwJNt7sXjxM9i/
Y9+zETPMQoXTB75V21xvTAOYpYc9NGvwS7sOfTMdsYLhXx1qH99jDAsSveCBh5ARd3/WFrEVSBIY
LJ4OOtk1w9gl+xYv24heKxruhRjM1T3Aje6WRRruxzBQ83O+vowgFQkNb1V6zrMJJQRfA7tKb8LG
zSTWOl77MjAFnQ454vr7nLuBHLWCPNiQOVTJLdGPXzs8of/BKkHdKiNXeBppN3C3oYI9fUbCZmLd
XJXTCVsi+9w0ZC1uULRAk1gostivtPz2Vwts9IsFVZMKChIS2Cb8Sv3REZms/KEZHCxuuJu3Leqi
Ew4UQ33gb1G6aceJeUEmnMrcSSRF+d5V/fw10yMg9zJEXrgTNMP5V/BZ10fbu6I7sqGEptMz5BFq
YX8e5ACkZLi1TYmibe8b4zSRob63ovV+wBYaoUQ2ymcs2MyPUyuyN4N98trmU3kXqXBe9SIBJ6gd
zMUbCn1zlSZbIGce7nX/RLlBih0DGWfazNxfNx47fb7JVJ49GmmS2tsFgnCysTXcgxcsMUJkbgQQ
I0vDlxkIf6Fp5J5h+rzrpmp8mpJk6Z5K5ncIprym+5wDT0ISJQD2BcrF6B7gk8kaWlDBSUkapLY3
dU0PehzN0mi/Mik3i60Y47q6BeIozyWl1nJo4MkIPzJDAy0DnC7cefIp+kBJIr5aYUAhWizwSCBv
d7DhFjOpO3x0iHzY1AyaShBmWSWHZfFmpGRFRh1dOabHnosKRcXMATjtc7o5ToGytaoHr1DpPSqa
Jrkdq8yGG2TmsLDSUBbQhhMV+jawckU1OayD0Rr7xQ/Yn6FZt63YLU7QZhy5hagVfMN6K0weq95u
kj0ZGKLwG+GN0DNdUd+T3FzXGys2+dQobIQ4CxceOHRtNztkVp5FZ7DSkhKOXCIY80U7my+dWxk/
aMwLVncs9YfZyRUkzDlpnA1+kX38sQ6Xdi/Dae79TEw0/4sYWqiwMij30OySRwuLIzyiyrJa7uO6
luTNorEh+Q0ebpjf/weOoGN0cTeeHHeIzvhyVvpuEHHgbRY9T9buPyKQjYIem5+WYCAiy8qLqsBr
RxWZP2IHPO2ho5sl/6kFlkKZVPOxauZC+1nPjTX3/HAoJtLxHVvPKw6iDgUOvprYutKurH//zdWT
aejMzKfqTzhFm8QblhKiCExeQcv5niv0NbtETf6Z6+BByf8uzC6T1SYUKU9/6vFH2AW4HfmxI9z7
GVeYLWCR/moEC62FRx3IkBsyWklhjgIwke/Ybl5ziNSSzHgmRJo8pgsvUIMtDXJm9qdWL92+xwgT
f+x4OPzdbfOK+aWjcYVzhVzjHOT699/XNgTRnelITn3QfOQHDL/IiLaRf8E4ASXQT9UZSuy/P9S6
uso431swm0kNugwzKdA+jgH442kcBusRXoN7UMIytorZzJ6qC8siCDd+3jrLrhrTekOqqbetxvK9
NN5rWwu/rv/7IKsZ6W9fH5ulRjcOizzkObZ78K5c14pv0IkO72SzXv054W+QBLU6uv9h7epMTqZV
058cRskH6Ur73sEv7h2z6qtP0UqzWlLCdLv4OQcIK73VSjpYYlkBqpR9LMfG9v/++13dNL89ZXUO
/23VZBc60LKm/lShhj4RTRH6LoOiL1hwFeekgVlJzTe88z5c+anI+jFJL7VMTaDwxVcjOd4Dc1T9
SWOE6DPC7+77dAxwbUPv9/fvd2UVIYdCs3HgL2FTf+F83uOyBEEk6U8k1AmEs53j7uFOMkf/b58j
2A2mJPbGwoP28rCJCo5zWC3svqSV9+Ui4I4uU/jOnvjTUJenUEZKpRFH/mE1i0sjDHGbnRfgs7h3
y1p8CrzJmM5LnIgTkGAg3slk/9M5niAqUxEhYGqc4y/3uiDjRGNE1J4oEfrPkU2bYSRZ6k+FE+Kl
vJr8p06J7VsgxDuOt7+CA/7td4v3s/W/qVAErer1t/1tb+IZJFGExcupGwzHOqUwf/FcUoZHA1wV
ojwNGiLiqempx44MCJyaNsWyz32PTmGfml5NXxUgJmZcj2GLnek53yKOCOxjgY4WPkGOAShDV9cL
z7m2GchX8L03GVr83CcHCspsjtkJ1MFsUc+6WWT1zvH55/bkK3IxKCg0itCai9hBy8vKOI7FfIrc
1HnGIQpKwxKZH/6+Of9839anrPuFE5pUpIv3rUmNVDHemJla4S8QGWO3NYZInMZqaQ9/f9TVL+Q5
nuspvBPxY/r3b2aiUV3cUPMogrL9VAHSrlzCd97qa1+IdAui46SjHDD3fz8F5yivaTxFuiDsou3c
2ngeLDR1iBjeixm88gIAcprArHQ9mgHdvx8F2blAwOhOp5AGqdxk+YgxVD+uXkY4F4roFn/V6Nvo
9fBwRWbM0TsHy/rfv3gJXB5vKY1WlRHBxQEGsJrkvaqnE3CJAZqYM7otR3h7IA43dW0mO0eW76WP
X1lfFzDQJqKMY4bI5n9/6Sqo4kR3zXxKjJgsD2fMfN30oy/xu/nvf0oetQYkKKI7SJD896NCJ8E9
PmVvJmp6UWLq0Xkx9nWkyt950tWV/O1JF5umqw28Y/p8PnUUoU/QuJz7witntDJiONXYmzCedZ39
39+Hqw/1GCxKEnRMKo5/fz2UcTTQLgqPFh7Hd96Y8C2vaF7cAglvbvXi28wQ9vvfH3rt51PceYpF
Va55aRSOgC1kvpOOpxDRy7nOUVsZCgkEaHXzzqJee5TrCAU5z7MEVoT//n6YTtOijtV0GhVu4KOq
USPFwz/9NHrv3EQXK0lSjys4V6AbsIom7NZ/PykYiApyEO4hqhc9DgNwt6ydbxZ4EUwQod45mH+d
vL+9d3887uIgi4oKb+IwdJjdDta3oFPyB37nQ77vy2Z0tnmj0mNSRSUk20xVZ1fqQflegJzvnQPg
YoV/fRDGKZJEO4/9d1lZ4MqFkskZHAZfSffiRVhD2KIOH1K7iPy/75uLw/vXo6ifgVw9x6YGu1hi
8swjfJFnTbNvSEii5rILMbF6Z8tcFDG/nuJxtBB8a3GrX/6QTtKtKsbGPeJZpU9R64qdBD/aM+HH
SxlM9Z0FvLJxJBtAcxtpbtrLfCIKtqqrGMMcSfbtbwKQHb9ZcuOeFZi2E2Yw+3Zuy3eW8sqvhpE0
N5NJTWiKy4tdpF4QuiAWR9kBW+EcuJqnGTavoB2/045cWU/J/lgjZohAUuJyp0awklIcqI9jXHlb
x0LuO1QYu0R4wG+NsOx2f98lV7/ab89b//5bWZbhxcrcOtHH0IljiHtC3OsS4Z831cnx//Eo7lxJ
zcJaXu79imFHHwNxHnNG6xuCulDZ1sb4qXSCd77UtUWkm8NH0tKWIy/7BE9KUFJmb6exxAwQm8Xa
b1qXZIMR47pE2+Lw92+2gg8XxwuAALGILmUZj70AJ4Y4N+RC93UCUdTZqQsGlGCFZZXbtJTEdOHy
n/kct3A9mH+Kmy4dknfq6ytvOyCBy4bAI4OzZX1vfvsdOwT3ViHc8NTjyEwXRpCNyczqnbf9on5a
33aOLvoiAkCE6V7eRaCfcQaCFTJq6apbBlTDnYP96x29unMbBl3p7VihLoSR7L3XLllXH04kGZW1
WDuY9Vf//SvqJcQIliRziEJevZ3mREo/bnLyovt2rJiG1yVABMlGwOf20EbBGYlZjuOEgVM0+G+P
hnPCfGHvkDy0bGpIV/0BwgOMBzhC8KAXC2hni9SqVi9/3yHXPjudnmDt1v9fwjk93rSyAsY8hkS5
RFjGGqhK+yh6zHDYOyPHthnqtFD3EQT8Pw4vLgEF8ICs5I+aN9CroVNHU2XmKMg8CKeEp9g4kWKl
+84mvPYekNLJK0c8GAXnxZWjeenMvFjiU9FHKZP4WQwoYlbh+VdGZOIridfW62QoD9VepNzb1Coz
753Y2GsHGhlDApyQKMA/ICysXtHIxiQBo/CLkSE0gT/r8A2l2vLOKXPlKlIWzkqkbIDoqMsAJSZi
oanmmJR57NSdTRRjIbqNe6NZthEqCyy8Ha8b/bge+/fg0CsHnCIx8leyoqCnvjhwMJpksw2tcZS0
tP1dPrgo4OGLYFpf8renVkV9/c7NdGVhaQIdjlPbdq0/wAPYZgJXs9Q4EoXwidl68cnM8k955w7v
/ILX1pXVpADETv/PJg2OaG9YogyOWCdP0caEhB4tmRzO9UgO62ZYIDn74MEYLv39Jb32DaEhrKao
CHn+gJcYT3Z9x5j5WDJEc3cERBQQPBwrkYhjm+WdpKErR4JC644QlWuDY+Gi2Na9kXGVzMGxmRDQ
HbwO9i9BFIPbHQnjbMoDTk3OP0h7wo84k7bzf3+UK1uBRSI/tfA6u9hCKBIwEXXd4EipZXyyPGzs
dqFuZ1RglBnTbe8qODLKTcrmVC/jYHz++2JfOSsUPulEZwOA8Q5dfH3PdUqLoWN0wm1CDz96JjHR
uWT/DbtFjKPeVq5Oii1UMVwt+9BGxGx5LRSHv3+Ma785q69YasZf5uVLXNZ1DeUk5yWe2vAGXVJC
1Au2Vzi15O+8QNbVZynOfwpmdvblvKSEYpguhjaOTY3A486rZGjuMfSL0FXNTLtLjbiPoA4DS+t9
5Jh5+8VDuzNtTYFR0L4e8iY5aAbvZ3syjP5mNIwZm9iifC/j9OoHXdszzVDnzy7FzsfK9JrQOLqo
qGzk5Gn41RiGRuFy3iCt//tPcO0wYxMKzhR37a0vbo0cTWgaoFc+RoVDY4R5Awa6brTIU4jdNaah
2Kzs//7IK9USNyKov6D3ZBx6US1R43STCM34pGYr3+NgV+6X0RH+358i1k9+URdSqDBaWPEQNvvF
Hoe1iimUa1OxNF2U/0D7wgyjtS3SWBr8/iaIfiL0znOHH9ChNxEdnZik46AQMNtOTqGQWfKlRqi0
WiDJBg5HMfT30RijhOzkUNnbeUk0oRix089nkaA0e4qDJXH+QSuwOgLkFVlgsLTD8p3D63JStFaC
v14a11lN4v54fUdlTak0rfhkeJn0Tha8nGljgGCITT3PXnjXJyZ8BBF4cF/7pWWFc1u1azinkd3j
4EkCwt9X+9pvihUW7zLRmbRp66b+rTx0oLKZo3Tik6WD6kR6VwX9vHsvLfvKq0FdA1ZpCo+czst+
t8Y3b2gcNz4BMSdnk3L4Me2W6qDj4n9IO68duZUkDT8RAXpzW5ZsJ3MktaQbQpbeez79ftl7sV0s
oojWYs5ogDmAsjKZmREZ8Rvl2z9MyKCxIgunuKtsCuJ1HYGmiTzcosbzGOORodiNtrFsK9FW/N0c
c6R1yRAXexR53UTOecd6bQeRU7JA/wDMaCy3KE2UvBF5egyUsDz/y9xYRBosvHeXb8F07jXwsxxA
hKkCKN6TLsWHorLTjTVcCbKGKCobNBNVvLzFv3+1KZCsg2kAnd1LYLzpB+aYq3eRpWpQApLcRz/X
t6PyScL+5jPC6ZgD3Z7nyt1GwVVVDQxibUdeXjQBiIgRara4aGqeZdQW91VWAUmtZZ++RRu6/zAe
cZU3IL1Gih6X8x3AYZaaDuAnM8D+zAXANB392kM0hdOzPMbdxu5ZmR8oB9EFp6humMsbrqVK45Rz
FXjweMpjGmJXMsRRfqbmPLoyLJ6Ne2fl+JkigFIP5RFq2YtDbmlDkNp+GXhTD89wbvFOw9BMPU2Y
1m3YLK8PRQTUwS1fNxu5uuMBKHPgQQVEqr0y1fsKLopXDlHt3f5qq0PBCGarUg69ekmgDaCkhcrr
sB8A5Mxxk977VWDfSVk3bMxq5bibNI+o79os31WdYEaQdOi7JPTmCYWy+x7KP1YtPAi1Q1nNaLBP
YRz7X42sncPn27N8aXIvwqEJJtVxxFuU3HexORUch1UjUgKPPm5SnWHQ03UcIdb+bsJWvU9GEs9T
N2NQdRg0GaRz6wCzOVlmFKYggSDf7iWQwc99oxkoB3ad9dCZ/B9HE9zqUyAbevjl9k9e+zC0aug5
WwQ8KoCXxykZTWR3pt5xh8rAXUsLHJcqUHrHy0fayMfXatRUVwy8mKkzGhRuL8eSdMEbAxLopoqh
PmHUpJMIF8OxV4NiD+o3PA5ZMx7RooQFDZ5uX7VRt5ENr1yXpo3OkHjVEhGW11UD8KyO5dpBG6Ds
/xYAm++acQSYaM/6fsJN8KNtZH/8uOo39sZK8CahoD5hAgOnPbeIQjOMrCgaFcdNer91fZwV31t0
HbbWWGUNlzuQJwfnDISmfVW/osHdaaOsOS7pdpLvykbS/cMEji08qVAWvyEsGj+3kE6fDbRLYIPF
Yc5bMyyK4iTNYWKerXZ2wrcHCYp2sqIJW3XWf3EuAGA3UN/ZW01dJ48oas9/TSeYz3QG4XFPfvn1
9q5e+coWRTTRgKAeBIjpcqeFA7Lkplna7lDTd3HMv5YSvQtr8xFzjmesuX8UOVyH22Ou3DuAQ7hv
6HwYztVrt0GBMa+T0XHnQCu+NX6GNaDdIn0zWpRp5/I3ZAd9465bOb0cXR4WHFwmu0wykDxA9j8o
HDdz4m9UmlpkuCHVljUQ7duzE19osa9IBbnWdFBhtAoW29esDRNJVN1xO/wQor3UqggWNPBeRgCX
nDY0G1DARXVPqX4iNNkgXZrV0vvbP2JtutTeDIdPSvtseVmh2C31UUVBQSklNUMnSTafGsvwlT16
Fjig/8NoxBGD3F+/bvwY6Fj26Az6NCq6VID/gi+1ESLLovXVv0zs1VDi8niVxOGE1wdj1vtuhEAx
IkLSNwCmw2lSkuEfTiIFHRWEjAZ6cAnTygYeGDGak26HupQnYH4PIKzDkz1BhbeROD7/wyKSc7M3
gTUpy4hYahrFtLTyXbiMsNdgNcrdUW3a7A92JqrzD2eQtxEvNhoj172zKBdWGq3puFCKUQtsR2Tf
UPA1jOSgoipJgSWGRLYzAiMqj2+fKGm4YwObZnWXE3U0xL+QNOT423F/lFmQp7zIsCco9OofhqKC
R1sZBjzHcXEWJbjDSLSnvotDOQwk+qz7Rg9kV+nsrQrw2olDspoKiYBwcdFcbsxWGNhjuGe5STGk
7zOs6Dh7qKX3c4mb0e0VXLtiSJxoC4p261WmPVhOjn8ujcFS76z30BZnoKG6/EFHLhWtiXZoHnlm
NWBxm+HbQGtm6329FjWQczYUBUM7krhF1Ah0ULVDhoZTAc5K9mBf5N1ppmzyB91q/28Vln1zCIZU
eyZbSIONG3ZtqR1KDQBTmftVudKhh0fbwbGAhk3ZuzYzx1NpQ0SiuGNs5CKrQwGDMEhGjGtndgsl
iwh3Utstut4/1bE2H6o+Su7kRt0CbK48nyxa50ivG/x5VfrS0DHXKAUi8uLY80OJT+6+tdsUIwVI
iH1Sb23YlU3E4tGC0hXLvG6OBMhldNGMqEzclhg2+Zoxf0bHAQZLhHvIt8lIiF7o0Rq/eEQUd5Pa
RH9ub+OVRA9QAiGZW5b68/J0oucC8A5oNoIehrWvmxbj2Mzawj6sfELRqBTnhOhKQnl5MDV7bDHJ
RIyqG23rNFR6uAejM56h75ob5/IlNV3EftJ2UJUIoqrGdTaFsQx+t47j9kgc9K4xIMiRw3IwlJ8V
pDXnWSlTVErTrkvrP4HUGg/zqEdP8LK18susl7SI9L60hqdBG2BGDG01pV8khLZrdLFQmQPdVwQZ
8KIw+68o6bugxFvPT2aPuP9+Gupkfugxdf+PBjAyaVAK5+48o5Hw24mRQcFsp1EBsw1TdYAM0OR7
KPFh5GGUEQjWn4apTa1aeniHDsWudlLnq2IN0/jByEdMe1Qt0hU3j5r0P2VuAnPXKE7UH9QG56pG
h8m8A2VZtvs4y1UZQlfU/kCyTgX9G3RsJbtqwo9mYk8jojIJkqZp21c9fQa9ROo0d2pIrl3cyjtJ
pk12VLLSmHd2aetPMYK8yTMC9pp8vL0DV86czT36cgrYgMse9oQxY9yJM0dVC+uqAf0PScOlJEOq
zOtxxX17osR4AugEagzC9+LejEhBfQMqPTtDtj6gfpvdtSVKVr3sbJyttV3PHYh6t0kpnVf+5a4H
WAu9ZA4DLzTgup+sLkfZW0kCu0GxA6GcjZ2/ktIT+civKcgAhlsmvVMF2IG3s+R2AINOhMfgkzGN
zS5OQvMQ62i0UTkeNgZdnSN/K1hGqj9XjXQEKKpGkQ26kP3QeHw8/0l1CvNdh4Pg8fZGWbssTdGG
pMLFP8tnkuD9T0NT05cAsNLTEVIDihZGjdJ6LaFCj0/TVOj7KEU0T+07a9zHoaVV7u1fsTZhcEei
5aoYylXc90Mpm8yRamEZDsFn08ryvT7X9hek+bbg9S9Z2PIqY5dSOxdA7asQD/vV0lr0UN2aRHD6
r8NK9Dv9UKvclWmkh6cUQ6DpBAQ/T+/nSIofgpYG2g6vCvNrYmn2U5aWTutpsEzzgzWPWE0gGzf3
bl5IevwhCkwHPdTRsPDfxDv3M75Kib0fmlaWd0aL2dQ+pzfyA+xG/IVUNZdOEHeVO7xAUSoa7Dy/
xyE5St6+pcCz4J2EtiIWD8t9PFKTkxRTlVxHzj4nieacy8nEcxNRvI1vuRL8gN+DPKa3zOe8Aun0
ser4GDu7XdKmQjaau7eAVH97x6xVkig168iOMRaVvsWNU5Sl7tSZzmeM9BHtD60+IBkI0d1RWOI4
xw8PJZv4OJrJ16EPo2PQKX9u/4aVS5afQBXJEXU+XlKXV5HSUcjMHYljClHPlfQE1akCAvgRoJBy
UpI82AANrBwTrj0K/AR7wOrLu6+ZTYRUm0lyE13rd7iopnvdkSLEu4i9t+e2+hXJgbn2Xupki+WF
CaLFRqdJroEhmBuZ4eQOTm1sAB3XRuFhLQBdlnpdFIrySg3LwZfcJtCnfVPPSOu0iOrensvqXhEg
ORPxT7qUSzxlYSNLP04U8GXULT2nCgIXRyD9XW9S+TacEWsqnh3mTu8dExNeYw6Rh6jMD7d/xkoo
cRTuc74bUATA6pfbZXQG/FGliLI+CuLuhKyC0FiLEc2yZqo3I8JyCC1tfMe1QQVWCfiBTjhZtv4r
OlN4Tg50ucPAPAay5N9pSpM/wieu3D7Iq48qqiMbFYaVoIJKNRuUi8DgaC4y07qpInMcC4BgYVR+
UUJMUIIWb3TIi9FhlOrsfoxt5F1GIqeS4217e6HXziWvcB1AualeV23kSMiSGRXnkibnI35k+UFx
yj++TaWRZ/+4scTXm5i6BuAO1Dgt/br9FSuIQqi4GLnhbKmfLKRscGbPp42zf/Uy5VWKvwWNGioL
/CN+xav60KRW+BXT1XCdsrE/1H1dvusctTl0aWc9IUVn7We8L4Id+KU3PzQYGtYgr1LqiwKvdDl0
1jl+bKhW5yKz38mIqoXV98afZ/QXcjQP3nxauQooacAF0GjX0pa4HC6YbH2eUKh1QWOwafA5kNId
InVz8K63xso8KCWF0P2cl8m0q3h4qHDiEV3ZkUrF8QaeZWXZeSDD7xOnh0RJbPVXyx7HLRpJcd4z
99zBURTgPlb1rMZzXHX2V1uuOv0UNJqFGF5o8Ji4vZVXhhd0QwIM6RHRdHENd6iK9AMdfgSHa21f
YFhNjoYY9g5Lpf4BwWUMdtPUulO77PntI6sk84LGRkV7eVs52FxQZKkHAoBf7xO7TO/lHFYPNqD5
cFbQdMOlqMJ+dI597/bQytWJQlYObCMJNy0i0pXFDvBtqLEwRQY3nq3+LqnxmzpMua8eUIKakdJv
EMSJO+2bM3U9XaOoOcWy5mOeiC0EPcx615RG+Kvzc2fjYru6TflhIhzyB8gh/JkudwPmRpgMxmrv
doNkfrFz09nl5Wyd4SDMn2on1D53ejp8vr0cV9cZxTdMdigoMCIVuMUeqDAMVUDjd+4Qd1aPb4AT
e5M8xZ9G3By1Y61mTb5xBlc+gG3qSGjTsUG6xFru+iHhAAZl76LQhKSPGk1HmTL48fbEVkcBOySL
aj7xQqQ7r85Wg6JzVNgNZ4sX+U8hBvrUImyy8c3WRuGNRhQCLyB6JJejVHpqI8VJ0aIebOPc9GNx
ogG51SlYG4WGvSWDkl2RCWiwLUDIa+IVUBbSHlEecz/ZtbVxHVwjktgLwHJA1hELyOUXS1ZWVCpM
P+tdfbAQbVWLoD7gvYe4tIZe4sGKB+oMFECMpxlNx/dV1hX2gZxUQ9QKvePhcPsLXm1N2BvgSPDh
JaGhoyCur1dfsLDasLQUtIRDCTHSHdZCuE20qYwnkekU+A6M5F2/b495tdJiTMprWHhaYF6u6tFl
EfYNADBXIj193+lt85SV/rCxN1dnBvcUJgxxnYB0OTM0DA2IvPpMChPgua47nRt3UfWR9q16VqIQ
F5vb07q66emHc9Toq5GkkTUtTnmArlPOV5/cGUXpowOc7QGZz/i/ER+B3agE1llVisoN2ih4awdR
jEwvgf8QY6glX04VKzS/AwUiuxICJCcdfZUP+kQvwcSjMNyYpfi7Lh7fYiziGV9PgGKXj0NbQ0i+
RRzMBdqsH2uMEx7a2gz/G2oc1DfGuk77GUwxuDMJ3bx5DfGNX+3OkQ4hrgPq7A6pVD1rOHDdk4/a
ETYbde/gJdJEyEE1RvtrQLf2yUbP710cUxHcyCGud6xo0IquKehbhZbN5e9AoqrsA2SMXLVS8/eQ
NfDskGKcaG7voLVhBNnQUVX+hLlyOUyftYURW2xZNpgf74Jqauy9o8Dy37iFtgZaRIdEUTOpwr/O
Rblav49rpJrwtXgz6orm1qvpvOBOX309nUlqZjzNLhIPzQ4NsvlDqce/fHXuD5WijhuTugrtYjiN
GhicH5WGr5j0q+EQlaGqaMmziwUH/uCZ0XiRriO/F6NAkiMf5mFV3h/+4ZO9GnSxkliOKcaMV4tr
G6Nyxh04Q8h1UDf23/WhU4SQhPgv9xlN88upoQcd6CZ2I66vjtP7UJ2qYwsz3A2gOmwMdb01SNgd
QgFnjsiwDLYYMYctslWam0tJeNBDEDx612xR364nJEYRR5qKs8Gr/nJComIJ5rDS3BYdzr06pcN+
0Ea0SDuq77e/0HUcALDCxoBBAHT06ikb62rqJ5GsudM8y8LySD5OM+pabZZFCIU28vPt8a63IYxq
4POK4EzAaFIvp0b+06dmF+oUBNL+PGRy9R0JUqQ5gzJAjDJ1ggrtx07eKMSsrajoE1gAc0ANLcvA
BRRhK8wC3QXIGeK3lfb7VKFZXkiavLHn11aUWoyAU7CsQLAuZ4gieFzJeay7VZpUXth2yeegMueH
OVanP8hpkVPfXlJxiC5jDlgzkiaiAZEHOv3lgAYCmFEZwv5EqbX+kUaJVd3NsQEhQSuzQiW9bSTj
nNZovqpU+r1cV4tft3/CyvKKfi5ZEukEme4iEiEC3KRllFvujB74rnOscq8nvnLEm3E83x5q5QRS
3Qbxz5RXGrvTFNKlCjLTnQstPEOKMw8za3O8PcrKR4Qaw6EAoEotfUmCgwJqZD3XKNlKZdGaM7LT
UBrdAeIoenbpKG2lR4tp0YklsNmWSY4J8ocCyOVHtEAB5HSYUo/Kiv1goDWIkGO49b5bGQUKNJEF
BAkA4+VWSetOc6YmTeHrJPmTEkT1YS7sLZLn4oyLuagyri6i4UIX62ouepUkJdBPT1cw0U27RMGn
If1p4fBY7vQJd98dUsNbb7rFMXgZFUAMjzpqyPRxFxlt17YKLIs69QYjyj/FNLHueh+vmt2Qx3ha
FwkqfDsfXwEgMkagvU/wforfdhT/9zfAimZvCg7DEnopafo0ElRTD21B+6OhkXCNPuqqVYCYmhnN
9aMk4SZtTnH2Ffuh8vPtXbu28MDzaOfxmOa9Kf79qxhfprR++6IuPNrMyr6eBu2bb6HBQ36GeYCk
5o+Qw7j13jyqBqUe+YAXfYslZwMTwbFxpqrwZshmH4JWVs+VOTZfGnm0H+My+ROBwfh6e8yVjcz+
omNv0eS6rt4oaG63c93nnlNU2ruqkCocz+XUvT3KypYCfkAAVqnVgLhf1Gn6QADkKin3FNuxv2MT
FifHoRqS0iWzqYNDpgZ5sevjIDZ3+KYb9bEUfuwfbv+KxeUqNhU4Nkr7ZPq0sZatraG1kbIx0gKD
ab/56uv9rylH2FpCdvrT7ZHWVvUFdEiGyEW+jJKhglVHG2WFV/l+i2Z2YJxmbUw2bvDV+XDHvYQK
SsuLeIXOXljreBp5TczTkxZkjQC7j9FVI23Bna4OBLplvDcNNNop8xlLim016UXeK+bgxU3fvg/i
VDtN3Vx8xoeierD9AMe1SN6IhatjkmrwigdPQnXv8hBGE5rHivBy6HEyzA419+19CqbiEI1yXxxL
XU4xIMMAU9/YrYuYxe4QqZzJXqQQRCl3MTDGXXmSxLj+4h0fPjmI9WKp1Ke/C4okf7S4xPXojdtF
DKiLJiV3DTS8xYA10kBDqDaVh9lPg6qlMsDHiZoNlZmrTfkyCkQYOHhsyWWlgmZOIUljW3lZMdJB
dkbF/uDEproxmatdKYYhbr3QeK8/m4K4sw5svfbqIZwDrIaa+WxS/R8OoRb0f2+v3MpgQLcVcC+U
PoGNLVYOKf7JqqKw9Zywle7bMO5O4ehnT5NcRhtkm6s7TFwevJbZigILu6y7OINhIHnuN15ZNlX7
O49D5BXUbkqf8lIYPfZRbfR3+BL771MarmhxKoiR3Z7uyicEzMLxo5RGEXGJyDXrYoZzGjSe4Yfd
g9x2ePNgkfzl9ihriyoIWtTOeKAB/r08eHY0Fy3+f50XZmp48ufsB/iO7AhMqd+Yz8pJE2ebfM2i
Vqku5zPKSAErI9guM57lM/C0IEZlW++FQUbfnVtHaa2NILsyOV7vtgkDVeFxscxuUI9pR602Wk+u
pfE9elX5iTevc69W+lZBeVlXEhcJrSQyKI40KJ1le1OvnBDTHgMXZuzqszu9CMN6l0k4Cu8wgtXv
Gojtf/JkGn6UCeh/IWbySQ1wgHvz92TDANvhJ6Ast0wjsWEcKSgJkxUMCD8BGsFTwY7QS5gyHEFv
j7XyRZm0aEFRree5sIhJlpXxKo2izouworqXyPU/+1WX4VHemLa6b4a82iKtXw9JiUfj6uQ1DPB4
OT1shfI8jeLGS2ssH0bDPGIU0RzkEoPbHP7d4fYMr88gw5kOmTHNXFJD+/J0zAOFobC1ay9Uws5r
DRtjeua6Mcr1NmUUhPmE9hFcmKsHBiaIuj/4tRe1zvxUok9+TgMHJ0gFOv7tCS2H4kshH4OaMJGH
9GwJQpUq3Q+dTsLtgwLdXVNoDbZ6MJTpgL9VUu1lKA67BgYQRNXyukYiHsurOpW9UQ5zF1m1r3id
D8JIegshvfxKy5HEpnmVwSuT5iRJW8jovpbDaeh886BL+ryxdMuYIEah5YYIlnh0kj9fjtLHE/hw
kkpPIRvJhffBF9FY8lAVtI59q8THgsfv45gbzXFUpi0tw5VJvtQihcgMO3LZ8EsUtBrEC9FTcYi5
yyW7cyPhjHp7fyzPF5MUtWjAmugSUPRcHOlci0094mbx8gTWTp3JwGjleTggbYMFZW5UG4F2bVb/
m6PAFCaNUC8XtZslsiFfkj2sC2TatnMSf61ry96qTq/se25F8iBIC4T1ZSTosSaapNxUARZ3kAZ8
nwKuh27VAMZOqY18I9atTAtgBgv4gnC/CgZGgczFRIMNYU8D32TeQA98XMu7/bE0sTqvili8OmhC
QWiDOgk34qqIpbZmDA4VyzBOfON8iQoom16oF82nqpQwrLLlkJKInwbhKdeb6QvMc1Ul3IJP3GG2
16voqkVKeGrtzopOgSPXcCxkpdnXiN75KP+GiKLAIyEJLnAc+FDUeSsdfDwf3s8YCyEum/J6P5lD
EjnfRkeemu9hqfaYRWJ+qiLbP4TS3ejLSbdvjTkHApMmMkaX2NNt6VqsfWAqQdTrRSvpiiUxBohc
zUmqeqFsx96MRfoulnj+weDf+rgrZ4RKNssOERuM7Esm8Oq6ieM6Rrxtmj15DPtnK8KOFAft4dDp
XflnnPrvt7+yiDGLj8w7mqooqShk8+WDwa6HLp9lhqtRjJT3SIH99a3e/hyUerFXwlF9pyZJ5pWZ
rh1uj/yS/F0NDcCI1BDvyyvSaJYGcVNVeEOBGw+M+zLXo684tjgfe8k2PGpgNoIdYRe8mzup+qpm
XXXChNT8VPmF+jy0ffau7+bxePtXrXxpSpnINtDw1biuFvdwNiqU4BJ95hnQGG5Qt83dhDnkZ+y+
tnBy60Oh1UCLDo7KMoQ5CAgg/2PypVtZe0yLGj8h6mSPBWWEjYt3dSjmBaqK55qzfLBRN61iE8sI
LwwrjJbDfmwPqRSGHx0paTdYhSsbWChJAvhFdhjUvPgtrzZwBQXYiRsbGlVRzMmXgNzu84jdyWMH
KiL7paqT9MZMkYtKg32DrD9IFf5nMSJI7igA+jp7ylBaHwHRGAcsuuQD9kAoRadBtbFzl+UEMR6A
C8Q9eNEDVVq8appeKq0KDomXhIF6GFX0PfoSrycMZDJs7YJfMg/AN2beL2OyJ7mIyXiu2DBOGFpZ
FhhcwLlVfAw6Gwt6/ArhMqfR/3MoEX5efcCWyk8R9PbkzaodR8e8nYYPWSL0S6RUVqeNrbm6mNB7
EIoSJdJlTkAP3rRDjGo8pxmU+yEt0zOApvSvcPp0g7ksv8gkJxt7dO080FhBSJmUWL4qugvbsHLo
0FM2cEh+GtswPbdlHZ3Fk24jB1m7YKFU2AwGggss7uVqxiCMCy610SNmIaMeAKjAU13B2z1ReVSQ
/XRNEYCstt6qSv+yZV6NvEhcW9OYYom6pEhcbeRRLPyZEIQ5yWPuuPqodL/7sMH1pDaLfKNAtNSU
FLkDUqSiBgumDtjMYtaVUfZYhCR81b6uCyI52p14rk20s/NGjyEnAGgZDznPomFv4ofoTToqJ7vc
9J27MpZsZSejFinoZXoQ7hR1ytqdOo2+vauNqhl3A2Jmxbtu6Iv0+PYIQBWI5Idesn6ViWdh5itT
lsheldrpaXAk61DOaUr2KG/pJ69dlSQUlHaJ9te+AXKvm6k+zNCj6mo6BUXYuA5gsYMcTPNDGBbT
+fbU1s4aTGvaPyT5wDsX+TfehVoQaFhG9Y7vqCe909A4HHDmed9rhWp7mS8pNcympv14e+AXRftl
rAexhVcqoZ5MeTGyGRDn5DbBNFsa1fJASVv/UTtyFHutVdn1GXFUyz7lmGZHR6h34XyaKrx6cYIb
ja+DU8r5OxMRB/UQyxHey36hD/ahnKIu2Ntz0iSnRsmAExVVH3/OhArKoc/9sjvJZVgHdxiGzp8R
15BxUZoME5M7/LX0722QOOUedmH7a27nuThENiZGB6x+q0/TAK5lN9vViIVo11v5vSyHWrnVIVvZ
AVRr6fw5RBOy7EUoGeO8MSVxO3Beim5vlEoq3UP0Gr5rpRynp6YDAXa6/THWxqQzLJrDOqLkyypH
KVdklq1EBb6Qy+FQlfnEtuNmOGLJh6pBE/YUPf5lTLD5AmZGSXfRCaxpx6hjzZiTbvl8BAXLxZa7
4WRI4/gflL2NDSdi1GK/YQlDqJQ1cmiQ1Je3LiBxrfd9bNGCbNZ5kdEBQxF8yOi83Z7YypECpA3S
hTY/8lDLh7MTJhou2dno6UZThQ9yKtNtD5tMlo7TiPvtLgjn+SFupvjH7YFXQhhsA5Rd4COJprj4
Ya+i9DzEjSkbuA+oIa+efWhGk3M0fVg6KNsY6gZYY23PsEcFBBQU3ZXelp6N5VTh+uxV7dzdYWTZ
YMEYSep4QLhFU4+mlm7dwyuBkxYGYniQmkWRZ7Fl7CIMWi2sZjyTaid/bJNCrncmWjGYsmU/TEl6
tHJLG/e53fobMVvsjuXuwdBBpP8A8a+4gdNk5XLD89TjTqnAGzC3rMVCrLb12EsTXXfNTM0OYCWl
eVf2Vb2x2mvfVujYWyYZNLW7xe6lBJyRnCvcCm3+wR6HzGsS5SeqXNlGQFhKZ4o4TS7pvNR+6LYs
s5NEMcohB7bnVaRJ6jt0xiiqQleEZ9ipMR2RnTNn5aNmdQP2lqGSf6+aKnexkbK/IEms4ZMGk+En
p6Ay7yKcdVov1W3qSLc3+8pxJlyBzQNVSb91ifHCRae1nGycPT3EaF7t2u6oNeqWYKYubtvFd4f+
gcSbEFIH0rjIWiTgrsTjiCIcUT89+33WlfdNhfENVPSx3+NCByUijpT43tKLedzRbJ6/Ucct5n07
JpjvYvGZn2UrwpbUsmrldyMjzL4PcSNrd80MNnSv+3Svz2kJnox7wsizI5o9GNLGjhNbP02psf19
RF1fved9mE6u3VRDcADblAy7Ososf+eX7cRHipIy3SHu2qcP/TTFP0c9LD/oURD8VUszaw/+oAQy
DuiW3O1RpB2UfYbU6B3aqBZtcsmccrcuB/VOk1Hv+Xb7ey3pFGJfAbYFvyaUHq4FEVJjziLxqvfM
MSn8Z6z0ajxfk37i2tCdcvjTgTF+ViNSnvey3ujaY5WFzuhiUWq6VTfOmCHypcI9lbXpr4WvZbYR
kVa2FCV+zhYFO7LUZXvBVkrbTCtF97RCBjUeGMrnMEjHNxLDxELwQKT5hXQ2dIClUCJyr/lQlIbu
RRIXzaHz20q/QyAdqm7Q4nj/kZ5D+PbXDTUVCpIowzDk8uYM5kiNjFHX4BlmKL+SQzjRaVC7YPw6
wZ7dar2thEAkdsDWUJRcgUaGzUSncVY0L9MK09NQiT/XwGl2uapmz7hNDqdMLjcAGCvBQdArqBoB
mwIjKf79q+jHO9Lq2zzUaXFb2OWh5gxre7Cz4X1dOaTSaPp6ZTAn984MFdG9vbtXto5tQIoj2pMx
I395OfiQzU2hB6mJiV6KfWwQZeckGqe333lEdVS9aJsKfKT4Fa+mOESqOSdTbnpJZwy7QLXSQxwq
8UaoWwk1AOog/VPXpJ+/LJHHreH4OtmZNxa4JDlKFcNGbaWjVtBGvL1sV01MzgIPQhCRCqYmrN5i
RtiGTmkk4Yle95Z2kM3MeNDtNjpGkjG71oTgbqBn7Ve967VDKNnxYdZ6bWNVVxIZAT/hy1HFFcT0
y1U1sUwNej22PAOX5Oc0NtqPVqX4p8IejOepcYKtLvHarAEsChw+vVtCrPhFr76j3aRmWeOsIlLf
/BOMC9x9Z0QjascoDzSWJFBhkPiSYQxPWRANe7+arcPtpV+dNeow3HgCPbk8LgncrTFMZcvTM0c/
JZrKKLE5HnALRj1Ns+Kt979YxkUkFerMNItJGYkDC5gW1iepCcfD8rBoju3d2DrJsar1/NDamIZY
aC3to8SOPoKCSA+SLTd7x6L4PxkxQvTUfw9Dr9rnyLSrL7dXYu2HUQSF1gi/EhW7RdqsFAMlb1ky
OLu2/tEi390ZXR9szH/lSmSl/2+UxQ0Bipz4J0emJydKcHTC7rvttOrzOOg/evRy7pqh1TYO8gsE
YLnkYLiBptF+RRJwsbM7SyJ/twm5ZZ110q60pK4+FflYvtesVMiSgYbDVjgtmuld3oQN1sqln3SP
atzl2kMit/23ti0mF/K933+LUkmX3utqrqORnWpxs+uBbdVYu4VSsK+HIfnom4P5t0nU3txTLEVK
OZfS8QsNHck6j0HQGF5YGo2FRq4ynMME5t1BwxYHg/QqbodDUceKf4DcaPgfbX8EpISgAkXGAOfQ
4NAMJsbHDRzhrX7u6oEEpkiyi0AcXWr18kBaY4AEbdCY1MWKyTnFMZncua4sOXSVxMeCvamRONih
mGG5itlN6t5XAy4nwwp9cyMBX7l+RZ9HSESjk69Yi3PiRJ1StOFkejNth2NsBvaxitV6T+TeAsGL
PbfcH9y98DGESCztw8tpJ0aCKzLuYV4fROHvxBjGnZ2VzTEL6ukRn+7RRUlpuqO/b2y8kdfOnIA4
UEvjUqATuxg5Q6sRVo3pNXM/H3ND7ff6GG01ztaWkoYoT0ayLLCvi/1vpvOURLDrUL0c059zoGTc
bLH2nITh59t3yNpI3GwwtKEuiOzxcj7t1KaYL2REZsfH0TyJih84BGqPUQu24vZQaxcJheMXQwdy
GnkRPKQc9YgS2RQvGy3tLjCk6pOZZepDxAv8QR0H47tl1hu51er0eGpRrOFwcAVeTg9jBC2JIxbS
0oLOOkokYdk+MvryiJpivPFSWB+MRwI61ySt6uIw6rVTZUbQG16Ua+JmKEjFJSV2ja7UD7fX8noo
3rCA34nDQh1dW2zDKYqQEu25lB01ne+repIRaDbm/8o53CrsXu948VzWYGtT3SXVWAxl6EXCpaoa
njEU8t5HmG2fpY19uj2hF67r5ZGGdQFaEYYCKLSrSp7Th36odjE8MbQnnPNIC0P9YHTFEN5nY5an
u0J2unuxr37nkqS6yBD36EFTL/3U4AL9ydEBGe7rLK6UXohU0kPXptGSUDSLq+zgN61SH2K/tb+M
lhnkOyVU878zVqz/9SV2oie/MHXKlaPv/zJTrNcxKgiDzxhbF9mDDQHaRsKIQuQOaTpJ2du9b/6C
emBo56iekl+WMdrJzg4l408d9tqvep7zd3Gm2z9bp0NXlfdsjw5ar5byzqms5hw6ZWd9whqbelcy
z1X/sRnTOL9HB376MOfGkJz8vpx/21pSZ65fRM50mAbwQXt5qtRPgzlpAJIqIL97YF65cqJA10AZ
S+G07wII1L/SxA/7YzHF7XTgLtUf8aoxUdPM0NS/U30p+yEp2D3tOsuG95+aWrclxL4SnejCE8Kh
DPCAo+BxefqiVpanFrUkjyx4bviC8K9+ylVINKTsFtnhrk1iNdmFppPaZ4MaZ0w53O4jitWlU2+k
SysPeQ6leENC7qEctnxL9m0/FDkgHfKl8D+70ptjTLveTTVq8/UjNojtsat9Hb9jmlioUTmHEFuN
Q1rjISbRXT5M1Jc/3d73iliDxb4XQDYEXnlI0IpdXMBzVlT1iLK7p6dTl8Q705byhyiPQazXsxM8
WzNoFnfMI13eNX0UxfvMkWfpDh/hNr3LymyMT3qEu9NGoFPEdbz8YUL8GRF4UH3USi8/Ho0wEKeI
l/0PZ+fVIzdyruFfRIA53JLsnmFPkEajlVZ7Q0jaFXNmMf3681AXBxo20cTYNuyF11Z1FSt84Q3B
Km09BA4a0+kpn8fGeZodWXxfJAcBkaHL7MoLhZB7r6GlpeLJ20nFF7XoJyjRyaJqPhYZee3ZWd9/
p1E/f6gTZfj39jLuXFIA/gEfgq8m9NimQoY1N52kthpt80J+RTpKnrxZM+ejsppzvSiU4sEYAwJm
NHPzhg3CMno7hs0qj6XzLR8i2QfhUn/QiFMLF13FtPCEOubNaepyK3KbFJf1A4jA9TvK0wL+H3oj
hURQg28/jGSrjZnlDRcyf/HKJ7XdRi7UAWlg1PFPjTSjDw9A8iAP2FtiXgH6O8Dk0SXbDJvUBfdW
vxiBswzqOTWK9ELWoB4c0p2HTUWUkxoWFCc62psFDhE/kPDP1QP6AQ2qY1Xn/BROHb1AiJTT87t3
DVkGcSSlaSj12/uJkH6YyjbXgqoujGBGvPNl6dPooAK+s3BkjhbVXrqwwB42U2oQpUsza9QCYsro
EsrO4EI6ag5kCNY/ZXNcwXCA24OSYiJcuWkxlEtvhRrsoaBMwtD55YyqmfkwDHTTnTsO4FNJ9/pg
zJ2duMpo4PhGZHDdGS8XE+nUqpkCpdG6f0Z5xal0cKWsoUr8OrWyx7lqsoOPpq0z2cxUJ/JZhR72
BLE7tF7iZNKGYMjGtn0q1AbUnNXGdFEANrUfWR5JDewYXa7MnCO63aY1GKgOdXGNsh3fG7Jl3DR+
UhSp4kdT10YfJmjyf43JsvJLgWw8WXlTojyfxbXymVpqR95POpC4SsaF+12Lqzj7VpNafUfkQanu
My6MDkiXmiAlm2cZbgyE1tGn3B4KbP+qYyP5vbVnT4HQpPYDNXfTbbViB6Js0/dBmmrzayh1uZsQ
TTQAW3r1PFHJbvxJacZPt4/MzjZbm3Tg9unUIT6znt8/KkBx2WhZjndioGC98BEK1+IZlY0TG8ai
L1xW/cEztN4q249NgZKuJNktNcR1Gf4Yj/qXIHoGUp5MsfEylkr3s6zs2BtjYzphmbX8BHLToGbV
lQf7bOfYklhyB6FGtZ7e9Sn4Y2SjVrs6bOmGCr2zXL1R+zsjMo74xnvPLCNwitbbAUmaTXjdIHY+
NrWJn3YisurSG6Hc3ZupogZmPZoRG7bKVh9SW5LQB67j5cHo2BOvQgnpHg5CC/t/26iuijMX3SB/
DNVWBQFUYZqrynN8pEa/s+24LeGKQL/FFm3bZMvHUUtR3aOdh7kQjWKz/jjneUgg0GuZcJM2zIMK
ZWXHv73v9sbligZZAPgZTZnN9VanWjLYSzgHUmXV97noUVlpq8kbhkz5wDPZYeTVJl9uD7qz2X8X
xin77anXDsNk8nXwOtfspfaLVM78xh7s0ySqL2E12Af13J0dZ+JIzFsBvJH+9OZIt2Um60ObzEHX
CS3jFnWwgdXr/AiosZVBopEDMp5CDaGMwz+2DJzFaGgM1s4YIHiC4P0Yacn3kvISImzUtUPMTFo9
UKRmHgBtZMmrLMW6ejfojfE40aqcv99e5p1vi4EkXRebVwRG4+aMT2Ep6XYuoxgyEuAhO51YLzX7
+K5Hoekhk5JOPSl5XL2/yrJGihyLlVLNimzusiXL5IR+BNzCIQ1PYRjGbp5F3f1AWHC6PcWduNHi
AuPdoqhDu2WzfWdnJlFN6g5bo1jxjMhU3KaVHU9Ok/48aXV4p4Ryf044S+fYrpbPt4ffy8TYVLSS
uEspUGyhHekCyj1R6z5YtHEJfdQIC9stu6n4mEg1HgtIBRrpubF4NU5akuuUWFMl+irHpnpEYt+J
8DDMWiNYmIPgEjb36kSKnc05HJ4pE7NvgtZBOVSaROt3kMuPuu07R5gbHC4D5wol+e0zSbILiKvv
YHmNFdi9Phb3pFnCdaoy9Dshlwel673Z4ayCyTfDMb/NGY6RW6w1J+2DHtZ65TWtZjd3UzlH3wY7
7tT3qVquB5mOLOnZ6nmA/MhmNFr7dSfMtodXJnoPS1zHwzqyCkSqSGdrmvvLBNj4pckpIN7eUcZ1
3kqtZQ2bmebaoN18RoAuaVjlUIng+mUc1YFQ3VcMUaDyCOuZ/hckkuclt8dXJ40dSNi6PX/NF1sa
fdB82OqVOMuiqbrgNeC3YS1rvHLhKPv92Hd4Gi3NlLizM7aKby+Ug07dmJep10WrxZKNM7XsIjCW
GFhuhcqvwtFAmg9hNFsu3o7Wq4JxU+4uXTE9h0IxfmVok8RnY6JlEOAzpHyuorDQ3aEtBZCPTrw6
o9XKZwSfzNQLe0PS+Hhzb58Ga3QGj7JCBqxX6UbfgJ8YmGocjr+q2BRhAH2vtzwT44vSb9s+Cj3F
TBCpdY1CdKoXNbFpHGyz67CIowyqk1oZ6rRXzzDCTlD+ZGUOEuS09dcwdVLn1zJ3Ir7LMhNcSVy0
sE5S7luEHTU0jA6+//4PIC6ibCErV2C/Jop7jEYk3mNT79NPSwfKBnuarnmKiObuaBilz8A8ug8z
3NK/b++96zO9quXR7yD+4FL7fdn9EZklHY22JdOWIKKe48lWlviyPlnuaOCAO4+ERbfHuz7TBBwE
gSw16Q5ykW8jwTyz4gZVPRgHeleekiIzTkYr/9cPYvRuj3T9Er4daT10f8xsUtUyMWpIZX01Zqd+
cgT2CENzLnkTz2ocF2zgubm7Peh12MGgnGIb7fgdGYo+nWGmx0wPf0QC60SzL8OUHfkX0h/mx78N
5RnH+V2w5ta6uvjLYh576idryzwtxy/aMNrJP05TZdp3zHXBN8h6rI538M4s1e2TtpjxuA3Tym/z
MDJOGMM6DXa/MFqCCRhb6tbm3C++hCNedldVxWK4mtLXjZvHWEJ4i6jr9CF1cirikZnVwhUFKFuf
i0Y0QVfr+fCR2GJRPTpVw7+1HsKRjZOmV+EKhYvkGrmilG6TTRaKaXHH3ap0Sm94Sh6W2V2kLfMA
n2bWxEcptohCgXfH02cAQdJfiALWiCXnkYgejAFRetcJx+hXaFqZ5eu11WEXIxLajroZd+4y4i6H
pWOZpHcU/etn2tlJflqrS8tZzRPzg06jBE1IrS9/VgSJZx3HrhcbGPzHlh//oI6OEvtILcqmG7Zj
2/kLzlC6L4k0bR6hNhtUndMi+aL0ip15sRq2E9Pr1eexV5b0b5TRo8SlLN5TZg9ny+F5LNr6HzsV
dvujzyuKosOQO/GDESFN8rzIUvqlRysp9JumG6uzEevOHb4YWv/T0YbkNRdFkd2ZZjeN93Y0LdVH
ueLI/CypCbTMV6ojT43NDkxXv6ivU9vpI/e7SPNTPdWi+pg2kNQ8eTLs5LvaUR69dHbL04JzU655
StGqkesY5eDcV7ocJgGHd2m9ZVJj+OR1b5/NrFXmy9BQMPTKGDLeB2xFzBGENHYCvm1FIvxm1ql5
6XtVr30q49T2Ncq9f0tG2w3Uw5Vs+pwvter4NjwY7UOYpHp9gv9QZJ41V4n9ZYyAEj4uDXjCL6Ym
NdX3KMskxVWttr/XWpWt6DQynsd6qobRo9SH0ehOkyC6WuhX6w/tkujpfVRULflUB6bcxUlBUnyC
cDNxDdoC3XmeFF693G5pAMipodVfke+0xq+dIXUoNzeq+j1qtLh7qPDuYlt2sd54E/cvViuNJCZv
stZwzum16gNuRlyTKJhZ8jm2Krk6V6YYXqYCuK/Phyhbv6cWn3QcLQUZzb4NMflL+wU3y6ooUFOp
DfWfIUvQR2yXlOKJnvfzS6aHeu7akez8cJYs1PhLc3qqimxG+g8yo/Ay0BU/wrA1qQ1lRVo/lLYz
/et0VsIbNdZ8dgpVk/ZQx5YhBVYPacHN0yROzgsymqtprIWvDBlE3sGPlNTc6wa7Vzwtt7UfrQEI
4kTbh/Y+EjaO7OHp1xV+pLZy4peTlBRILQo8VWxCltJN0O37Uk2VeDCNWKMjbof5i2z0pnGyU1Dr
Fxg+w3ypHQVlZGuxwoA7OBs/kEkkTynSS9VdPpp96xVzycGy4pnO4hTPRfQoK/2o3ee5PL7idxX/
hAbfj66eT63qLQbCdP44DlHtInebGn5otiLzwq7OjTtHjpenubWbB1aNRad9TR+rof+E3aotl8pp
SZ228UGimOLLJPet9S/ED2Ge7E7ohBrTHLbkFCpv72yUmZd24EEgdPFk/YtRp6n8nFR5+DIlfflR
yVXlLwPCTHSHbWoSjFNXKD7+dY320Iimbe/4I7RgsMm83Ko16NcMgD8Pgtedfswqn0PwuObXCM5v
Xjs7q40kzRM7CFFlbYjmYhv9VFX/rjez+Zoh5fVPbRj5U1tr7VOSRPa5i1RzdC1MBP+JhnIKT2Mf
2RbNJF05yEl3YgxEQJEagP6POcW2zy+ZiWpPQoK0HoaNx7avz5PjTA+l3M4P8lAa73/50Zfk4FH9
Bi2trr/nj5e/j/pS7mvWIiUvfGmtKZ5cXrH8PmQvx6t7u/N5rkLx5d1vP8BRhYTUoJZ41ZNfqm6R
QObh6oA8hU+SOjyGNO3Ot0e5zn5Xfw9A6Gw5ACLb1oEAptw7oWIFEj7wuUtSGE4eEvXac4nH6pe2
icsH3aiHxwZK56elXZqft3/ATgTnMAgFD0TjSFo2q2uqcqr2Lau7qGbvYw08unUEWWOSxiNZkfWP
2kQ5DLViU+iZXyMOZMip8iRU5kpxzA1lKyYl41GQ885BEm8+smvbnRrFC4qHSBFciYipadeVhOdW
oKjxdz0yEWfMHfNTHi7y/e1F3IkT0dSki4H571qPXVOCP7Yo/XE14zoBeBfFJEf5qDwbwzh/uj3K
dQj8W9USwRLaLVAlNpdCOJtqMyiTHRidJD+kaSSddZRlWcS+vqcjUHmjyu65Pej1IkIcX9HyK0Vi
JWm8nZq52AUS5xT01CI23LJZmhOZtwE8fVBO/8tQ9GzZIfTwtmehT+smlMeWMtecxOcqmjQ31o35
rkjDI8/g6w9GyQmcEj1RzvYV6lbv6iQmsLODJgZqvyLRn4h6m4Nr/HrDMwqtAIRqQOpRZXm7dksO
siYddSvgJg/lE4jNKHe1yLAe7Eoq8FtoEqVw37+Iq7UC1VKq0bwib8eU047TkKdOgFvSGlNxChSP
h1jyzL4ZD3LtreUVVZZVRmutd687hEbX29EKy6oQ1LLNYGzsSPIcERrPdEgN3aMr4HwWiZr+gpZn
YLEJYLt2V+JE63XtWOKFV4IQdCnkW/V5SDupujPDYVT8oY7S7DzYAp/huilb248cs24/YnKjCkL5
OSpfIwkaxRPKuUikwPEz2xM4Dq2/n1GmGT2AAXYwLC1eonWaaT/BkAj14N683kFUGFC84rAjN371
CjbVsMxoUVlB35Tpfdxq0cOCfK5/+2vuPA9IO67UKMQK8GbarK+DW2DtSFxhVT1Wn8TcZt+awalq
V1N7RXM7YcWXsoiRyFbbprpL7KL5+t5fACzdVJBGBYtB8X3zPnQd5vLamBmBmIqJsEsPoxg/9zwF
2jwCV/enSbNfJlx5hDsj5Rb6NHWnI4fo34IMb98O9Os5SbSjqYVfQS7kLknbEH2/QButUvXBnZjl
65jVrXiwS0qkHrhqp/ByUqTPQwXf5A4pkYLspbaS/lssO83o99JUlfdQ24rwJGOY3jw06Whpp1ka
ze6sFHZzRJC+3iTsDBrP1CHXPvB28fLFkmq2rk7RQllOSaoU3hQpRzZBO1f0eqaQf6LuxbHfXDOj
JEynTRwjKPFg9PqMJoGLJjBJX5OrRwpG647bfAgNtT5uTcrGK6fg7YlP60jvIxlWhERO7Alnmv8e
ltFKXRuA60edILXxBHLnj4nWHwpc7KwnmuYWjRmZaglL+nZwTR4iLTMB2TcWZbtoNjOvn42jx2GH
xgywE/E0mLNIPwBtfzsM6iid1TbCDhxqlk8w85jeXBfdS6dKqNORl8wShTW5VxuydI4m1JeMrCAr
JW2E8i9HiguibPkOnQtUG5XXiLNapUrlIrXQF25rL2VC77uV85Odpe2l7sF1ewVgtqeGXjoo5Ey0
38yBiCOCkGeLAQFktZFP0PKcn7bSo7tVWo327BRk+aR/qlR5KPnU2klbSidzp3p03n3jIbtBNxZr
K8JEWP9vV6UYipD/MrUDW3T5Casx7V4DhvP+9wt9WXog3DpUT9VNkFM5cmhGE9lFAkPfm3orw5ao
dD6kzXz0eu3tJuhMyIvJv5U+NsXLQc15RVWCAEXtZJ8auOHHBOvB7Qt073T+OcpmQhT0UtSRM5ZN
TRZQO3VxjqZw+JxiPHAw1E6ASBSKwMaKwSby2HyhcEzyOotiOxCyMj6DmgsLlxekBX6W5I9OQ7Me
0vyRdcxOlAN9ieO44ttX9eO3+yJcelXGvMqEtdmnZwOTy7M8arFHQ2E6tXGjfLy9oHufjbYOhhdk
E+ADNrMs5HYa9HG0goy1fF66afYAn9kHoc3eWq4tOG5WQjf28dtZOTmIoWRAmo0KpPOt6rvIcZE9
87RpUS91N0pBApz1SNF5Z7OsLsgrz46g9OrBsCnxIRWum0E+jdM5qSU8/eYodVUnfqfQOqHbKmxD
I44kF+7ZNpvgdgenV8oOulNxSc6ZGepPSZOmZ7o8+RNcyuIAnLfTaQUkhxgwoH1eDpq+b5d0ihoW
EQ3ygOpv9ITSlvUvQEntK/Up5/ME/tEvV2NPlB4cP1ML86VJq3A639491xEV4B9sCND8MAFNbN8v
Ip0KbbgqulQmpXW/wNjoYUGzHMUS1Aq+xIR1jke9JYs9Ry0jgnQsso4053eOzKqDsxpu8ohBZXi7
EhgiQKoGgR30iozZnSPjUgsKVJp/lUvIlRqbcXVwe6/7dfNuU7JRUQADUIAA2GY/6wZSovHkSIHt
LEkwgd/4WI0RKJFkbu+TGPu10okXdyCjuLu94jvnFYb7isqE+6JdffYxKozaWSheGlZvfRzNcnCd
0skPzuvvy207QYsQiBO7KlJtH+0UFmm0OI0UhMYkK/emhDbVoBSy5WYjGAMXLLf8nyxZ2ccUhnTv
UjVOPsh6unxXlcVYPhdxloauSXAYkzUZy/RcIchd4LvqIDJbK42peI409KorR1KinFG9t0KvVTCI
80oRORQ6C8zuTwNM1scOYiXKJSJXRthNudTzSWd79IY5GbPHIafP4A6A1o37OoqUz9AYnPFeAV1N
byMatE/d2IVfUexJPvVtmat+lhhVd6KVEvd3MyTYlwUlLDDi46jwPpK7A1OfG312xyzsFBd/qenV
zGDyexlifJM/zUL54EySaSM+VuSfhjIuTD8UZvl5IFrDw8uuiTT6UDJpfyTASr12KlrgmE1vdX4x
OHXh9ZKoTLePlKgnPpGSTzwzA9B+xFeEG4upoZdTTeWLUWGG5CsTUm4I++ST+hHTsqoEMq6Vq7+1
PV9KktFfhdGrv0QEwLueWePTGIniH+QpM8edKGd3nkzj+gdEY+1zWyTFD1qa4TfRRu1PO0/U+ZKK
dPkLYpVS+jZTbRHhEPYjPFpYXKkl5WesSMk8Q+pDuot0GET6HJqi/lchWWZ88Pbu3Nxr9A0Ai8bz
ygF/e6RnYXeaIoQE0Tz5Ok8qXoFpq9gnXS+TgwdwbygUpZHLIA4nStpEFE3ljPwMAhVMgqcXhFiq
j2WB/WoSWdHp3Wd3hTSqFH8gB1y9tTT40lC1iSh6Oib3mejn5zkdtIMa0851aK9UCEx3VsTRNqw3
q1qU1WjZgT4o0t98wAY7LUdOoKloNilThWOk//6JgUMB+QOqSiZ42XyutItSGnyUCWYEOCRrGJ5y
FeLq7VH2vhSxH+tGeXCtar0dxY5HpUnAiwdjpyx+NhSTr4vxJ3Cy7GD77VyyK34JouRvQq62Pnt/
VCB1U8pNM2Y+VgqtSpOS3Dfr8Kgfvj+f/x9F38xHggVa5iVANIqduZehg3FH4yjxegiw97eXbm9C
vFeU/VfZGzQO3k5IlI2dDbFDHUsRxqmj3PVvJ1npj3ePwvvLu2SszLSrKo6oLDuX2tgJom4oTpqo
5rNSVeX7TxEEQplHCUwdIeVm2VK0H4owixz8ARJbIUMbQ+e+SNuxP1i0ne9DxkSpaxUvXbUo3i5a
Ly9hUXSrE3UtxOdsTAEKqBo6anTRm8i9vXZ7g+Gki8Yvni9gTzdfSA0Hyi89iQ1kjNCHYg8KFxNM
N9SV9OCC2AleHKDAmkMrhghyG6tGZknkotKLySl/SF6nlPTHw8xONXeupLoHEDDYP8q4nnlEzeXl
9kR3rie0kvl0pDird8ZmorGGllWxUHefx6lwpVmya0DWtQ7Ftp4/o2oSHXzGvelymuHg0hLin5sB
8WnUlBRwRoAaRPYT3G9KwIYvsk+7L3+WcjCYMDLk525oUcq7Pdm9rwpNggYpklNU/Ldjo1OWiDW7
At67XHpzMAh1jNZ6Av6hqwf3484hh96FD/xa0UNdazNYxwUSLlZlgcrDQ7zVnOLZLtT8YJTrKSFJ
QdeEBsZaqd0u56CJxZq7LsThCRFxkA2dK7q4+jBZh04gO5w1gIcokWEHb+HJvh0LgKlClzoOg7Kh
0OOTpc+xv5aNcJVaNPsvUop29DBmN0e/64tu8qoihLav13oZqa6uEx+erKkzj2C213tq/WGUquFi
wFnbKoDIaA2ZXZms8ckSRWfqntkPpEb1c9WFSo3gXtfrnjpHbeLmVWNkp9vbanf4FUhFZ4LLdnuG
JrvCekNWwiARwii8mHbfgNAR6E9XirrqYRhl7Su4yDw59SMaZwcXyLqR3iYHdCpAbyDBiDTHlUR4
1cZjietGiEQ4rB9dchy/lOvhVIaO9qmIsqNW3U6uy4NCXo3J9EpS36Zbbds0dFarMJC1OvEGvYdO
itSBeTcLrfSE0ssnQ0nxA6nt8WMad/1Z6GP96fai7218Ei4QJBRMccVbj98fQQGeC0PXOa0UxNOo
ebMzwZzN+/KklpZxcMauT/L6gFIy5c5Yeeybl8fKOjOqxkoK1AmzCj0ln7bUQvsfdhE9ahTTVgv3
q568tfSiLkt7XdV0PstK3twB/EpPU4aGlMBExc+zUfMTCznH20u5t4Ho71JaA0tMrLpZylhAzAsX
PQxQADa9xtT0p0g0pWfLUvlBogNx9Lru6Gbj60prjRsDDOJVtzfTOx17vN4JFuAha95WZOo/aIVF
zSdjWMziXBai/Gr1vfZXN5R67llmZlleGdpJ5cboTP8aoO69aFVHdef2YuzdcuAhAVWvohYgudfT
/sfGMjJ7yeW2BpKRG1lxHsYse5XNVEW2FZ2+r+MsK/UZ7nj5jyw5ke4ikl++aImltv4orHTxGqlW
soMteF3ZAYJKOMKpM9Y60+ZHddkqhdJaVpAm8qdZFI8VguR3idMZlzlS8hPhwb/CVhc/ypv879sr
cl0tZB34BzkMahFXcu5mqcaaWVAtjBTzSZSZn8WtBxApf86rGNgbupv3t0fcOduggzCV5dm06YZo
bz9BFA2ZpDWNEzhhDADckYdTnCvyv7Uyvx/dQGWXoJLnDH1jXpC3Q4l6hu9F/zZIrEL1NKkVPpSv
/uDz7U4Ipsna70R0axt4ZIlGkEoJJgCmF52A9RdkGFANX5dRI9l4/+oZ0Nz5Y+gUEpa/nRICVKoe
TqTQkQmoEOxp6aOHY7imGh7lgOu22zw9gLG5sHj3aGBuy9VyBWvdloQTFIYhkvt+gELmhhMmGS72
U1PlyWYCEl0d7OhVbjPp6LDu3FyMT5hFTsB/bAE+1D5sQizuEdmWFt+GGHBatL7xK2vIPUhrR0rf
69Jt58tXRKqQhi10lk1MB/9UVeY1mRedMT6RDOno6ydHPc+9WVFsgaRFQM4Dt3lv5kGiD0BiEkT4
uiYXI1Kq1yLRuIbl2grFCaWh92PduYVtmrlIEuwgK8astzs1IouzRu0/Ve7ax7pYwicqcfkRtXPv
LKA0KzMac7s6C7NUCGdkjwZTLY8IvaJ83FKT9GRkjg+qsztD0R1EvxuQwaoQuvlc8gICRptNLYgt
UPSnZaTzQcnMkH7VcZcVp9vnbu/loDQLzWq9uJDW2AyXNcoyLsgWBSA7m19joaEEBu5Yztw0J0e+
m5eqmj5p7bigux+1qMMMDuxpP8vUlipsB5v1NMm1nB+87zu7Fh9Y8lgOCsdke8ehftJkRQSFP9el
9usiR18no5Q+3Z79ziDOmtaRvqFMddUpk+NQU+oQrT+lViNPoVIYSDPo/tujXB+NtaAFVGM1m+Vf
23cwbBShr8BFYVf1i2QKZ8a9KzGB4Czp92SO9IPL9PqGY8BVTZVCioH2xeYsZshcWp2C2B48vvCl
N/XiPCVO/VqBG3GXOR7+hmtUek5qdAdF/92prg8+NTyg2dtrvFPCXkvlwQLkPs13oMZqmkma6akQ
bulEau9XRUDHHbtVZJ54CWlTv3025swx6fA3wHLDYbqrplC5b4fRevfTDqRqLUapSBMTA27fWxWV
TWpEVgB5GZ6XrEWPZbv8cNShev/6IVlKoWjd9XTcN8+gbokhU0cQmehnq8+qcIBF9x0KtK2knBc5
MQ6qlNdhEp1GiDSI5tExRnv37fq11pDGJswrIATIoKdm0p4mlCa8QQqni5Tqs4dqz3BwHq5vONIw
8n6T14hneNvxA5jhqEtX01NtHdNPKoxC2FD1adWC/+v20bs+4KAWgS+sHTaHPGVThQXsIxh/Cu8n
M4lfhm5sA7tWxiODrZ0ZMQxPLHJrLOKWFTxrPQKXcPvuK1uXak9SlMqHkjgJX1azoxbA7mDUvYDQ
rid8q5aMWDKu0kUR3s+ymd91osaZyWzC+1hpjpDev/ueb2IHNCtp6xOTUCw3ruhrCrZndmG28UWa
bXCZMfIc1kkWGUJI7az3P+eiHie/QoPddOU2R4tIGH35vVyctDxFllGi5T9NzdfSqIr/xpKi01ks
Yq6oNOTVj5hx4Yo1YxN6uiGs3EuXBrzzpNmS9UGL+GaqG0U417r5kuoWQkeJyL2qrJDXLVSk0fxF
ZFHo85jOX7UmbP4b5ywF1QiwSyAfBaCDm31G1HhltHoaalz8zaUcy1MprH7w6jFsPhjSQomrWCJ8
4rtFK77yP0Aha2nL4deSRu09uCJD8ePSUQQYO5FD+JCX7NO02NBg3rlh1wVf7XTozFJp3OZMMBCL
MsQL6RJOXeTT6imDUgXgcHuUqy0EyJYTyBkk4wJJuLlm5FhCoqCfpKADE/aXLteany+KeI5D3vTb
Q12dwN9D/VaLYKQruLIdIwNhGKAzrLZLTtrQqg9LWRyBCHZH4R2gnkRZ/wqNuORCmOh7UEwbc+cO
CUnpVMJfO5jL1euGXAvyJavIJ0SLq6p3vThtOthGGNBcVE+h1eeeIqnJ36Ej0oveTsmRy8HOd6LK
jWjuCnzjQd88PLTCOnPBrfgyZKtebSdbdyFYPDeOh6Os6GooaoH0+laRSlLKqzJzrwsls/s0vxiF
IT8VsJpqN0QcVsfYrVV/3N4UVwHKOhgVMLjYe50Ks8WnSi4YjB/DnaHhIXkHvSVcoAQiAzJ3Wfw8
NfLoj1bTHTx5Vx8Rt1qeccg8bEYw0huQWUzBRsnFkF/MTNE/NYr0bzblzq/K6WLh8jeOTAWutuZm
vO0TG4drsUHklz5Xhhx17n6GeqYeuZrtDkNOC+NhryNjyFpRJLGWwX6rpCepyZILif2329/tuoq6
Toa6PZuRu/kK0MbXlGNDL/PLEKvDcK/HkRH5s5SavplAQ4SbSO7sGqUwVTdugUq4KMXQ+ixgmqgH
V+XOjl3FhH47NVDk2dYn4FK38yhEdmmq4h8NYv/9bAtCTUpt770u11nztGMkxbV5VWuUQ73V0h4J
OyGK6ktf2b2L1I1jAPEwl/9hLD7iCnRci/PbZAEJJlUT1MMudm2ikWllBu4Qdehb03AU1l5rqzAv
NNwpD6/E/Ks60lLppWR2BWe+w+XwpM6q+FVkdfWjlZv6cUIn+IwPL5oQkZ4ksCWMIVC1UihwBA5t
Cfe+Jg/eStehQk4Z4W0kOndULyXFyC6qGUdfRTsjPTJW7SXPo/l0exffHop+9tuhqkZkw+Lo2SWe
aZVXQjQ+rPniWdKKoyr1VXy9rjCFAzJZeCdX2fX6vEqd4TBUplSeacXa/RSnSeBMfXZHZmTcz/G7
NdwASpN/kausLlpXYOlJpTGIdFhxwUd9fsRlyvic4/nqHBy/63uUYdiMECEQ9biK4jVaZgZhXnEZ
8Kw7JVGiPQHCLP0QR9bHpOuk/2G81R6aqiebFvbU26+mZk2lLcpSXEgqFZf6Z/ikjnH2rGqD6U4q
jIPbu+T6QqV5AjGOphHlz6u3tzQnp+/wM7h04WC9oleSPfey0hyMcr0XLVhGFD65oNckbPM6JHph
dqbN1TLWS/ezKZrwDEpsekLy90AT8frNZSTYofSSKcrzmr5dP9oXtTPHdXGhVF//XJy5sD2rl407
RMAtWBBZFhjGPH1JbBnJ2fevJWOuPV+EsUCRvx27m5NZC7WkuFQGveVumpTHZMIc7/Yoezvyj1HU
zQwxwY4LRKHYkUYvf4zUOTvX8TyfTUV8kxbtCHuzN5xOXmSaKwT/imOYii5d8DnJL/CoeiwFAcO4
igTtKDFFd9fx/zmAPex9QR1SI6UOkMhX1SoTPFtImzi/tAroUJMy4d82yqb3Ggf9VcLGzq26If2G
RrBzdI9dGxZxqazNBvYP2/UKd4Z2oiGwlCkuYzpDJ68pVOQgcatG8YYpLj/XTaZwi8rOvaSF4pLB
R35sUHbweqWOvxLPmd81NUdQwQaUCWZDCYeD/X1dyVx/ImWTNYMihdrWMmwA0yOqHvmlLg3jU5RV
2Xlsh/AzrbnhcU6i5b6pk96d8rLCycqW3YKP6kVDZ2MCC/X19mb8vaffpM78HBB6/CIgOdzGm5Nt
yGk0JP1QXsYxxb9OmEXYepDf9MtYYIYAicQoE9+J8mI+Q+2tK9+eJKdwEwWlAK9CubBwbWQI8Gwc
VipupPRx8hGf4s7y+iFdgIIWS4khUWzjDDD1LTbCt6ewnsrtDIjyVkw02jv8+9tTi5BMDNbWLC6O
+n+cnUdznViYhn8RVeSwhZt0JUu2HNr2hnIkHcIhw6+fh57FtOCWKE33xuWFz+XEL7wB8SMTEb9T
N0xx4KC08U4PRXX2BAYFE1ZWF0Dce36oN84XuHSSOhOU+jYjWdiiU4ry9dXta+WJmnN70izkB2rc
AwJUrcKdz70R3HKYDaAiJCb08NY3JIdLKaJIz68y9dS7Sda4d1rGP+bolTKw4DZWvlOVUx0YVdk/
SmnlX3LAijs/YzPrdEs5ZbDUyJe372oJ5KKZpoVSJayveHfkKL9MNqx6y8I4qs6fDEjnX111xrJB
VG8uCNIRo5gK2Zfaw3Jdv1xzPsx2azEi1q6U8bFsIvepjcBi0oIfT7leWUE1R+HO8/Bvy+3FTgNP
uADheaCQtoXh9XLUEQi8m6pwZFFGl94DlLNGBs2QmRlc+9H7oqSpezXI8hPfRnfifd9VyMfkeZfG
uA2bEXoX9P0voTcpWG2A7PsIWjF+VO0xvc5mM98TPeCR/vrx2OxPfjTVBtwjgbEsDjsvf3QU846J
UgGxKuN/UgNsp+lEOGICmQvaxpQ7UeuN4YiLbdpPMEWw9lqdxiTSmzBWB+/OnovxOXSAY+fSMH1z
ipSfrqw/vf51m8gVHv6CdIPWh7PzJg9BdUbtTXTh7koDqRzcFsLuwej1r1jXmO+RlaovGuI1b+19
MShlYZcIDxDahoYx5pXsyY28uzQS051rSjcwp2w6DoP75q4oQy3WHwuTd2HdrKYT288xCpuRLWfD
JTq4wPuiizmp4e/X53G7bGDdLMR/oZwzoeuKfm9xmkJ9du7kINxDagoqYR088BA9/1NbyT3O/vb6
AFYGiWjpa1EKWHe3W31Aa0lvAIF2Uf3By8r2Ii21uERWVV61EUFnxSnLR3eELDoZubJze223Dbgu
kh3aMgttat1OlKZA8R0iBqZkavhUh7X4BgGpY1SrsL6XCOKdBs+Re+YymzAauPACr+WxIEDaBOtd
3RZRBtCQpqkynzPo5UGvpd5JRRT1zceervMShFE8cmg/rzZOlEfuGBu9wrFXP4dWp0NIU50TTJgC
pvwovrx5/9DAM2nb0xji5K/CiBI/lXLpLN6ldo2FvAru9BvV6eRxRLTofTtMw04cdWPDMtxCLYBR
TF90da1NTVoOVAK8O3co3I+KhC+bZqX21dE6m+Ck/vv6993YMCC49CX151pj37y8RTsRK+SqmncX
LhndIPT4ccrgxhgKJpg1Ffe7GRG00+uDbiJpAI9E7tQeuVK3nNaORB0x2dq7a3PTi86RRYjme3ns
IHCmJU52Vzaj8t0ShfYDcTF01F4ffpNaLsPT0qblpi7X0GpN41Igw2VzlSMlqZ0mfDMuIR+5U0m6
NQr/+mKpCW5/g7IFi21ge+h6d7KW5j/SRZmgTKI31x0RRKKMC8ILP9NFIenl+uVRM0awsOKrkxTR
sUHo69hVcPVen7Eb5/vFKKsZc2sTO0FbxlcNz7aj9CrrUIaG6lN12HvWb0wbnRf2JG8Cq7O+sAFN
Fq4ZKdEVh1150PChujM6Nzy8/kE3R2FpEI6hr7yhu4wxksYKEf3VQSruThuzAcjMvMfjuTVtgF1x
+CEBQc9/+RX/gQVqkablEveSq5EWX+Y2FOe81pJAAnbeWSCKv/xbL2M44nRostBDaI0QQr4cS8/l
oOMulWKy5jpPTimjr72h2E/arGIwj0h0XBwSrEHwkC9zkR4Qe9HFl6K3uvdZ2GPoUk5xDOEII9gL
orst5hwUJZ9iRaR/Mz1yK58jPRZB7Y5F9i6x9TI6xGmn/lIXZVO/wSTn2WmdUQTIQifIUKW9+S4G
tDb5uUn92c8IaXsfmpx6dNp4TgKvTXCHEHD39U8E5QCCrQirrCNsO2xCbZHjzFhKT0ToHSZ54U9O
ab/HHLJQF1E0RxyVAc9E3+s097fpZmp1EFPEe5PVo/nenTpyowYG5OzHg5ynR4JcC0H0GoXWfnTV
H+XopX9jyAwfsJKmiTkoqYdwYq9Vf8xaFM9CeHI+F9z+T2aNqfZhsJ2h8tVOyYygLz35T6oU5fem
73IvGCwrdw+ir8IBhIcTf8rccJ4PrWlhHxW6Q3cJu9F+Z9P67D+gIWR8rCxvIU80ofE1bVFPo15v
WO9FEWfKcegW4JadzopyyrREPuTj0CTBkCnZ9yTsiuRS2EDIfFAmtXdq6xmvH9dTJFqECdRtvzDH
Wg063ZJPBXBLeQjHVq8CU+QS69Amyn/PcZP+g0GrI0+oXkb8kGTupG81rWv7dhb3Ck67rgMmoeQ/
31Ws6gk9MoxtZFh5/cEmdlNZKWhWftvyCj9OdWWhWedMxr2TO2P9TtHzCYWIyFD/FCUIjgCsk2b7
vUQy6b0eZtkZEiTifYjZqIoP7qr+VbHYfTAgDJgGsikm9qA7lh9mB8UJ30o9WV8UXZd/0QEW8V3N
kKyHnlsZFE039d6j96CrT31vU58hO2keuHDb6ILRSzX6iBs6P5RxjjMELvs8fUa4JSl3bC62p5BL
axFQWjBN6IEsr/t/Tnzoui2V7RmpYyhW3/oobL/wtLyZrIcKGV4OQDWJny1njeCgpavYudtk16Ix
s8cUW5fvTmJ5OxnP5luWUUDrE87R59HXkVYOoDZ0FDu79ty/x8Ssuyv4KnF5+01MfQG1dprUtD5X
8Y6dSE2ddCe54oEx3GtGEx4tu9iTlL11E8OaI98AOw7VfRXmoPQrR7Ck8RUuT3LQBjEfgUSliEkP
/U5wc2soyvHUa/BaZXVWHxSLOWnnRERXZQbt0JGwHcc2yc4kj82OgsCNoYhMwdBS4LrR3lD1phys
dKF4py0G3bLOT5W0owejRRPp7XG3CZuSaholKeryq/eltexSd2UUXel4dEd7UrOjVVrih5JH4mHQ
zKHeGXCz/QiZKFmzVoxIY2q1ZKIgsCr7AoqK04yHvCnkQXIx7YTb/8YTq3eTrJ6IE0ywxV5fLVcb
A0q30bG9kwSgByE7L0Dlpg7cAeFbe9DNX1ZfZxd7yo1DDqfjvpfTTw6nOESzXVyGSu+Cti77nWNx
Iy6neI3pAikHSgHrRI7GkjDiOXLvGrvq0Ujz4m9CR++mddzyuznZ1pkwtnz71mVQzKxhhoHlWJNW
Qq7wGeF0oMqUmg9hoslTP0dgAzrF2bkol4vw5bRTyV66IdTSb8gmTbNbl+gg6HdaFKHWFSMBk3yp
QcJchiJukh/lEFZvPi1sJ8iSNAzouVLge3k3R3BCmrHpNfxhBmTka8B2od5Yx7SQexc0jOb19zEI
GRX/Lx/prKvhVVfJyZU0llKzxyhBJqN90tUotANkoWLhT2Pl/M2KFvF94NJ4Batm7rgno8Q6LUD3
zfms09PDEDZyk/AwIhrR+fC4Rt7Z0in9zNAbeYg7J8sC3Ar0J9ze0NGKCcaKgy4GMzspzWC992oP
AWpRTO13Ie3mj5Zm+RfLmyL97FGiBwSPqmD2ANVgNoOcjjQPqjfqv+22tpoTJs7DV6fUxulSWWhA
HUPKgd8K042Ss+GKZj61Bi4UM4g+WoJ1aUFI7QZRnTSMT92D3UOrvFe6hlAlcobaPFimSHCyUIbF
gqBp1fAY4wAz+hoh4vfc08fyqMc5KniA/AzrkLgK8hK16dUfm6bvB0INF0zDOKSOFqBwSoVhArvs
BGD36xjF57YMfQznJ4iDIsq0b2Ne2mVQyQZEepQZ6U8rqZMwIArIfoEXNMxTkXjeV6Vy6+jRiwpx
32heWJ9rIp0yEKbdxKcOoN3PLNdCceqssX1GN6HD5b1MSiRCjBH7x9LojIdhBsh9b1ReHL3zMsXt
gxCe0FdrSNBnplkkMJfysvk+VqdBHNxiaVr1QPYV3+zC8ncbZix8VZppftCSMIM7rBrVg+uJrA8K
dcSeLh0j488scjQh2ta4x6+qHI66iMbGd5w0kpc0a9RLQQOw9TsvBwgyFMpv3U4S39Vq6/s0eEgW
oPL0s6sb+bUumhYoU//ct4eyCxPzIkLD+zhlxpQem6jskuNyGw6+bedp4cdz2v9h0eW7FP6o9l4V
s42isN53AhNKWi2nHiBhDRNGmT71ydhZeH/2/VlJp8Q4mmHeWtRnEu/JrSdFHuBCJDRS7Lk94s6b
xncF9kRlQMhTfRciY1gzqa321Hizml0cOzT/lGPlyQOpIzrHfUzkg8nRnH+IxswKT1KNqiLQW7ND
x7npIraAqow1AiDa2DyHmYrj92yUhnxQI7IHvy0ayzkMaoh7TpImdeqPs9Je7F7M3oX+hJfdjZ2T
P0n8bDgNNlqzZei9a1AX+zjFNDgRKmlF4ue9LT7TiBOILqlmVB9l67rRuXFwOYtoxpZ+hUZo/yPS
Z6Qccw9tn6DPJkue48QrP+VJUwN1bGUZwwF1Kwwvqj6/jIlW1QcuYf251WJrfvSUsflWl7b30yni
Urkf515t7+M4IsdQoqS8H5DIcY9Rmw5gfkZDaH7Wue1TnRliPDfVYCvnSTH7RWE29D7bqTUOH50m
YioxwmZzQcDtlCcMJvP2I5KqCYoqetFEQSdIcK+siv4pbOf2nzCm6XE2i7n6VJW13JOo3Tx7xJwL
pIh+HRicTTQI2dk1E6S+r41MgjEcxVEHvH8UmEUhVN/Yx750dx69m0Nym0DAsKnrr9H6TkmDECAD
kt/5MJxaFEiPVVPHB4oU9R2a3skBtfBpJ1/fBDfLdyIBtADab3Dziqq0MNehWZqNTfil0zPzA8ld
fHg9tt7Eh/+Oshi+gNegxrd68XrNSOY6i/KrGGWOgVCkBbZU5HNnlv359aGWMOnFe/7vUFRZYefQ
OViXbUh3KIY7Id34KOsTf+iqOhB1Bn4xUpTQb52Yu2oqxSkzkj2Tj5sr+G/fiuY4JZBVaFom1PKa
DhxVnS3qv1XrUGQ3x6NwUCnzIT4pAQ+B+v31L74xuQAYaVPSM6HosmbI4LIwauWA3r2CFveDULrW
l46SfkfFfq+qf2soGiUs4GL8ShTzMnKJFbctxmVy59nM0EzKmrMGuvqAwYDy1qoltWCNgJiW0xIS
rxuQhhs25ihCcGCF9oRUXnZfS33eCbo3wR/BEZie5dDBsCL5e/k9duIUXdEa0NR0J+NlVtP+6Fo0
ZBIJYt0jld/JJbYTSJUZJcqFsUmMv14rzJBnK26L7Bqhc+O3imrcZ7k5BxGI650JvPFtS67M5BHa
wn1YbUanD5XSqNXsmkcyv8isyI61aNuzLNUqiMxst3lrbE4e38bFRQZNsgkD9uVkArGw7BaVhKvZ
JmLCYxZXEeTiDPEhV9K5/qNrGbFRbOgDvdkMTdJiHKMPfTxpmj9N6VyCFx2dS4cTxbxztW5vOa5w
RF44myjWb+hIoRnnPeTV7KoIt0FKTAs/NPj/Pr9+EG+P4nIBMek0MVYT4Bk15RC0T65NpyNwi4fS
IxHLnm3wdgtxMBbwFng7g/7Tal2ttnJpoINa1Jo4REUsjLBFieJPbTfWOzLZt4aCmMpFSl1fBQLy
ckXDjKchE2N2DVs9fTeNwvoQ5vOAyn82DsnO0djOHo/twmShzQwKdV2xQnHV8KIBh15MYNUAncrk
ZGh1e3x9jW58Eu8PDJbFTxtuxerEI0w7l5Ty02splO9ZU+SHUYHOWXbxsLMbtiNhUbDAIunBQgla
C2v0nbTQRIgTalXl/BDK6bdwpuJQJMaehMd2JHbc4qlGkwfc0/qqNNGDaXrsfK6GCFu/L6jQzrlU
fB3Dlp1wYdNVXjY3H0MxDljyBuzZAuxSTRnxupZqd4m62vnmWbF2Eoru/lNCx/nMJ/doMaAd7itg
0Xay9a34wvIDQC3SY6CrjQLVyy3Z945VlhUv0NQ6cjzni8mEb0jVq44ODM7QN2jWOR/q0Kv+uO2i
ZdB6tByCogidz7nIXOFX+MU4yM4pVrOzhW8tBA0WQDtcAMghr87L6DWe0WC6djWjVLtWuKCfqcor
8BFJRV/fx7dCDcojOp3ZhbyzXnOZdxNhHQth40B/cnNNPNqFnfnDAA7Ej0NaAfhk7OEybi0/qFHg
J0vTdKOm0Ka2VdKUFVdTUaxjPYXc5IO0zwb5+LmlNfdZo88RZEN81uL56+ufvH3QCOkwqKBEBtZ4
c4k7UHpiWRHnSMUqP6P6oPhRioBjmBtZ5pdarO7UaW7NMZBmWJFgUKj/LbPxnxq6OsRqqLSQHEbL
Cr/0MTr60maLZe2Qv+uqdF7qHtXOCbu1h/5vUAK6l4OWbcQVmSaEWHVZnq2uFveIuuuHSjraTqh8
48YF9wBGcrl4sbNZnSWAwEhpo+aGdZpOMYTa7pMaZnuPyPKvrANyCkIed65rYJ65LOt/ZtGIOxHa
IR9El0x/rlJqw01vIbWj9Kbml2Nun9N4+KpozV7f4MZuXWyQQZ/wcSzg6j12cLkvJSq9V4k83s8I
fcOZ8WqN5r4OaNefAMPLD1XhOL+MCZOcezH26R46+MYko8wKmg6s+gIVWX2+1hsyG/IiuorMngBv
xtHJVLAaf/1s3BgFPsqCLlqElzdxZTuXI5Eutf407dt7D819K3DSCj20/8c4lBFVJmuReV5tGWAZ
Y2ureXRt5kS7uraInoSH+9zro9zYMqAeoZtS47eXnszLLYPfm60PuYJmUQc9nUat5+eDNlMzkvqj
W6V6EPcqyG7gY2+PeMgOkcgA/QgeY/1o61as9jAiac9EoUCRVQmPGhnloYvmeOd2ubFklGS50hat
7IUt/PIjI7wEdS7v+Bq7mvK+HhztB1p+6c4oN+4wqhj8RIaiGbiOSedEJp3Shagqu3bcHzUZ6X+s
zPYaPx9F7Z5grVTjXRmR6+zkVjcusv+lZNHnAie1BqCJoq9LVweq0Q5Uy7w4qw/JhCX1WChvlnhd
DJJQTmNb4tW0CbUGrUkEYLb4Ci2/vGINMBcAFaPkpISF/v/4LB6EpakG9mtTT8/6DP+20ImuVoUf
n8+bZF+mPkppKycFsgqvn4Rbk0jThXQKIDJCXssm+s/lOdQWKmFJk1wzyePuSJfuvwwt1GKUvUbP
rf24JKUA9tCo3MjDIDXburhSkAsXYfSO8uJ0RlLh7+vfs8VWs1SgmYlYFr2uzSNeerU12ERtV7Kj
Cq/XrP4wVFkeFPVgHMcU+Rt6vYhDpYp9DJPBWnyI34yG4Tcgd7AY19tAVdYNvThxulQNicwHNZd3
wpDa2RhU7SCjZtrZLbcmldOtwhvUeADW98mgoJabFjnrh8HnxR3T6TxmbrIjpHBzVi30G2iaLfot
67ICBUU6oNAIrmql6Ye41J1TOWM96RRlGnRqJw6DKCHMp3MEX7/LP8gQx8XXl/bWVqWxDe+UR4gc
YfXQJdPUi0itEvi0ZXlKKICAuiwHH+SL2JnVW0ORx3N3Ih+5laCNFRj/XVNHV9Cr9Y+mmxy/Hsf6
+9TsIhxuDoXCArg5cqtN9CIdIzatumeoRE2PuqT5a4wJZOjEeDN2FQkHkJYcjgXEuglXiiK2cZrD
8tH0uhp/UdXBM7HEitOzY/v59cVaFmMVlC1wCoajhw7fe/XCKpxuxyyGnIJI259UTBn9eeFho+Wj
nNWicn++Pt6NaWQ8hiNxo7m9riSouLpGutrm166acYUFJN0+GKRj78FshTu7Y2tJBBSBkI9iFKQb
2BOrjyu1iWdHRVF/jkP5GW00oz0sVKoHrV3oMsjz9f0hEZ0AfW3N9Cma2G6vhSWj51RPx2e9GNWP
o2W0sR+KUel8+pqpe0R6oviJeHr95hBx+b1LQXBRDEFQYBXya7OdElUZAMLzIv2g1l3yHXtgdSd1
NjZrwDAMAbgADANQ91XAoUWZQuvVwxrUVRJk5ONo8FCVMWhJTjVur4RXozv7TZjAI5qisFcuEbLz
7WV5GX7kiWfEH4wiUvpDrvTWVwtR3xqrHHLeC8VFOlxmN7TOcVCR/7jvs3zMAiu26viDFtIZC1B7
sFO/LfXWOisJdNgA37zsRzGa/RSQEeC4M7WiQKMjyxrjaDmdlKfYsAC8EfjiFsBVPv8lyZC4t4ah
vhd0bq5qpoe8lpIpB31L41CsVLMiOQHzSM34TqNtfoXLgSXyG0/CMgwCFeQEMAY3Ohh9ow8WRefw
TppK8auzjPhdpYnR9O2kt9/sWsJg4OxImy36SYRGL8MHrQ8LBYHZ8E6kfYZx7qz7li7yB7xg+uPr
37WJ2ZehMHMkmUT1chODzaHThUaIvu6UjGYw2GV5zAmVjpM69w8NOIizUmQgZ0bb/vP6yJs0j5Gx
CwREyxmm+Lza132cj7nigqIGDpxFfjVl1iXJEbaj2i4DxSXs1W2BQUxuzQCTy/Lu9fFvbRz0/pGe
W6BwGy0EEhNKpx0MGQKn+Er/kwJIhgzo66Pcml90OUjY8RGi8rO6JBormXsrVLw706mdyKfq05+F
FYtvixvtRVGGH6QQTUB0/GbNO+YXzeRFUAXUGpHvy02klNiPpC7uMHQKjXNVG+p5xKcDf6yq2KlI
3LiiCJaWk8F7C15lmer/hLuN2atDsezX0K2zh0JXi/tCds6prvo9bbQbq8ZW5bU1EbXbCk1Oi8ik
saDj3EE2X6QB9HRy8z1U141VowSxKGsR79J/WM2dDdFlGqGDXY3ezf5Gej+cgSjEybGqB+/7rOUG
95pVxGfkFsKdHXPrC2FRQT9lTy5axy8n0wH7QbuO8kdVdtYZXoExHFQTz9DD6ztz+YYXsQQFMggb
VB64fNkhq/PntSChEb6NrjP+tEec0i5z3h+9pB0vegQx9fXRbszownleBE4475t7ZjKmxNTjKLnG
RiWPQjjeqeom+5hjsvbZkLq80928/tpigbizOTep9GKziNMjx49rjhDt5XzCevbcWK2Tq7BxqRm1
npInCJFPeD4b92Ku/+LwHu5E9v/e0KvJpQZCg3LR59hmZVNuY5QDZoc6L7YRR9RRFdcv3DICazO4
3XhsmzJPQQukpXEJR63przmeLBivUK/8R8g0Hf2p0N1feNHrlt+bSVEdyTXnZ6F7HcolTdm0vkEX
bvQbU4nOmjLaBoSb2nK5xiz1CZITBd+6t9vq2sQ1HYbSaV09SNRc/+3mE254ipfcEZHXul+VXvKI
O1T01Z7D4WsYqcPfJFKpE0cQMfFPaj39F44B4luRgyo72k2nxo/oDTTfW3hbz0iMz4+Qazvs5mfV
ngJdzPLT6zvo5jpy7qm5QDWlYfJyHaVXaGDDdAoTcYpycz5rrebnujdYfpNHlX0epsQF9AGM1dg5
kjeeqgVSAhEHAX8QAqsjOTfkg+mUx9fU6UR7Fn0W4cTTRKb1XGZN/Y4NP/xUILA/IezU6Q8SymC9
c4C2/Hj28b97alGU4nJaTth/LtmFV94NRgLQOc3a7IOweLZx5EFzHitEriW/G515DpRQi37isT6+
H62xVw+4VDdxoEmn/zj3RroHLdjmsPwsGjpUw2i2Y/K4mht7HMKoabkqy6JplkqV01RBLyu8GUdk
tDV4WVpinTWtB7DWTNISsARss/BdYWo7vfNb6wQni1SWlJqocHVtmx2S/wjaRVcdN9vDItR9TKsp
fBQCl5Awty3fUwpoLCSdhwzZ81+v79DlU9eHHssdlKs1k9LBOoEJp74cao8qa2HWEs7DZD2EBNWf
Xh/lxmMLhGPBhhMfLjj+l/tgctEwwyqUUSK00jDuoC7OKCdIKntX5+2hFvlvmtagiFfBC0yhxgm9
jCci070jnWrzg5FqwyEzwz169O2hkIvls3CRXpcdKcoRxaTAw9N8aOGOqOYhL+bZ7/puT9f85pZF
kM2lKYX46OY41xT/irJvlTtRZPa9iLriqISG9clQiuZxTMr2LlELEajOrJ7aUaPjYIR7vNCbx5nE
mkyC9goFmNVxlmGP3pdGINNpk/MNoe6EGFjW1VOjospwQre3yyk6mTGuZBnX27tJG8r5UEbG8K00
NcXzdbsw9uiAty5ZdrBBV5p61MZgSc3y2eEWia68bf3PuOpHzNioD312wra5Fx2qn4M+DLa/s6dv
jGvim8gFQvuTJ9N4uam1UOtBEykJkAUp84N0vfZnibMaLKtJ/VbonXzuJwdWlZ72ZeqHUu1gD052
Oj3OoiYp9drWeR4tN/08T6UUfu7Myg/H4AoKirnTPgGsnWI/KSQkJ9UYFDNQOGTdgfL6RFVBqepT
X5o6ruUeD6scqgY/2S51PqaJI6yrQcutwaSmTt0ghvz0HQFe0L65bYjfru30ZP7CqY5mideiP1qz
7ALhxTF/nkT6nE5S/lbSpBzo7holFm9RSKdHy+PUOGZFGTbcjFP5o3G1UvMTb5KO76RG/p7UUCm/
Nq4FQDP0GuNjNI/ZMUcSobmXzZj+krGw/iRRPPzeWZDtVfZiPVa3ehVNLkBedudgZT/0PnGOU+3I
oICbdHnzSNjGg0mj8Y7S1vqO6SYSp4E46DqZQKusPhouxdA7AC5G6/3rQ924nxELIIIgj0chY52m
FA0k2lKBTgn7rrxv53AM7LIuD6+PcuMmQ2SOXMhdqEK4jr7cyg42TvZkoFyBqGv3jxnC9S68MDkV
w7CnTL1VgKMOSJAJ6wSAFH9aXdDoi7qxtKL0Oiie/NEM6vx9whv3i9pE+seuaoenoa7yH5rsk+qS
qDEkm34w0IobTDfcwTPeOMK8u8zsQrbh56y+O7bwyOol8QnuLfWj2862r2eJe1rI2lB9Uv2rZwl7
Z0lvJDEAGnQgO7yGXB6rCag9oRQSDMFVRkVx7Fr4gKDGukcgLm0AuCX6/Pri3vzIRUqaMiXdnfUW
UkurmyO+8pomCTUmrNnTj5FWOPxRJOE39OvH2TepQhk7N+StvYuuBoEfUk1brT/uQg+WAbMbk+4m
vlG4M3yL2H1+/fu2QB12FPkKiQtwLm8jFDWlntY6+hRf6ziMDB+Lm/6TaorykrWhmfhOFYn3Cp3R
X7IIx7umrwScV0ixxRFZJBm0rZpqJzn3cmehb52qRecD1g+bfdt21TH7q7uY6B884iNiXcN5CF3v
IZuzPTXoG1MNxox7gtMDaGa9kUXc20VZ0QHVaVd/d2rdOLUzPr6vz/SNnYQoJUuJcs4Cdljt3FRN
pIeKISgHnQdnNOZD0oXBpAIVDzNMQztnF21wYw6By/LMUvKjxL6+aoeRzgEGOESOlhAH047Us63R
+7T1PN651W+cSw8c8FJe+FeGbxWk6rWaKqoYkms1Ncp9n7rd40xzcAoEUX97KpRS73ZOyBIwraJv
kkJ0fRdamL5ppsEmwARL44SohqjfSSLvj43jTvfweNVrnMTdvWU3roJGdap0x9cX89bMspColi1H
R10vZq/PtpOrNmXEysjREUq+9VIp3+tS/nl9oFt7E1mzpdO0AITXe3PKdLXpl+NZ2nr6hNzpD7Xu
3+zjzkVK0E9XHk1QqoirrRmW7mDMFCKAqqbFPQSDJj7GhlnvGRnfOgI8BovUDXBVWigvX0rF0ook
bvmYru0/SsrQZ9TXnZMJL6bGihe8c1LjDr6zT26tFbkq6lgOGiIbCJ5dxN5gWzM3iWKG7+tqyANX
G9MTZPI97eCtMBYzCb6BUh7QRy7WVZCPKJHRRHYlrthQj+EJ+JJMn+p87P7WppV8FBggDr4ztpFJ
exJdHJ8eRvu+ivLmo2rP8TdgQaHpO0lY/QA1bPxSo6j7WCCu0Pt5YVXSH7zK2QvGt3sM+BqPG8gk
tLw28iYcIbOZ8gkhPgPUNdQu7Sjd8M2QJM7J0jdTlwrZtm/jeh3BrrMgIQd09JBiVI6TzKo3H0y2
MaKSlFPx290ArCq0OOO2RY5XnW0BMFkV57rWqrusxi/wrUeTZg2op0XGnKbNJqGr3VRv4AJdHQU3
uEo01RGKqtxBOm3PDO6fC5AFEUeK7etuYD61XQ5LK72qbawPvt7KuQ1CO3KewhZtcV+vRq0+9pgm
7KreLDnYywuWjhRhwdInQjhgrWZuk0zFTgS3CocLuBeYCehu0OtdPR6qEcaTn2qzCfEOIZmyOVOP
tW1fUUf1RyX07nMh5qo/DGmHKTCvqU2zqW9yJFNbzfQViOESjkHSRw9emcTYN2F09ocy5PhkqUpq
B9j6mU+mFyfPUrPb3Je6VyOwWObGeECwSuSHEnKnfXSizsAULY706cx6FVOQiHnM31th74qgHhuz
DmpkVdrArcHJUEjNTUSEK9X8Ar0Pw+/es7hy0nIiATSBWt27hcVfv75XtncQU7mwxamdgRtY9xcw
dsMRyNB5Hos2PQtzRr25rDJ4qJm3UxO7tWGohFEnWmAQAFpeXrJVOMWDAvbhOkpa4ngu2T/NrMap
Csrrx1oiAOqO8ONf/77t88/3kdbhgcLQgPJeDtp3rQZ+kjAZ7wPt0kxYNqqlpwH30JUDhkRyZ7xt
4Q/RDBK6he6OK9e6QFs3CIgVFuI1mgui5pBksfkrre0QhkqpgDIWvEAnZ/KK4YhuovNLjyQyLq9/
8zb+oP4OZI/XH9LKJrqSKcoraA0vYJ60CIM+nKJP1KKhBE9D/mC3qrwz9bpTD+Bt97pit/YT6SZt
DqYdzOrqnamxEpn0gbELVGeCVO0d3wsH04eOv1fwvfU6uAv7nTyESvx6qjNFkuLk7KdQnXGbcYvq
Unr5Ht/jxgYiUl0g3BhwLyKGLzeQmAwkMGYg+bqSByWc5XNI/d1X5TgFwC52YvGtPC75DiyjpfJF
/VFfw/KjVGSA03GBiPROh3I4RfYlRezykxsXCIost8F4QF0I52y3p5rj1zJTHvocX4w6SZAsUjpZ
XuxBGewAhJp3n6pRvgMJ/dcYZnX/UlleOliwYHg4V3OCTledKyNOBPAHZvc8A38BCUNHQDtE7eAm
D0g+ROpRdlX3FIWj2QbI7PYlKjuV+KSKLvvrYeMy39tqUt6B0oI3b4na/O56SeocbUxi0wMwWhcL
XaFW5Z2g/qVcPWzt+sB1m7gKQnfOxmMe2kjHoOnZNztH6MbewirDgQ+zpJ5wUl6uuk0lI5k6lkEr
PPHJRNzNN1Kz2ntCN9oKS3a7nNOFYYfnz2oiZyOpeMcBGnluPU7XpBRw3SH6O63vZsjZ3dOWraAu
J9LSPqC7aCqBkdG+8BtrMWPVMZbJ/UqZhjBIHbX4GEazOfhNo5G2jZ3aUtJFkP8wuD30bR2oVH7y
/oez81iSE2nX8BURgTdboGwb+RlJG2IkzY/3kJirPw99Nt0UUUTPbkKjUBZpP/OaHnsdL0EhoPHC
cbKfyEcw4ZnMSp5B+qXx77TTUe9vZvNX3s/aZ6OcBs1VMHmJXbmN4uSQqqNt+mEP/8VvM0xJD0pf
m6qPdoKtUGWxxr/KRst1TwxTeC4hCHfA3RT5J7LJwb95FZjPCiokhJOI6n2Nh0z7hQm8bV66wqmc
h6CYcQiqKHwGxymdxQ9UoXLJ5RIvhZ+FUjIc8h5riUcrpDrownqWGt9By/cbEZaUHmddiS5Tmsl/
7KCwBlfSm+5XXouJ84v7UHgYc4HmNIj/WHlK9Hr8S2mm1jnaWLgbxAWTtgeu36iOkcWw0nwFRfab
V3aC0T6jzIBOXzuqbkmtFAHPJvRCOR8/LHXCZwe1RDpmXfGUS13vd/RQPMvq1b0odNm466ML2mlJ
qMBx3eQcVOO0PB0m+5LHuaYfnFBElV8nbd08z85Yc7LUKA4fUscZklPeER2gWSal8blNxsZAtsIZ
nBMwrWA6atqQfG9zqwYrHXaF4RqU5u1H2iZT/6+sNHHnqblJ2Ttnu3yTe6PNzti1QJ9uwwaHylES
cvm56m1RHcsuHX7lmZUlrkVeXj7Z9uw8mfNk6n4Tmc3HxJCS73YlGQR3mZ7m/LWx5Zd3+TR5UmsN
iSupWvsjLlFZOOaW3GF4NsUkJnOk58NnQPQcmCmYmuIqpr68IkPW5x4nTh79zJmUD7I2t7ZrOeyz
nctkI/AhuVigPRxzAoPliXnVLxVYwyTziESJKtfOqUbgznE7cix/UNgDUrronxDp7oy6tekYFhEc
NHBoMK3bc0G5WE41yApHkjq5iQl6Y0jz0o+rnm5WD5zXztsAhWHCUZlu5YOlDM1Ja6c9k6iNeITn
mXSE37LhI2FFE7Ibc88PwRwV+Hk6P0vQQA70ooznrkcPOkJo7QhHaqcQvBGMQPaD2ogEKW3q9S2O
8jAm4NWy2WWnOAZtIiMt5ehHWYTa6X7MtVGu5KGiZ0glhKW+KVWMBa1WPRsAR6Zj90mnnlB4iY2L
mNtqMz1gM0/nT0ks9AwUvkwnM9bGPv7aD9L8U1ObSqtdWAHahBJlIBfvRphB6iGKWUjMiyr28ty9
2oHTGA40hCOkWKUmO6RxPl+1cch3Rtna50vnjPsNm8MbnBf/I0fG3MamOUkkmlsAZ79irNgsr0fv
XMc+tWw3MaJ4LxK8lchfKlFU2iwIjfBH19UNo7UHq6sj6QLpph0PWhO2RLe5Y4Bd4X/pYNa7ygCs
K6ZfoxGP/3IXdZ/ZNzRXi3RSgH9HWuccTCUw6jPRZqr6gVWJvyeAZjTzrEQ62mND/z4hJ/28s3U2
cgaCS7JZwu1FYmm1OpSTB0UNcVgH2jx8BkdKT9tIshaQAHJCj5MWah+wLw6PFRKOD2MQqo1LXmwg
6yPpz0PiZF4rCemDo43ScbZ7+Us4tcMZLIr0XdPb8RRlUrqz1hth8cIep2+MxAJFjVXk0jtomTkR
kGPukeySgMk+DZWe/5uMY/o1ziVlZ5I2jvJC2CW5onpyW26M0hqVo47xMADNfmd4JNZeKfrmY8ij
/27SDNuJpBiPGBIpCI6r6K8LIvL4yJQu04iyHiWoCJFRNTnPxmwc7y/+RqAJIZWrkQ1MIWMd75fp
4JRSxXfRSB49BV6hX06G5t8fZWu1FozzQktDWGGdKvGFhFNRQY6QAT2p6jk76JSITiGB0ML22MPY
ba3WQq5eeKG0iW7qqZgpNlUCDBNyZu8bRFYHSaiVG7bl+4uo3OxwixbgArKLazCSHgQotYbLp8VT
94i3svxlSO304mQi3tnzm18FUJfyHdkm8MG3t6jSDbRZ+1S66JWIn3rJGS9ULdufuRJZ7v0F2xtq
dSWMYFCiEXLypVeL8IhkBqU13LC/hUjZHd4/FM8CxJ8Fywq24e1XWWAAB4gywSXR4TS5/aQ1Xpon
w3m0uETuj7XxQlAWgci0JNT0z5ab8NU7JDXIQIApcS552qPxrM/JM8IaiY8B1M+6j/7VW2XYeZg3
ZvL1kPbqLA/FbKTAIJyLYsYYnBamOn4pBbkkwWm7ByHY+j5jqbogb0PcsQ656gViI09lcKlss3iW
7CB7SOtWfyjMNjkaQzjwCM7WTl1t6wsX/uJSdaGutqaI8Ydz1/aBfZFKxFrMqKf2Ws7qETHyd0tn
8k5BxcSHhubWrTTz1CMq1XaElKWQOn+u9NAftC7wcF+NPVJ1c2dvbtxbxMFQF8GwObgGrfYm/tZB
LzDyuKS9SI5xN8x/htb4oXedeo1N4ezk4xszSXZGpYc2KOHqmmkeK3EhZc2CNYmi7JHHofTyuCtO
PSn5zknYHIq1enk/edBW23IsY5x3YRtcuXyHR60wpmeqPubH3oZrdP/QbQC8DISzUM5yFnIY9+Tb
U2dAstZmM+CNATN4HCe8Gqqx0P0RXMZJUqyJRGTGGtqOqudGq7q/8iFFgU6ppIcwpOJ9/+dsfflC
kQa3wF666URpNeOXjgq5yrLbw4SF65mYTkLxTdF2wM8bxxFVdHbO8uzx/K2CFIGi0GAJ3Gm7rJwe
q7ZEQTmW5GMzh9mhaY2Po1QmOznHxoMOKoB3iHY99VNrJWMv44IICXaSLkmLjL0zFeknehHNTglu
cxJfjbL6skpGDlLYPd4RZhKTj6s0KlCVjt06FoCX7q/YViYJPh86Pau1MHxXG6gPslnvZkqM0Dys
f2YNs6BB0XQfhSjbJhR1tI81ygIPXYDFjlKnuuXFswaUrA7e7dNOdgHhYulWkGbc5NJaQ/KeaIRm
1STjhGpai06b0+8cmc3pxdWF8A98643zoSQnVpjkFSoFmjFekYrUXBvZrWfHyf9Ds445XfSKkCK+
1d4ZQBQmdQ2IFjMQIJiqU5wzkX+5v4KbBwGWJvO1cJbXT0SnJU5jL5zzoNFC5OenBmnqVPelpK89
kcWt16fRP/fH3JrDl4sb+A7P0xoCDThJGS0Dji16Mi21QRUByZnZTANsr//DUJS0ELPh2N0IH2Is
ZGRJyKbAvgDm4QQdPGvl/BJIYbsTry9bfVU/W6DBNkw1SuA3wG46aE0p1+RqnTJnp7635Ys19HjR
tEri5/2Q/CABM751aJnu3JtbF4vJ+05biCToJtAd8Lai9sbFEkSVcyr1PPWtuJ92GhCbo1CPfgmn
aYwvL/KrCC0NI2UwbI46wGPzojSSfElVNd35FmVrQ5I4YjcD6XJh/b0dxuoV2q2OHlykxoBSXqhR
DYq2E5PimnU2NOfAmrV/aZDRSG1mZaz8pp1Ec8qz2VjqVqOo4AC3nePj8wmcdtkbuBZmc/5HLuam
PVDeVPdaQVs7mjLaUuahkkII+/ZHq+qMUKLBy1UIebrO2Jv9dgpVO5jWqPyHA2sB3V+EN0BJrStX
yiQ3g1xh8RSWuDEsMCo3NuX+VHWFOKbpVLh5We4JbmwtyovzirIEQJa9uuZBNjoRhr3RVUJL3ith
brh6VIhDakifTBvpsRhK1n84uoudu0l6SpFuXZlyVHg0aoJNvaWE+pcU8z9P14rm92TNP+5fEhsn
FwF2it6MQla63tl5MitVmwBzkwo1DGkn6M0DCp7KM4ogDlKzRph/MTu9mk9AS/cSn41jRW7KBU8l
kkrPulxioUsxpKjqXlGrBeemNDKYzSSf5J3p3ByHGhiVsAVnsq5c6GVgRnVr4PPepNXgCmOwjsOU
Bb/eP5f0/niEaf5ZN4FylFfqNOuIGsSZUV9pNvcHuqKxS783wFQ06bxFPBWKfLWX7m99IKVF4lm0
fZZ60OoM0uwy24Aya9Pn4jMNrRq6SbP3KG9FPOTDygJWQJCSW+btMEGR1NZUQ1mNosSE1hLXre1D
VliMTiok313UiSvrkCdOHrhQU5A0hAQ10CyZtd7ytKbQqp1gduvLFyItGAbQmjfF7BKpCiMpYd/n
aC88t1QfYASMe9H55peT4JEsLGBQvv/tlxvZMMkVZJUL7AjlPFKZvtrFWPqhCcVDQ6YPPGgePoO+
QVci6sVF7lDn6TGL26m2bP4SjiroZkQYeHNXv2QwEPji0NqXTJpSHtcICAO8cCOu/QKfA/PchFX/
U5bkenIDlUTlUCmF0Ryxd4TimErmkOz8pI0HwAFND3RlyUV5iFdzA7SymYw0uKRTnB0bUDqPWjIq
SK9H3X9YbTBpNKGJdoHsrTYgAvaBcIaYfW7J0cHo6uQgjfUeAWn5V1bRDDbYGu1nDer5TV1wnIpA
a2tsN8wUBBXieOFZyEoKBAiV6mpOft+/NrbmD+QbU4eYFO3QZYu/Ci4ckmmsHix6JCYUf7lBGqIq
BBr5aCLtaHhsvGUO0m0LzGghF68rB9QnalkLQ+kiTXFwarU2QZ7ebKpH0c6GRiQaKZqbGtH81/1P
3Bx3uRUJTTDzXHciyigPurQySJWwID81vdRcbWsKH4LEVlyBBMF1bLW9wETbwBGgssqwdF5449ZF
0KiC3q5Aar4GlVToh7gqbd2LIwd5/8kuSMcgcvbX3g5HzU20qPndN7bz27ZqQHJQMQMeejnVJR8S
ijWdO6gaqdvDgi69ukHu52BH2fBpmtFu940G6VZXifsRLy6nSv6hlj7SWc/nHBvK0mi/BxWsVA++
b/ND7mCefGwdIS5dCQjqnFSNbXmCKyzcCSm3nneurMXnl4N5I35jSVEV11VFyVnCiQHleCt9rKfK
OdZWQuU5j9ryEjmpQ/+nik/3F33ragZCb8PP53q+UbXMDEjkhVIHFy6x+NDXWnfK42APRbB1WFFn
Ioih3stQy9Z7dXowGbECeeDpk+okOxtyI4NTbZpTUBnYjpRaulNXfKlBrW+H1wOurrumirIe4kFw
afEro77e5p5WzuGHcAQgyH85WMZKOM0AeHPVQEFmJaZTcn9qNz+aEiC3FPVGkte3H11FFjoq8NK4
Mqr6wyg5zTGeQ9WTas3AcKvc65TeXlHwd2gmEI8ivHtjMC/VbSIiNGMuciFqj2OF8g+shIMZZHtJ
0O1V8Waotct8mQAwchJyoMq2il+obQ2eM/W2R+9Oe27pUzPH+Z5U0FJhf7umfBRghKVlR7N0fS/W
RNh0N1nTMVGZz8ABDwkI5YA3S4bpmtmWn9KQ6p8jtaWfZ+aeLcLW/HL745RDxZoGwOoJSFvDnke1
j66alkcfonEuHu0eUdZLArg12NnBm4ORP+GKZEGBW39sK9pBlVCxv6ZY8zxrQdtdJCsYP2Zll+y8
11tDkRXi6vFCvliXGkc9nPSkyQC3mk7lY4NT+QpSBYc21bOdm25rKOpfBjJMMM5u6G1yU1Ry2MGM
jadYepgUKfvTalifYFg3fn3v6aMGRq2BEAy9fnbM29OX9bk08ewAsSb3lFpeC0MbwmMaDKlPkWQ+
3B9uI+RjPAqMgMrBfijrHK1psVgJBzNGwcyxv4oGrdwRBXFwW7lyEH0/gUAztSNaYCihSnH6WFU9
QKJU0XbKILevCaUWmAdUQhZnunWrz8yGSFSCHxIMXfLRKQ3H0zAq9JAtsDx9nAw3rnEcqXGd/LQz
B0tYuz6hr4denRBEjjJD9FN6rWdZbkHqYANhHGQjTZ9mewhqt2rmWLiUniEQ50qjXXvUc6srKrny
seVh7pi9Wtu7ODZeA1yu0bwwyCsBUq/reWNPE0uQn+OnMEV+UbTmqZPm+JiIkXQvz6oHTbSJ3wlh
s2hNdML+V/4PW5+3gOLU0j68yeFbXWnVxYbnmnaG5QVFI/9QehyYUMnXdtbh9uF5QaqDo+YJRJxp
9fgJOawpIUGkSqv5b6QUCtmzUaPxpbayvhRUEnYukM35JYAhWNXYb6AP3541ZALRqjAw9guSPjuq
kUKFK8arze2VwPRLFLIPRsO9VapK9MGoqdmKyNmzqtv6aiKZBdNL/EqO/fZHtCB08MqBLafUif1T
bjrzAyYdxRFZjfZBJ4LbExjbHJD5NSlhvSAg3g5oKUkSZA73pmKztbBOzT5PUpI/WIMUfcowst4J
1bYeXRId5BYo43KDrm60MupTrbKT+Jr3KFVYwzB6ohiV1C36ZCK1FYHfJLr2+f6h3vxK0B0L/vOl
zP/2K6OQyD8RaA7h2Tr+GKuocxGxTZ4HLIxcNYz3qtRbrzytmhduDNSm9SurYn4kd4WNKXBtzm42
IBWj5OLHZAbGxcGBwYXZknoT2bJbZNOf+x+7tZNRcVIwkwEadFvTM0RJmd4pl2xEzjsc8ZR8PCoK
akMnCZ+sYy6UHqFINEZDkQ5PlMu0z4WYI2snXV9uytVNqlCPhV2no6kPBeTtrJu1MUbZ2KOcTT/b
zRBY+IKjiLwTZGyOQpYJjBt18huWvc0M25lNr2iKa+0PlblvNZKEf+/M6caDRJ6+6Oounf4bbJ1G
3aPGLlciLpVmw6VMRBkxxqDzqZcrnNUnKgRX2Y6s75zcLAX7OtIHLAToUjfrwfy6UhTMjTvh6iZc
pah6zIjNsSz8FN5+hwGPAPwxlimmvTs/XdtYhqVUxyWqEhSsQ6OMONuJc4VU3NRrx5OGaH5Mxqi1
T3Ef6/I5IcYpCT3V7nuYy8LwLXuUHxRs5P4Juz54NMvMzn1igXLceU42jiXSIhQTVQqJt2XMAR5G
VhiLTLgUDsex7rRjBJb+j5qV8qexmPeE8La2CpELBUV0EhZe99sNyVaxJBFzMFR46VgGBYgP9XBo
P96f8ZfoZL3xeSMpBSyeozf9MPR+pIgqWHjFHjuzXUhy0T9RYOrf2lmt2Ql5gJoh1KTwH7W3lPFJ
mrT8jGZRI7wZ9mv7rE1lah3UfMlJoHeOPyLLBCFQ2apkny0jsxtEhcT0HZS/9asRSSeflJET75t2
UiN8MOf5l9IOphijQzHZ3XlAUcw5lH3ZQvWAhmq7swy59ziMSDScp86eZnfSy/IBdJ8TuoNQ0i8Y
C6rmE57ffUUZtg+bkwpW4qfFP5L+DyMR7usWpKd1aCtCpAN8mTr8sjOTG1uX+BcHN23xEl13Jyx1
Tst5Qs29kyftCnrbfB7atjjfH2XjTaJvyIXJbUVxbH1PCSfGkNam71IlpfzQVEP9YBZxe83mNH+G
ffjNKQPl+/0xN5II0iKuEnAhtBPX2n6dqFo1L9n66CxUmIrp+aWmB+zDIIl3LoCtU8ZeRwuLzBNO
6uoaBvaYZPUMaGiqy9+VYwvWNJ2+xPrsfAhCp+jff6rh7VAzWB7AW2niKbBDQCU5EIFAwzwxWSAD
xzqTKFiFktaMHnRLOfl2fz43PnJxp1tCJhLOm96gQluynnoRXLpYUg7zoP6yohmnqKlCmhHPEff+
cBvLRyuLuYQ5ysW6rtLXVtxCUKI/0TflQLwdLrc3f9vQvTLWkp0V3Li3AHNSueWdfIkN395boa5V
oVwv+I+yRiECTekLmEFt5yHdmEIkO8HBoi6ygLnXAbAOCbsyaa82Mk2UY61SnfhiDk4EBNpp5vJQ
NWVo+u+eyBeEELkm5VqwEW8/bUqE0aImKF3qQa/RPJxxsa0S2oMkuzuzuLFm9FWAQixcCBosq+/L
2imJEC0DsFKL8miRvj6JSotyr852Ly51Y8mWMJfkZREXuyl9QAE1JXXWsquF7nJxEIECHdOcZUO4
BjbQphuTRv5ueiv+GWMwn7u6IsYUmlam/5umSf3EjVvNPv5venGoUhWN5zGM7KM+2cpfcHls04uc
SnUgXvVwhKSha38pQpX/aHaI0UBSJsMX20rmd5t8EboTZOGtgdIySNzVJOpjT4VglNIrBqyNb3K+
/MAuq50beWv2XmorVD1QpF8fL52XyBhDcnBDn7NzNSBx42jTXi1saxRQjbDCCFAJP5Z34VVBdwqV
MLY1kV1BAnaPMbwsry27cWfb7Y2yRJavRulrhhnUNrvGBlACbTSjo2riv/3uc8TdQLwP74AQZ/2e
AM+HyQ655FrlsuQNGvUi+m/lUQecunNPLD/4bXQDVoBLAjHc/xe3evtBoEbGtp0T/OuCMG48sgns
r83c/iwUMw99bTCsI8q/Z81Ko50k/fYIE+VTNn2pXGJot9p9DnGhKY9Y582FXlyNMJZdTRfTNZL6
aSd52fpKUIs0sDBdodq3WrYI8bmCrDu7ahEkt1PUJm1/bKzRDr2sgED/W7UEegV6rgXXbpwg4N5f
0M3x6TNDeiaShLz2dpbjJh3oRDPLXWUUD/o8hM/UT2XXbo3ojGNo8gyNTT7CKHu3CRr9DeA1ND/J
0W953Z1qdTE4cUaeZWX2KprUvwwYn6Frq9Xevr09HagCcfxMZRnyJg4qhirrW5T8rzFkbBdaY/QI
Irk/3Z/M2wgPxgAQJO4t+P32+tZKtGKgz4sRmIykXoF632jkPjoEbemKoOZuraMueDIpvOw1jTZK
qgtZAT0Q1OsILtf7qJHDom81TIFLJCi+BWUzPmVZYsqHHLWw31FniE9dW1g+Cvv9Q6pJYeqlBV4f
eLQPOJren4et80PZbvFxWKpLazJ9CKI6QVMDB7a5+lpHuXWJjEj1YR1HX++PtDXjgCUWlOgSB67B
A6CM1a43I7wwYMWjLezInyYo666TVe3XxumLowUKcqfpvFH5QGAH5aelEYCM4Pp+aEVN7TbHprgQ
ZXWczBCNCcUYPw5Umv3eUv9Mde+c0qZDlDFriwM1j71e8NaGZqXZadRNlrxldW6lAau0GS/HhgL5
qa9tzUvA9e5c95tfCioBKClIlNuOs6TboSIHRnodnSb7pAFLc1xZHZ3EzZQKP8dxGqZHvOiig23G
eekWlTl8m9Wg2AMn30aNC6BVpZMF4Bpbv2U+Xj1vgTpAV1dSBKbbOJ3dSrOGX1UK7RPpzDE8FEr6
Xw4z3TMuZZxglzbW2xGbHi3hnrhgoRDr1cHmcX0YWpr+2BYGZu32aSxSr1FFY+wcn621fT3y6lsp
fyu10eKyYpfS/KxjnHgd7bLZqXxvjkK2S4mCPh3o57ffN1IgDfMa4+SxdYziCgkwQOc0DnvHv39G
N5cO0AkiT4D/bkR9I3kg23B44gJdrY+G9gclql9q76he4SDdfH+wjQuB24B7kBrskhqqb7+q7+Qx
tFItuaaDqiZf6ZOkf6s4ZqgfUtMKThghlBdZ7sfz/WE3vhFqHy0t7gV4weuST6dPOl1qA833tgcB
LWayAy9IKIHFato+qEUvPt4f8bb2i3gpwpAo2KIdeGPDBaxTVHFDrdksBqrr7lAPav1oS50EKtYu
xedZVoV2rIs4i/7XokjVHfMh7PSv93/G1ocDll2ECynv3ywuikpqytDx1QYQ/QSltfQrtRHA5Mrw
MbL6PVGoDZYL3w2QHj1qHpYbrpDgQqQ1gvKMrfWFm0VB5Yt40h8bGxfTxjKxDsFCzmsmtfXwymm8
vkgfUilUfhDW7Xmhbe225d0FXbWAt9avLiLtva5T2LmWUUpFM+t1KT8arTP9VTd27Iteby9OpYTv
lx4E7wzEFfzCArRaI9RCVNyCNKdrFYZB7utzkfl49Ck5cP9YPIrO+aglVrHz7G1cGASpGNIstYHb
hjRAIRAMwqFVJgfIt+Ba/+zM5R4XbCN2YBRUABcJhUU17+0Bjhw1d0iUEDw1pNiDnNEcZ2UK/Cm3
9yROt4aCqLfsogWbvMapFQBaSmtGxMmZB/hPddfg+pR2Do6OudD3jFm2TgoUJQg2FPgXRPvbD6sl
WMZtJCXXXB57D0iyinhpYp+dOf41g6t6/61LfkZ5DDAS1YF1jBLik67HDQbWaot5HW1u2y8Grb2Q
IqaHJDDa0/2LYGsySdmXcjQZ+w0irkBEpFclxhNDi1flEMyHDlUdH4PAXXUTZmqVGZKEAi+kY79B
OcmUcZJiZNKvUk5QUs2FekjHVvm7w4dpZxZv9zyEMnWpraPyyS232o1tGzpOUi3O5k5KfEnmeVDx
L94ZZSPMYhisqhdQxEbNCAi+ycZXGQaBYQ9ztfS0pDOHygltaP2a/RH5sPpkIWnqSsqo+6beNDsv
5+2DsvwGbB0BrgMCWd9leCoiJTQRURpGz4bhFj+PQpoeE9bbGypnNFzu89LF9QttnSnZ40LfZqKM
D2ofdVp27E15XO5CE4VBXIZHtW0S1zSbh9Rum0NIf8/rQf64opqnT52Vxsf7W3dzkTmYlNC0Rb1l
tcid0vbIrOfMfh51hxnZ9FNb6Nrh/ii3B+SlME63dAGawPZ4e/5hbRVxnSJkNUZS4JX8LW9oFMsP
20Zy7w+1NZUKEpf0Q4lcb8DdC49ecrqKoYKuPA+W1R07Y6xcS54deFOjfARFORyNrjX2OFobAil8
Jnm2SlYG42edkbW13ikSZYxrLQrr01jqye9cGKB/l06EOFGaxJwji6T4ic5bVZ+dzooPPAS9b45t
/LWdI7AmiDu+u6TDz6LtAuCI0PoG5xFqQhSSZhAXhmY9gdxKgs8zspCtLzV4Ge4swNaOglUAfBwd
BgiGqx01hlVmpSmXYYB4tuaij2V/re2ufb8EIF/FYQUQu5Cs1nsqtmi8z3GZkPX3jTgmSDp+sxEH
Fuh12OND2eXk9pCTsxBFQi3YySBU5eYiXoZf9GaBbN5K6Vu6yKrOyZPrPM91+lnNuxHNMi2cQ19Z
lAf/zsdKIOVUKDHaYkMyqJOvgWTTXFVB/M2Nbb2K8EVIitKVYpCB/mi0dnvO5rn93o1qBSWjrwR6
jlNgHqt8GuOzLAstcOdJj95t94op3AvngnSIvbuubRqo3uZlkSbXRlbza56Oo9/ZRnbuZm1vf2xe
+GDHOSYo6VACW6XvauAodStEco0AU30oha6hVIZK1WFCn+2AGfP4ZBsDck4Q3P61uwhEnoJt0v1r
YmuXomGEJB0cPfpMqxsp6eI+NAwEZMEZds/jLCTPynNr597bGoUYFS+6xdr8pliCJHFUdDawhTyt
xcWwGumMZpi9VyDYul4ZAyFMFg89jtWMzsIWJXJzdFcbxfQjOTa9toOxidm5tcPKvo3kKECAjEPn
Cxj6jeIWl/YAMWUgypmr7klBIP6S6ZQsR6EIf9bsyb+/Tpu7BawkXTPqXFRxVvXoPh3RXlycmLJZ
k3+hBjSJQ2cVQn/IFKtQ/IZieO1mqAtmrlOkpfUx7gv7g5x2UJju/5ataUaTdylzEhDdZB7UbEPJ
npB0jyAJ+bbeBNcocaxjgkPdzmdvDkUOT4+Xc3IDKNFBkUAGBdZbghUUvpLJrfI0oPPlYd5C3/f+
h20tKnklpVMW9BYkEmGNIltSSkrVGYU3Aml6CBOwB04c6L8BYe7BezcXFXwITCPyHSSpV2+EWqGo
TskN55tgUDMXjcPsQet0vTqjczyn3lBSPUCdKvw6FVFSH6qgCc/pWGl79ZmNeUZceSn+o2emE3+9
DUxaZmXQ0OuiZDKPXq7MOMoAt0rOohjqnSdjcywuV/IDWrF0AN6OpWY9S40XzRV4s3o2naQ5OBZ8
ulSBhHJ/QTfuHVq91JsYhRb6en7DodEjaMRsH7QCT3neVsdADvb4KFtvILEOxqJUY3gKX5b5VWFS
m0ZouxAoriZqrbqLIOX4G18p5SfAJvtZU4oSq44hUIuHvhQVjyHeg+M/aK0nzgG19upb50xyf9CR
7z+XTRfK/lAlQ6q4mjJhi6roqFZ7CZl342Juki4AHts66FOVOe8/2kBgFltwKsroo6w2pF4WdJhR
L75KpoYlb20rbpaH6Tk1M2PnaG8cNobi6uTZAYO6zjVyEWtCHeLsWqIv/qRIfWd7DXSkH3EvjUdN
DyZl53hvbTw4NZCGCInBfC+75dUyRd2MWkdO9I2O8vTUt7p9qqWwQzSxd3bSiY3oGxcPQKfEv2Ay
1x9XTeUsoPXRBbLD+KNUOMllblKzPDH5+hOUOetKX7PGjhKe4c4abm16khjiGFBGxP7LxL/6TLSk
gG7kjB2j43GYAGMeOiPudr5wazIXZSyedK5L3tu3o5SaUIJu6aY5dV6bLrAmA412KfmfOevJTl1h
a6sskBvgexTZbpAAaGomyNx3GT5tZnKI1ah6GKXwc6WK0i8se9jRBtoaDhjFErpDCmDHvP20AfGh
agBOdy3KXPdbXpu/wh56s6SL9JRrxl4Da2sqKRkTg6EZRWN9FbYYcWo1up5n1xldej9Vh8BnSxZ+
oUnvbxnhE0A5iNIhHP8bDAz5CloqoLSuciCCB6US9SEJ872G8uYHIfZA0wSQ1I3KIfDqvtdtylzd
FFreSG32uawc3Z3R5/12/4a/rb7yQVBxIHBTc78pFaaiBB1VZenVbrr5KHEv0gOL7A9AZ/NT27bp
JasD+d1VUAZFzoJ4mXvyBqFbgOCr6zDlIqkJlY1QEbxl1Z/7X7a1CyGlUJck0qLttXz562OcY5mu
Qpm9aqB4oaA3bunU0zGcRO1LSrEzj3ujrfagXhctzwIq2KKMjccqy/9J6jT92HH0vKqd0sP9j9va
IYDZiNUp86C1vhrOUSd4FUWYXicBz6AHcuBJEezTsOQE3B9q88sAJQPVQyH2JoTEh3dG0JjNqEuS
c4w1NTurbdh5cRLLhyYaxfH+eFvXL/seNjtiCbe0O02dHauwKbw4qZIdCeWra7CoKt8fZWsCiZ0Q
t+CZvu1xVTpWvk5fIgJnC+dgQMM9TFQqz2GvNv9hregwkKHSbiFIXK2VTck4G0yuwzBR42MZxJHm
S+M8HhB/FvnOYFurZSGpS2OHKtlNsbUMZ6sJNe5CKZIhKSrR4MUWQs7yTL/OKts9BMrW/QHqBmQq
pEEAdMvveXXKQJ3APCl4xiYnL741ede6COjGx7hq5W/oy8wHNZb2YKsbgxIk8sKQCbN66yiLfZg3
6VInZwLaa5mhmuxmndl5k9mFninlmBn3Tfv9/pbZHJU7clGG4uFes7okS4Vjas3JtS2wOozJoE8Z
LaJj1kTWAzI9xXGeS+X9+3QR7KQ3idkBRc9VQFkJZxZV0jDo1KbPfTFHnxMlTv1cHfUdsNjGkSDv
pxoFv4jcYr2UqhXpjgjwJRytSLGPgZnVH8IU5OSlNEltdlKLjY3KfbJgP2BFLioabzfOiJtHpkUB
+XiaWT/rqA5Ooq/bkxEPUuvSax12Hp2t5aMJQYq2yGvfwI6ZxLkQAotHaHGSF8d4iah6FJ61SBXH
Ani8p8tYYd/fM8vZfttmAfXAq0qj4SUgWi2fWtu9MLFpv9aFUn20lPGZNNY8xha+nFZUx6cpLMbT
iFnX1/sDby0mY5IeIH13W5dSiqZPAZ5QiEPYK/Hw60H6Nx9gMQnTDP7DWi6gdcr+3Ns35alJJWRA
HT6+amYZdR4a+VXrVVoVUQwroVR9tAse+p13aeOd4AHkXUexHbTCOurDczZfIl7ocEuvxXSK7MnG
g2tnAbdGQUeMBIuIjzt8tYCJWUOL6qh517lR+em0lBsrUezc2hvQM84bLT8L4g+J1fpjkjAbKqSz
AfIpBBGeIO/77tSV9LHhGCZeimpF4bZFXVSuAhPID0PdiPw5BmgiW1q3U2G4OSom6SS2WEsTi8bd
OtETOuH7aDb5NcrNMPFpLLS+gKON/zdanPyBniYnuZutL/c37c1pYdwXTzkH0hsEgdVky0apVVU2
E8ijynpo1Co+JJgRfIAtK1MAx2FZ1L38ocjyvZTl5riAzgIkaygEVNy3a2z7mOcSoapBytINi2lM
FPmtQPp5pJu100W5LVoxFjAXIilSpP/j7Lx25EauMPxEBJjDLdlpWjPKaXVDSBuqmHN8en/UlZpN
NDG2jcUCMlRNsurUCX/g6lxFvsaeKk6LLK5qIc0Kozh7PJa6Np7i3LYFZhsgfDqMTQhUio5F1lh1
9pvKM7pvr37bjC0WeTb6B/foFwwiIpHq9Cq8sKtfJPS3wE5c92An4b+JHjWf8UacDoiUv7rA5gVw
bYAZYLzm3E3ximQ2ptJmSikz3XsBK2G+tGW8x6XZ+qTkQGDSObg0l5ZN/kdmgtF6FashMr86g+3P
mtoNJ11M4bNpjflO/LsLEssD/bHUsq//WMpSyt4ZQ1RF2rG0Dx450cFRMQZ9/ffCE4UxOpQBQLjL
A/+xSukNsmxakLHJMGQ/I1mKL7pdu2ec2uYnM86Za7ealdeHyu5eXd7whH+uvUrzdANFQVUF6Iaf
SH40cs8J7EqGiOWoeF/zbnfC7n1AXBYEWWcsVcdCvbp92II7BBNS8nN36oT0dV0gnd8m7jerKJLi
MFDyxH7TyvqgTuQsfuulxrMlivnFss2s37lrtvYS+5CCn772Pe4kNme+vuJxm05LIwNoefRiI1Vb
+qYxdJ8ff+e7zIhHp6TzgGnS1yaXv310dMNG1NNmajut/JEDcjnJOMSQBNb3AdxGcXq83OazoaYE
w41Qf1eeeNKp4hnZsKsWeeVVmiatUgeBIyls67VSEcuToYgNaH1p663hOyhXhoM0+uRq1EbpoUkT
yg+DUswXVXbaeBgcMRd+HdnheAA2nHx5/KAb73XBv4LC5awSzVdbiibItAgaJSDLZ/uUpNW/6lSJ
o6WX3YcY4t3OFt54ryjxMObhDiUGra8UbWCIlZrQPNBWbt97Vmf+V4mh+qvslW4vom6uBW+YgOqB
jr97NGtOZLdYlraONT7noW09UUtYT5017UFctpZisKtSm29pQ+Yh1H2EZQnebS/fzsown2yR9Z9j
pdLPjz/YRlh16CFy3kiIyI5W6UACE0AtQigk6WjF7zEjcS+Cnv3rvxP9PN4cI3j6xnffiezcrlyV
Cqur5F8TMM+gTVXjpYcLsPNA+kaCQ4+N65YkGXDt+mgrUZXF4UwcgSblKD6wKKc+FhAevNOY4cKA
GmIWd4HViWj09dyxf4UgqFOImYb6o507tGRkUdBNgombfG7Qdo0C2Q52esyUvvF8BNn599bCi4Vk
X8ugtGVufEQqaWqOow6FL/Ckp0QgCCQbHsVU499K1kN8Uq2w6XxmyuHeDGljw9Dqg8sBqBfmyPr9
9jUq+2MGQjBBteNYjul09PLZfSeb4f3j/bL1dtHfQZFqYR7xb7eBU3GTsKkrkKRWo0cBYwX17I52
cm4zqwgcROQDoxMjujhmeHy88kZoYUjBR8W0iqHB+hk7p63DTAdDYvZxdox5Hz7dv+EctwI/t1zd
Ay5vnIxFnZW2ADcSDN7VkwoJ+UYpEEDpbFMciyKcv8/O6O2k41tfbpn6MToABXVXome6lHNIYnYN
gTU8xUybPipD3Z0NtdzL/LeWWmCxiNLRS7pTbFZMS7GEoIIcars4VBGI1TjKUj8ZerHzrZa876Yk
txfQMz18oBTLZb682z/SKGXqkO3Ul8aDGSvD2W6N6juiBloawB2PTtkYZx96q8ZL8PEe2XxE2jgU
5SRwd4CyatCcWcTUq6mMwRvb5vhXFo5vu9CpPv4fK3HrqPDRFg3O1UVXpEod1RZAekcR8THWhRnQ
wzeDSSv2kuytjb9sQUbw9Ibvgmc7dG7lIvGJsTCegbZbZT/TMFUDyxPTs1Mhn/L40XRj4+stIA48
WFBYurvp8na28WP0kivYEeu7MeX6twqY2Ae1tLJvVpnJz2NaJcCinFr2vtBD/b8CS7lPmOkhS6R2
Dnb25DtpeXD6Kn9CiQGlLHwyoaiINmvRy3L6nxCdESVDrHW0fRxRKiQ19MKC2Zfjz/n4ge4Qo+zG
hT2CUwiMOrTKbncjd0VvuiFdqRxzvyvHIPunpO79VTiQ8QNzNt3BF7WOXzK9ji/G4DbzzqW0FUsY
ZwE4plXF0Gn1C1CZG50a5UcAaFbxzbCFFhSJGHeai1unbhn6UPGCpNbWKDs9TNreSlzwxjWK3Hoc
Necxyr54GClePH2sA8+L9Mvjd7t14hatCAjQgDLuCu2ZyrMJTYDHvaP8wvJBeymTWF4gaHc7vcWt
YwCBY3HdQtaSZOX2KyLg3yDoQKaizKryw1VM7acBRlz4mPkVzwOkwZ1HWwL8OojRx6RdQfC/l0eR
Xp9zBYIadGRdvuNITIEX4TNTKq7p42DVfjUaZTqmKXv38Uu9/5Bo4KqLrDRO5lQo6+1iNMVQFERq
7C1TOGNIZ6NhhCpiFdbB2CHKSKdM7uye+8dlUer4hRAJGXLdLJ7Ri3DjmG7mYvt50RXz14AnQ5D+
lreUqfWuCQvroHt9sTPKvofi4nYJdRqmIhko+LHV47oYjNXRwFzPBBf6XcGT0PKHCKymL20jOsLy
FmcR1+Cp29ZT8FGHTPA1bJribZVPg+43pLB60PSp3Au99yye5ac5OshYByb5XRsFTLeuUxRSz1ix
89WpRgiDmPVF4cHS+vxfzc4Ly4emGr9rpjb/lWF4q57NVjf+SsyinwHH2NkeImt5Hbf7kt8Es4jp
CKUeHbXbg6AVY6GkHcm0mnXtxehj82TXYg8gfX+waSsstqwuEZPjvSoMnDxG7xpRfzpXmXVFuMmV
QZlGi+C2ia31zp2ztfko4YBD0oxg6r9ardOyyAVSQwKLHeObLLVU31PT8UgxCSZKNaZTJwrzjenK
YidV2XxOiinkJF2QUWukVwXwuYMLR7kwIP6U9yhN1xXXGOPrPbuqrYekD0hhrLKV7votFarPWZ8t
uZ6Q2ZOs4eEFeegp5sFNlRxvSLRivlZhU76JZwMZnMdB5T5+IphCugKFnt7oXf4scCTBMhppu8qY
mmBKo+SDIxzpzwXWuqaeyJ07z9mKYlB+6W5Dm7zH+ES2hwRZ0ctrg6bzS6S3QxHAQ85bkAJ1Fh1a
LicsNEDYNcFcuGXpp3jC/HQSr3GPiw9c8RQnzVR/XDjjxjOAVSX15RANb3tjbt1vPVOs9kjPLM5e
ZgaHRMUuzAxEQjIL7K6djOEZm6AIy1NwWt5BmpiiIKvlNcYx61WJ6agZ5g3GoHNn+HPbVy+DjXiU
X8+hjaKUroVvMsAbMijc2f5m87OEr8oq130zLcyXsOykGmQmw0NcUtviY+pEsX0YRsUojl5RZRFe
ISmyxE5a0zMT3Iu9P5ppb51b05j1oAd5qPDQUVEEZdnUs99jdzcG1mT3vyyFlt1hsEZnOiv4E3PI
I3dygryZlSLQrXYhLzZKPhxmtWHuFI19Yi+WNr1+SJvQdk96F0mgcSBER86vNEusybOxO3XtXOMq
WmbGlwzt1u4lgyiHd/HYq+/VenAivwvtnslHO2jGx1dvQsqChRBOG4A9seyZPwqDsRQ43pXcqUmJ
6zCqgFkwIXXzNuZ3/2MLp//8eL2NPcjMBxWfBXjDlG5JDf9YL9OKuVWqKL6mBayvwPSeM9uRqR+q
wvinz9XmY9YDfni86FZIYZz8G3kM03Y95AUk6HE9I6A1xcI40LsSR4Uc+FwN7Z6Z2uZStvNbLp/J
1rooBveP9Kadggb25uxElMZFPbHCN02h7rzJrfCxLAQgFujtXXJpzVigZBF8VtUrLVRAazv+SKWF
6urotr+sCpmVx29x65qjH+7QyKSVc5dZts7cD0VVRdcpc1D0VkKG2cdQIV7s3D1bT4Z6C41wJPLp
US1h+489otqdzazEjK6zGtfBECK81GkIS9F27Klgpj2Zv61vxpATXW/IleQWq/t7hF4usSBnkqvO
5XkY6+pQJH3zsat36/DNpUxEfTwYlsD3FmLMH48muE17FVT21Va7/o2oKSK10sDmbjEyf/y5NpcC
SgfHxqb2sJY//2OpfNLknMYjbxHr6aOC0LRfCVkfpfl62Q6SsqXTBfLGXloMq6dqbXs0ZJksO2O0
XcSexvhS6XoYUmTCYnr8XBsRRKNrT+UGPhu8yeprRSbw5ky1iViGi8z87LmdnyF448etW57bqUvf
0sfY4/jcl6zMDOkJQbUEuAH6+PZtlikwmFAlH8pGM/rFWKo6JqZWuX5tjTPcztFABKG1exMCIr34
LwJ48G7yu7zHVaIJgXoR1ODEE7CXPsEfn9RRa+4d7s8rIsFo0Bjo/LxVvEHkfimr9NmBtZF9RI1N
Q8ezh80WaEpWfslUNSO/iIoh3/kUGwcVBCoVCl+fJvx62jhqmY4GNkAPd8QAgO7H7NcxDr6WrJOj
3Ybz6fGn3xiQLQ5Ji8WNzbwaiOPtC/C4mcDxkDLhCaX77eSNl6pb3HbwATgkVpVcbAdhFRMi2TGZ
55hmcxfixAV+6fEv2YiFgDAWSia5Mf9b/RCtt9Qoc7k24zTtLk5oRR+8zAz/n+eljczwiLE5hK/V
waoZdzaWB1A1dtv+pLqZdzIraQalO1tvmt7Nnxyv7IKWOiioLfS+RaPpB5MG+/nx824EE9A8tNUW
dCJ029XzpiGKZ84AIgTdWHEAYUgwsZI5sPVor9u1+ZEX908E3iG63UWTrMEaI0sMRN7DysAmvmhc
6zCoev0POWL5ri/c+EsRddbFktMzBImeUi/XnxrZNE+Pn3oj1BDQQPqBTiG42cuf/3HeRt0mOZlL
nhoRwAspWNq/YbrVvbe7CP2yxKy/0nWAVf3qZWGHgdniOoIHum6PibalQ0dH9UnLRzv0i9mVWgBi
Kz/VmFLlQdY4ueo3pdvseQhuPLBNHLeX+oBjvW45lKh4232beE+m1TonvczzJ29wxrNiRsWbuAmN
E6T5PVDcxllaBHoQHSCG3HcDDUSKHZmzaKQhuQ1GJj3aPSIHj1/qxg7+rXSIRMSisr0m5IdJ7TIn
RJky1pzygEWKONSmcWoGdc9VYuN5Fm4W/QBTozm2TifEPGM7lhMQS1AX/mjU+vsWFOxOBNpA1IBw
42moSej03VXoyPxYbasL+6ma2nEIhrZSQElCfA+GQUTKQoC1zRcVCGB0MrSygsWNx414rmjs7AmA
brxcPh0RCs1ROiF3Iz6Ew/GewaQ0pFg8FZjPfhkSZ+H9z3uIxo3nRreGXIPoS4MTU/LbQ0nWi6GM
RJnWzp35OffCeeKe07Rf0MTnKog1r2qPZTmHnxCChI+Ux03/zmtr45/HG2r7h5AtciEhp3I313Sr
XvYdEfqK+3N4KNwiCmp83SKfRlkII6PRTo0sp0CPYC9n0ahjgmPa/z7+FfdvnrcBCJFuL+nyXSsd
yVwLmFyJEbyKHKfg9/gjYSWoLCvbOUGbD8xGI0JwA7Pl9Ns3X0Jskb3Auwo/DY2IJKrY8COcB8Bc
g564SKvV23MhVSX2nRD+9imzRH1F0UYvd0LkxiUB7pLnpTEKchBhq9vfwnJe0loYGQ51I3M/KUr7
UyyV9G0myv7vWDGiC6Mn8+OU1hOcdiebj4nSmBi8zwic77yZ++Tw9sesX4ymUjzPE7rduZp/lEh1
JP6gTc5zFZdDkE6ae7QnF4qtK97DYJheHwpIhTQSU2CPC15zdTtXTWl0/STlNaZEg1tLhh/k9WD8
GnFdbII0Kb23E9Syk0CX/6PTKh6ejKayB+i8D3z8DECaixoIyPh1khCbbEZho6efWE57ySx7UoIZ
8+Du+HjP36ed/N2U8QtukdHK+tsXreNJZcATtDFHxRdODC7TKrrTbOHxKuhXfni83tYZM6iiaC2D
gQcSe7vXJJJSWHSPRLesVA7NWI5nBH86KJuGt8MQ31oKGXF6MSAyOWqrjCN3e5G7AzFlETHyBUO9
g3Dn4keTYw66k71vrrVIj1FPEEDWOnVObOVZnmMx38ay8a0UUKTVqCPYMmtv3La51GJOACebhOa3
GvEfiVSOhJo2SgyY+1SVH6STml8ye+jfFlnmfX/8sbY2Idcig9IlPacdf/uxmlCp5tyOxbUy++Fo
lqFycpJ0T5PJ3VqGdhldJSDuPNUKr2ZkwirCYcLSDae76ORgVNC+THLSxPvW0rpv6KOioZ85M9Pn
vqzanxFKIvG5F2GeBLJA8i3ggpgiMHxe/BmBiibG7YJesV+1k/rPCL0CscJwLJqgcOooCWynTc1z
TWYxH/p5onPZSFv8F+EqhRFM1YeAYoxojIOiTiG9t42itP7sWJEM4Ny5/yHeH1IaWKhNIm01hj4d
onR8V4UF21l1x7wNBk/PqRnj2nEuwlUrEwcZaedcqSmeSiYVMDJhnV0f+nYcvSM1f4LP0AiW6EXV
Z/dLrCVj9jw1XotattZWRyyv0DFtEs28pE6egQ9xShlfZvgVP+zU1EI/zDsRIsLUZ/PZSSFBHLW2
6Mp3JebG7jPp/nQRYszxJDABXhlKASZ6GpTua+2mi/uqUdf/UN568qioZfKiV22FpcCADSeaNXHb
HVtV6ZxjGEZd5deZqAq/URvxiYIpy0H7RXrtNzpGmn6ea1MJTKambxYpZvGT3n8U71wUG+cANNAy
NEVThg7oKncJI8bBusQdPDaH9M3iGIj7igDyMdNtljvne/nLbrsFC6cFKWKuamSqveXH/HHowrou
DJHjmuPZIjoyTxjxqY3mQzar7dEG0Z5naXTQHLm38H0VAXKGDsTSS0NdZh1Y0DHsjNrBXQbTyORr
3NfKt0EbYjegyGqfxizhLm5LYe8878YtDEHKokkDAVJFLu32eV2INV2VmHR5ZdG8c3kpl9xo3w2m
O7+JPfNvxprKuR57GvFFV+0E7o2ZKe08XbcWaAPBex13PGvWzKztoitU/dzzczj750nSBvI7rOAv
TW32xdVoQr3xK33OfoAz6t53hkcxaeNm4Y84dZ0j2e05S29sOToVy6DJ5f66A1DjxZvNUa2Cmips
ifiHR/0Yd+NhZCi2s7u3vjtkI4IuVQDXymrDRQjH6XNcy6ubRfY1jmdUbL3sX3xWCz/uPO/IzHhv
Mr/1eIRgaHjAEBYaye1Hl/GUpYMbcjejNn8igGhPYW0oz7GidTvdmK2lFnkDEoFF83qdBiQt8DMS
LLY1Uua+xezn0NdafxqTfDo/vsQ2MhzqYSbJrEcdvn6TIcKngFOwA6/iKTTwrffE84AMRMvYPW7P
UZ6hLP7qJRlHLvNIyKHMFFanRxTYAHS2iz5LUspjzMj/M/MncfKwVaa1Nio7B2ZjsyxDXoYXaHjf
t7aK2BjoYCi4FHo6V3Q3fsrrtPgBLtsOZsKkj4rR9H9EJsDJvFnwKnQa1olyChzcsUeP2jGquqDu
dfudMuUUz2OTBmhttei3lPUO92UjVaBMoVeNusLiALLKzu3aI62zyelGq4hdX9CSxJuOA+H8H59w
yUbIUalJgcHdngVNNIWNf5byZDRz5jPQkPgRFi6823o6F1G659y0+WBwJ4kvyLiSb92uFyZhFjvt
iCFHUpc/cIbrAjex9jbKxrEjzafzzjSNrtj62ClRP8dO4ipPCGLrZ+jDeVDMuYsVQm29/tjBhIKf
gxEKocRdJfrTOHkdYkjKk6mL4mVQIHxkhvc9jiv3iBj7nm7Kxin/c7m1ZEQMhtlmPkztLr3Il9LS
zpORtwe0hvUj6LS9dv3WmwSMxuVo0fy/0ylrDdlM2Jt6TxNy/b6udcVVCoy2u15pd1DJW0sBSsYh
nvNGXarfbo2phMah1ab3hArA8iw4cJjlyFvEMPj4OHD9HmSt8hyO8gJAQ1nqvg/T1JytxMEdjv2R
X+xxwAhhrOLhyWV4/zKqIXndkNReckw9K/6nRvFu8AdazwCVuokTaRqTO1/a3FgY1RTP9idk+Of2
s9OMZns04Smqgc74pzpkKAJZ7yWSn2c3T6xvsdkWQ2CBzXkj09z+5BSz9Q1tVnJ3255T4y1NOSc8
cc0X/5SpkfVB2LvtS0gtJH65JJ6TD++jzAELACwLRqwbo4MDhl31ByV0Pb80gcj7HrgK91cz9616
lGCGf0Rd3U5+ag2q+eTWuToEYaT23xEOHLqzyvzqK/04LikqlDQ+GFJSCSmaSPzeaSawB5MT/5fR
Omdy9PhjbOSctCH471K/LioDt999tu3YjkoM46We2G/SIUF/VxvV4zIgovigaFYAifybqqjaPF55
Y8fRdIU5BCkf8u86TDQaCZRa4SJXh1ZxGvh/HFLZ0O+ZrPHj46W2GmELjIAUF7US1lvutj8y67bE
pjAvDBzrZse+TNS2UMSUZCK/Zgcq6aSg3DgNQS1t852ZGz87LX21IBaNxwWfznjCZCizHhJkRoTl
RQ4kMWtLnHuA8QZh7cyfjTaZd67q+zgPanxJDRiGLKJqq7CYZWbuCJtR9cBg6EJ2q1zSpOr+e/xW
t1ZxkbNxWWKjy2LNYHjKnPR9LF3tuZgG88lUEjTRHy+j3UfdRR5taZhxGZM0rhKddqyKpANnBVrP
7T5oQFx+Jv0424GVj2kfALGmhY4WVPuOarb9kkoxn6cIWmw0a/ZPyKvR3/FQe4CVVfl5akb1MrCd
v+z8yo23waQTci4pEm3udTpGu2aRmEAqsJ8Fag/0avA27mT2X6+4CHag9GP6OtTA5ykXPXVvNn/O
5mQ4lhgQH6zeUU+902HOKu356fFPuz9oy7TGRipxyTHQBbrd/LKbo9GNDYEja9OfUzOrL1bYWkFu
a+nh9UvBGgDyq1MvI51zu5SruIzB0sVeT+nUg5p2yTnOq/CYGsmub9TGCweODhODawQs53rAn5MW
gIgjHxWQvn/2tFAzv6DNmJxDoxt+2pZsy6CjeBV+ZYXdO+Av/eKVRWvHpq3RPqPANp1Hs+lNIGF0
ew7j7Om/SiBe1jvpQpbxzXiax5MUaktrTylwWqx6o/ks0iz65tbZgMQbY97LpI9xeohFqC2tl2L8
4SEP0R1Uq+velwsW+2DYc0n/R9GqLMiyMZGBJqzSgjylGj9bZjC0f9PCQvaAO+S/EUFAF3EJW9gM
JKa4CvR+dEO60UX0qZLzrknwxg5ZIJVU2HSjGQktf/5HeMRDD+sCWchr5kboTeDhftSBbX8YjV2H
zmWz3d79ywCMrjV5Bs2O9WbsvNQyQo/yDzX2H1pnyPOsWG2Adm590N1Gfe/BhjhkMPv8KG/39DXv
axj4gDQcGPehPc0A8/ZBNRAHbpfSGK6NRD1ktdceoCFXAdrf4YsOLwRYYxXvROOtR0YACUlUyvpF
AfJ2UTE4WaKYmHeOauwea+YvT62N7XVgdkP4MQ9RDvYhZoVnWRb0FaquBiL8+Fz+jj43r30RvbEo
pBZ/eXCDq+4nALEia1r4kJOBLYboiyzI8z571mi9fiu1ovyeay2IHPAnF0QV5KFLqvZFjIW4/D+/
hOuPVi8/5A6qLr0xZcKpQUJIE6sOJtA5z1as0Llr7dS7NqFo39ZkoqepsKZ3QynVFwnqyvWtuX29
JTidPWoUnI1pt3Fh3n4Zj2bpnAPevdaJ/DvtPUgCetz4eeVRt0AV3fkKdxGLj4BAFcUKCjn3lmoi
bXDrsABC9Vo8f7ScKnkncXXYaercHealn8Z2A+IFBAVSwO1DZVFoT2Ii3FNPDsfGcP+eGtmevGra
Q2ne5Y6sBO2OeeaC779TWlQJViPABjoCdVH+NGURj0+Z26Rv6VZ7Je3uLAdhW5HLdjAclZ38cWt1
YqcFuwP+7cbU3i2bFGXHq4JMLVr5OJPEVVOctHqUl6Qy7aX3nhzp3r6ai8tzk5LA8uDWoWW7/LI/
wmUnhDYBaUMVWE2mY+wo7kE6YXJG1HMPW38XO1iKug8SM2g2WqWrHRqNDoI1zcCEbm7aq6q29aVx
oYhmjRg/k+zm9C3N6ezIwZh94u4e0vIu92J9+gWkkzh4MgnSbx81bOJhBOSLF3afHEWJ1/fczliS
tg3s3OrV3Z5lMwHB1Wj4kPKteRkOwxchtTp8ymNPXHrF6p9dR05BrdbTATB6e5SDKj4/jki/u9ur
2Lg4mMHHXZhlVEG3z0hRZxciBSqlFnM8HmfhIKBvz3aWHeeqqHK/x1hnuAJNKDQs1gf7Y2y1ko6Q
ZYd9MDql9k3TBKMW1x3+UweZVgc9SRsAXlWmPCdlKFIs6fUq8mtSR+fcz6P4EGljax4TvS3fhEiN
qH7Rwhw6tXVTfDfrQpvO1BBJCko4bn+irF3JE7rg9dcR9I3JR3dHeZhSD7J5ztg2OmSaKN7nOCl3
h65BZuJvMKvo4KV4cx/ntjPFhTRaaN90vZ0+Z1ZLyvz4NW4cRzII4F9kEbzMNXUuKUCKN2Mkr1Ya
VudsDMWp75L+kCpl/G9col09hbnEtzRSL49XvrvUGYlyr3KzYoSgkxDefj8ZalWdD+iB6yVyNbVW
YnQ9yu4DApFU6L2og7RJ9mwGNw4mDGA62IBMSa7XCPUK7v3ceWS6WSfKozen6iGJ2vxbpRvpieKj
PI8i74PGwaqnH4vur8fPvHGVLLBWeiiMaDkwqz1bOH2MlgKeUMZcmk9N5EQnNZ3rHSWMrVWIdPBX
UVey7/pPZTZOrjcBE07RuRW+4079oUjzcYe+tr0MHO5FuZHSYRVk4mbmepAA461hzjM/m0T2M5dF
snP9bsQySpKlYqABCuxh9c5onImJnc/AR3rWS+lW3jlqjIX85lmHYpj3pP83H4umFCA5/E3ZJLf7
0hiGNvSWgj9vlXIBhKafqFf3CNvbq4A3hRTCQVgr9NK8QYeBqx5pVM2ODmJSLQgMafRqOB5/OTc9
HnmgkXD+Xn0kB6K7JnVmhMZgtsLvtQJpusJpcHgfFPwAX7+/WQlhTdB/Ks3P23cnC02Pswp7oTTP
FL8u0fSR9a7I1VbMYpgB/oW0DODmahW77TpwQDnAVWEobzlOziEGHfA8u0njN87oHIgoeaBpY3d4
/HwbSRoS/1x0DB5puq5TiFnxsNVNcNjSZrTep0JNA+Rtug8YLH//f1ZaDNRoBtGYWO3CQbrGWGdZ
dBV22f9VWHnFkyGbNeIpt/PRtg4Y4GrAdeQqC0vv9qPFXm+4UTvzUG6BZHPtXVs9TQM7n7+2sv32
+Lk2F+ObUbUu236dK3iFcBVjGR4PnWhfqLiln3WqeyqX/jVAYO/p8Xob52x5LGDsUDRAiq72SjSb
ejoY1MjMUKYTicT0NGO7/fp9wSrks+Rui/7Q6i6L2nQY6b8y/AWn/W5sLONgI5z+3DXDnuHVxuYH
GAgKEvWFhSq92hi2KtsEjiDT0Sz1zGusJnSe7bmrL4WreJaP4Et8rtmkX71qtndC/sb+J9WiUUZD
b/GXXm2V3Cg06WiwrsYhrZNDOGTapzAe4vKgSn06Pf50W9Xvgjpc3icQ1DtNJSUFxGNXdn5NoSoc
tckA7amOCNaArKPtpoeXSPM+UyiavmLlHv7tmjy4XbJzFDe2LMAdfsWiBYlYyeqN92kE+zzus2uq
F+IpLxGhHLH1O1mZR5LWx3s5ysYXBkKAQjx0B1Rf1kdfVwuF5qeTXwdjVOuD40byuzoqenNwtHAi
c4nsdw0Ep8PEdOCfx+9847gAVANZ7OB0tij/38aCyh24zEMzuzYZbkh84NB6L1SnLXdizkby91tQ
CoYiOQqPebsOCOIWYTtcTVM0WPx4QLaL6sI55g2kKUSD1KCpm+zyfzwcbMilHQ34fk23F3Fpo12i
5RAe1OZNZtbZE+pE1Q5KdOvRqElAZzCOu5c8w7LLLBOm3VdEtK2/EXrUL6HmJH95ZWFgPCpKNz6g
tbRn77f15ejN0Dygtl4u/Ns3ipZPiTGizBEQTrpjUjvRE6JZw05TbCMAwBNchM7IY4HlLXv3jxo6
RCMYl9YUeUmjLFQfxxPjrzpuij6ICgEZ9/EH2zgJcJ44eQxgFoj/eje2ZGi9EnISQtvrLq4zNC+0
KfvvjafJ/OAYuEwFXax0Gpos01jszanvwUb0HJd5+AKypWBY1yhmqCXsGhfB63nEx3PuzET1sdSp
fzbSi9Mgr6xyvvSEDek7icj+Meoi+zrLZvxVtbobI8PbCs1XsKUPd97Nxpfgxoa1qVkgPcEi3H4J
vcGJj8kLP01Yna8Kdzo5RmpeqHzU8+PPsBEASUEY+v2OSsz+bpdScDu06YGl5HJVebDmon9uO6+D
BDWXR1LBvSC0+dqJtAQhECuLwfNqQSsVGLH36bXzwvZtE9vMgj16wKfUSSf3FI2qMgeNMtIMbso5
tq9Gatef7LKK28DplFh9miE2XbAr9F5vbQlsgRBJRgYY406hRCnlUGgjO4JRUfa3Ek0iSBVhEykt
cwfPsvWFgUdwAUA8uYe+KrqbjuQb6bU0ov+sEAq3W3f9yaD58OXxB95cCYbH4t29RORVNB4xVw0j
HYHaZEL+clKjiOqKnnamw7t/vNT9THdhUnvg4wCvkZStU6VY6a1JIlV3bdMw/oEgwvyhHdI5BDrg
JU/a4Jlnmw6MzRQnK/4u3cI6Di3tm1cfHwAapDFgv7jqoHTcbrFYy1HcLIwMUQhtYJIUMfQ6YAu0
+P9Mej0fHz/2/RtmQqOSQSzl3iIRdrsck9DeVeUiqbOEzSKZ0q+Tbf+E5GW8+pJbBGlRuQB7hUTk
uvXYc6vn4YRJni7oLVpqOD9VRbpnVXJ/ybGKTYIC/4NkZR0YaZMPRo9e83VK7eYL+0S9kMQlfxtY
EzloRdjdEf41yf3j13gficB2WfRuAGjzn/WyCXd2XC1c63q2008hk0TM34vmrT2ZlTj3RqTpp8cr
3l+rrEgxS08eCMCds5tTQKphQsNMPhKwI4c2Oyilo+1E2K3Xya4AEsiMARTWansYBcGuwdng2lSp
uNRFoR2nrHPfRp1rnCgF2k9eJvaEhTeOIowElAx/F378Y3UGZEShos1Us1GMtEcScvRmr5NA4J3p
U1038X8DEkxPWlenID5V4ZdDk+whWbZeMFHuN65tKQlXP6J0zYF3wjCHTnp2DqUXviF52WuD3Pf9
4OsAd6BTZTPKW09XsMKYNE+itFQqaPSBMzC9i8Ll/Vnose2d9LZX1aDWZfqR4WfUBYjO1+9fv5PQ
WqDTqrOTiDu3IcBLczTgdCQJsrAXT4ahaJBtm3mn97d1QjiaKO7Sv7LuVH06RmZdm+p0VV0xB+gE
dO+TWg+fGiF+xSm+II8faiuuEczBz7pgnu/E3PNxovK2gE+oGsFNqQ2IapZ0mZRqe7DzrTMCDAfK
G3NoyrHVRukzHSQr+DOUkhDY6zwLNz4rpASLHKTEYRS04jLnU/f18RPeK2ExXCfzgQe5ZCN3NW83
KeWggqe7Cqsaw8DFkyQYx1B9FriD/WdlTd0GrTlpZ0skk+dTK6IAWs2IkFaFojDeyYX79+PftHVm
lo+7mJWTFa8r0qxje9XTIjA0RMavRLj5e2gbezDXjW+7yFmwzoJxvQtKiqvMjawZDbhWGyKJWI8v
CApOLzYo98PjB/p9K90Oc/iwYL0JgIyrmCXdHg5qYVgOHoE9TqK0Dkilq+cqGzKgXkbVYGeRCEsE
wikT/RRzhX5WsyITv2pRLFh7vfkG8Ld7p7bt/zg7j+W2eTUMXxFn2MuWpCRLjhOnOMUbTip7BUmA
vPrzMKvfksaanMkuC0MAUb7ylnqIRxe4x8H32PKU6NB0DNcMfEsI08WiB6NG2e39MXB2TdF34gDk
pdt1wrcrygl9/nW0ArlElpjpAxhqxegmMPLWi8CcZRb0AQ00zuuzv/I5DZTkqZdu5MKLkk7RSmI9
DfFO1QafjKlyH1APHW6kpde+Jj1JEBhUtmkwbz/iP5lbalXAmEbY/rM/A321THoC5trfO7PU96/P
58odBLVuI9fxKS+zJhNk+9Jv9iC21I3YGFf5To5m9uCtq/m90dX871EB4Ti9zg0nddmgn73GBCDI
G61VevGU5+7XBiXnu5nq5TvpIxr4+vSufa5gM5XxyKW49s6KYFqHEiB1y+rkDfpEf85QEC7WW9qd
174X89ERZwD7eFHk7tPVEC0m1ShBVMW9gQB33GqmEeGi291I6reb8+zwbQhHAgBaOUQhZ4evHVrZ
dQkAh2xwlp/loFnRRP/+Tk3VFCH6WLzxrCR7HItB3jj3VyZp/mWUbF15yvlncY8xGjQXLaQtA8pA
zr4IuvJtXhfDt6rQxufXP9uVXQmAnjoC8kWblNPZ++EOyFJXiqQy15d8n6m1HaPJpmfclEIbwqGx
zRsJ3JWNYvIOs6xUTGjCnM2utKy1UXlXn1b0lCN3bqxDWyNi8/q8rq0hzouUJ7bKM0/Cy4PtavCg
8BivT4OwqXDDyz3ho+JGCFtMNw7ataGIoXQQgoRQF91TJzOnQEN17pQazfp91pc0iWjIuV9z7Ix/
vT6tK8+9CUIEhgDdUh78s005cznDatRJtE1ZPRhKIjaf1ML8mCdm3oTKNNpjl7TVjbv4+rAU0dCJ
3iB1Z6s5IabrdGgbnQaomnDKuFa6EEESZ5cpW3OiAfGW06LL4J/5Yyix0IVBjhG456WaxQLvCg1s
HFelmtw4L4z0U2NZaVgr3fzw+tJe+4xb0ZW6+mbcfB5JaaVjqrL2eArGxolnyHBl6HU2Ou/SAu7w
+mDXLhfem01AihDiwjNOjgZwf+RrTrp03C+iUoYZFpbwjm41OMdi7aw7A6PVh6Ip7Fv4uWsTpaEF
apFFtS/4+jYmY4uN2uLJ8THWaHt73el93u/z3E9vnPVrt8t/hzrbN9Ukq7RTBl1jvy72TeGLveT1
+LNaeRCiJZT8e6sVax2Ucv8W//wLi1dLE32XN0g0TYaEnTwnbyqR3wJr8c5cvg3bQ8d2oTRELe7s
Dhv9KafNAGgq6TLH/lST3mCj4dmzhoX5ZOr7as2FFyaJCRgWOUVnijKvd0mX8eAMHatp6sgzJm05
uL3vdpC/HP29mIX1xRN16qEtBVkxNNNaObFuV8J9XNZy+IOcPzrbvj8En5D1a5q7wC1FebD8Hk1B
hChaEWqS7mhlGAgTB3WZ6FHWKPnH1Rsgt6r19a9o1AZmnIKSfD/PQDbL2V3FTtZm08WuqYwW1ap0
fqOpQIz7Piisr36jqTm2ga33AHuttY4r2jRBLJB8msJW7zUNkeB1fatMq0N3Rk7YAkoNd8IowBH8
pyNILD8kVNq4MxK3NA5mNwicohdsp7TZGptNHqysojHRPGRPEZZJwxXYonJJ1RrxFm/Wqg77yq86
ootW/aiz2svihNoSyJQmVZ9VqsonbilvfScCj74UbOuxcn5BUlALbHQj+yaKPpfHurODQz1jr3nU
TClQYlxRAY0A0PqoCepV6e70OrXLsLFT0+Jeyy0taq0if7uCF6jitljEb24P5d6blcrNXappA7go
WTTzU7GQ5MSrb9fN49r24mNX9O5Dauio8a4uyn6Pi9tl6JoO7vrVd8rgp3TXZR8o6HvhtMkY32mG
O3iHRu/rCd7NPL+dysYsH6SQswyx6k79mLxSEt7XTpnGaz1js10G0sbQRVgiDYF3r/kuyGuvio1l
soeok64y9h21KXFX6rNRh2nV9XY8jEF+j2AyHhQYZwdfdT2QfjSqxnnqA0c0oQdYx38wNSlPTmfI
KuTt9I1I56FRd3PWLj0GYX5t51iUidoIxwCTWTxREaWKK/BR/dEoM7eP0FLs+hBtifFXbyemDJNK
c/twtug4R6Jfav2+G1fn86QlGQAwp2iiampEs3NLetThAsotfZxJJkVY+26vfW7UYLpRihP9SevE
+hGaYek9NpD215CYrZjZlMEyH1XeD0/zIpwxtLvR+tJBfTb2Nh527R/UjM06Mo16vlVAuvJWkhdS
/wMiR9xx3g3uSgUfbEDzzZlq6xEgbvIp6AP/Z01u/rEXxq9BdcuN5+TiSicioEwEcIAepU1F7mW0
I0pfej1miydownkkNqxdl2u4kGjOj9cfrouSERV+sgpS0mDDvJ+3YRVlfd0BBH4C9F1981VQv0+t
0QVzFBTjV7SAgsNUipaTt6jP4HWLbvf6D7iYKi0n8ijKj4SrtBLPnhRVKLFWsi9PgF3a9ypTy9Ew
8WpqzaHc/z9DIU6yMUxhQ5/d8sXcNGmAiMApkVhb102KIq/bOXtTS6wbBartV58lG/DIKYSD/qNK
fb5p8mwF7Aip72T0sv811dry00B//UaOdm3tYF46vJBwWi/6lGk+Bxl8QrIna+bYDqsqgsj3C+d7
NjrIk7++fNceSRLejaxDSRxw8ctNaY+dtQSIoZzKVA5vgtySByjPrjq4liJsxTVGHW1E9Xetbtz0
h7s2VXuTD+fjkQaccwQaZFhqSkScQtEF+3q0Bz00GffYaON4S6786mDgAtDVALp2Aadp3Fwfs5U6
qmkUAThYrih/VAehpbcaNH+Rpy82ygZd5KlkRf0reY3pam6rFklDu6gKGW8F0/tlCMSP1W78325m
815BLSvNsEYO7KF0h8x/WOzO0uIx0/xqn6gq/6YnDZwUaszLjRrcxTfffh7UW5gIm0TXed1a4Yht
51mAjWUyNFFjWrwjYpVWXHXB9zn1rJ3vqypKkuaWMttFqMnIZAqgyzcIKQTJl7utNfJMpv1Uk4Yk
aqdZTb2rum4+OCU6bWbuLLfqKxcffRuQjI+8b7PcO78Jh2CCk5sxYLM5ubWLrjhW3QcoKdWNItXf
i+b8o2/kR4B9tMq46F/OzTL9BYSuRyfSXJE7M2UKYluZ0klj2xoH3sWk91usV6zNgLpvevKlpRie
zbJo3+t4RXwyndxe4nVBW/lunhpJfp87Iruzgt57qoVw5VHJrnwGLlB9q8wE7NKimN5uNltj3cne
Wn82SpucqJsTwA1mPuORxfs6mJ/Z89MYAnxV8/sho1K38wT+23TZmrYOCXtcimqg9L71abpJEhoA
fCOPggbmWaqbRzyxrCF9y7VVfhyWBM1JY/Hll9cvo4sLlq8FYYmaNfJgG0X45RKi2eeqDI2HU85c
d+6ajE9OrpX/iqvbRqEKRjsTBs7FRaB7xbxmelWf9Go0uedy7WGo+1saxJcQMIbZWBukxuhzXHSH
8qKo3ApM6Wn1kvxQVYncEe/oscqLie9vJBEcfvtdlo/5fWs663M2eNY7Sd86fn1VL2Kd7YfQBiTy
w28ZFtTLVXVlgk6aRd8/L+1ll1QGl70m6E3rlopRTWBPcjneOA7X7hiG4yjYKGBduBBz0oJ1A55Q
A0mb36lTz8dCS30vJL/09mjF2s/ww4qHZM28W97E1w49fLsN2Q3+gAj45YTZWh2HrGtO7rTI+0Gv
ZvBmyRhmczDf6IxdHcqlvg/1iUvtfMcWWke6t0GXSpn4FDi1FKZKimVAufo3Ap0rnxGeK0IodPyJ
6c+RJWQRqbVgvHBCPas9LHbZnbrSc3cGrYaowzr3XveS5sagV+ZHQYn6zkaaJ6I7W8rB6l0i87U+
JW4/PltzOxzyYYK3l5urdwtZd8m7pgIFsAHpbCRm6NGf7VQKZ2QQM5tmIG0Mh9kxju4wQLLFvWVn
5wuSB5A4d0M5+X8krcIY18oxLF1d3BWQaA5aszpHqmDjLu2dNUx6/ZZp35XImnYv1SA8Ea+omM4o
NxlK8Z7kjgd8yoS9yGVZl2qPhUf7KbcK8XUFP4ziT0l9doXof/f6ad7W4OyZoWRCm5Qju3Wczu7I
3gfuMpBq4wWNfII+OY9Vg7TzJGuYUimsxX8fjr4OxWDalnD8zuLDzu3xJByJFTrf0J78Vlix5tTp
jjeh2q0eurI3Brxs7bMJoLfAsAajdNm0FHPXBFU9gllN3O4tOKJ0h35BNoSlUxbflmCQ+6ofOy/C
bXf5lIzFfITr1N6Ika5tfEruKFWRRW3KBi/vEFNp1VDbgGxqV+T3NeynuJFzH44aLij/xxL7SIKR
w1zRZ60rfcUrTtYnv3LHnZfmwQEd+eou6FLvflwH79vr412bGrX9jckOIoU5nk0tU52U7gQfNs3E
MyM5a4RrsP3kzPNg3/ic17Yr24dDR8cJ6aSzdZz6bk2Vjl8xekP9oTTK9WD0Zn9obceNJk9l/8fk
yLKhe1PSZNduk/9Pr7AymtJLVmfLPP3ksCbNhzlQapejlvD535fxvyOdXVagSox0JRw6jTSZY2Bh
eO8N1N2MxL1VML32xcgnUHjfCJHox72clCmEkwUGKeEiuhbJAdk+VGJ0kYTJs6f/Y1YbZpRqKPy2
8yt4gfeKpBfoqEJvxlPucdjRLeZ+k3gG/bNdCEedRAS9bmT9LlHyJaUynSpRcZqydIqkby33Gbr1
N0KRa6sH/XsLzZ0riZ8Ubm6PwGFPWr1aT8WalTs1Ois65eJWiWc7OueXMwkO6cYmPH3hfzKjHjTV
PY06kVbezqGcfAK8cwvBdiW2YiMQvPIM0O0+b4Ko0nAL1VvVCcJmdTfqIgttjGyPzox8HzoSiph/
FgcCwltX1bWlJEKHwgEO8LJdXbsVqAIetVPTFjl8DX1BQlkvo0qVt+y3ry4lLxwoERq2F9QF4Sq3
9jO3OhFew3ZeRjSOZu8WuPHqa0M0BeOLnJj+4NnRyjp8XYS3pRxJMO0KUawUSvXs42KtxZ7gsirw
yTDGnVWuVOrkJOKh8P7dTY+DsLFSoC/w8F1ErMk05inJT3WyA/TasSZNXEUtHZe4uUCKAFCJX8MK
1iDah20T4DXbootrhWU5JW/Itusa2aZmOhJz3yp6Xdts3Dn8sk0O7yLCxd+maBKTJkADXPpeujiD
C9fTHuu8/SETpX9HGXV8nmk53Hg5rm0ArgaSB/K0S3qvmfiuhqNadVL67D54o8y/YJRmxK/fd9ei
al55wDubpguSVC+v1qBqzabsahyhcy/9WU8q/RpoCGcZCpI7ECIVBqrsD68Pehnouqwm6QItYhqM
9KdejjoMo1yCBGxbM40loiwEPEc00pPgzzIHrfEzQIV1CmdUwY8jOUF+p80ZilErHhPabmv3P8qy
8D+ba+P8sWUr61h5HP5wldotW4+LiJefilI3gHGEU6+IlvY2W8CDIV+7K52DzsdsKfah8smw2wrA
4Zjnpoex7aqGu85NM/3JyIV9Kw692A3bz4Dcs3nJoOKhb9/xP+96k+vIBoLvOA5WsETSdKtHuxm7
f/Yr3Uahd75lWWACt/vvP6OMZemJ3M2149LluowdLcg+qJTHMmqXdjD36Vh0n17fCxcBEm8sPS+c
e3GavZQMTakLLKUYk6NVuv4QD1rnHkQ9L8EOE5vgI/RG71+f+G1E8NU4dFFzpcf8cpLCSPBlFGly
HKbpsUdxbjdaiGmqqrzFWvorVvziPeRW5YHipeDBIHe1Xg7llH1S5suoHSVqHA92FlQeFDjEB6K8
U+oHG241QoFRD/Z8XVMvx7Iw8h8SYdMm1ppu+G7RkSTotvrgdwIBsg1tzTUenFI6j0AMlAyF0RdG
tBo62ZZWa7rYD7PWOKfF7JCU9QRAjN+G0AHBmSlExxDXvDS46xw1fJhkPuWhSQkNT6jS7Kg1CRSH
URDM6qjo0VnczXM/k99xP/9Ai1xaO/IC+9NsrCivD13QPGqFZh0DxF5R8xs1O/gAAVK/b3h6jdie
bbd9QNtIje8BCYJT9qeiXuPEqDBFnO1+fU/Bu9civwlKymx1ow13edl0Df/TwwfUzMHWKc6k5SGg
lVi9RxcPtxuzpScbD36gnEi3Om+McrrZU0TBcHrX6yMJc9N6OAtklf40YbT6EZ4R5ohaps0PedV3
NG7pc6GhqsAXtHXgf7Qs1AZxNZy9txZGSZ99AFw+rjLKS2IAhL29z4AoYAKJXMUaN1R2ekrXM0rw
QdkidzCyLnO4pgtC432TZH7M0+1zH9VJNcXWOBeIRGhKr2hGrjA9SyqYmLKaqaZDPuqab9iIZiW8
CVnciNIv7ncCZqpPG9hgS2LPQTHzMDo+wvjOUUdpeTdqZv61gmK61+s52Tys1X7JrVuiZJdRxTYq
6sbUCah+Eau93PfZiNKf4wzucdnkR8LB7m0j7u12cRDsn+lyuBRTf1eDBQ8J6V6fT2KiOVTd4+Zb
ihtLcBG0nf2Y7Wr9z6VGmM/H0TyHTm+dxk0yorHp9lCWdT/519eUnH1rjOFVCj7/ovHouTUHS5r2
0eDmjPC+1E+T02Z1WJRrsF85KA+jJW9x3a5MENM1Ur4NAbi9OS8niG31mE/1bB1nrs1D4up9vJYZ
xqUy/fr6ZX1lJEIEoK4btpjoeguW/rOUOT3UPC9m4wjMoor70Sk+jHqm3/eTk90Y6uJdQJB7q/PQ
S+Dd4314ORRC93k3m2lw7Eztw8qyngwpPgUiDwTA4vTWo3BtOCAybAa2LMyts0fBaOwWhmYRHBGV
c3drNtrUBDQjCorEiux6daJ/XEmmh5j03wSaRlSwhR3/WUnZD5mT6GtwNBKvfkrmMcF8SGuNr12z
areUYi5imG0weqou/XDzUoXYnkBoVgS3R6fM8+SuwWTHiarGrHe96YopWpdeITBRB33KLZlV78S0
Nv+KsuI3EO9tvHeK8eDzXk54NdHqpqniHX08HR7SxfaqwywMs0f4rmoAV5jqRmRhXOxWhvybXlPn
Ydee6xXa3N41rjfBMSt9V9z1hqhWmpEiUfjPejhA1HnmY1WeOxhEB1NjAXiek1+ikeZx9KbWuc/8
Mn3qaNph/tEJJCpKWY3/TKPhZ/7Nz8G64VFknR1fzV95frQhOPZ4fH0yW1X99gAc7f59wxGNoBsG
OxOd7bMAMjCxcp5MLMQGyqXPXb24GBAtGGCkMrtFStxu1BdhDzOiC0g3HaLepn/38lu3wPCTFdmK
4zhnakdMPN3nXW7euGyvfV4QurTLuCeo0p8dIaK7ukbJj11dyDIqp7U+ID7chUmA4PDri3ftAKF4
uREcoFiSC7yckCsRzKmQ+jsKA2mu0HNm62vHu/1+murkS4VlRxbhAz0QuiYKeysXTfFbtZVrNxRg
HZpYqGHQJTxbVKOSdjUWi39cMM9KI7izvYdTspgLVI4bTT8icXBr3lc+JLp5nNoNTstVfDbmUjUG
obnpHklp/BhAYH9nVWl2fH11/zakzvYLGRZxCpcTtctzzXl7MHyYv6l/TJci7UTcrkIOO+KL4mM9
bl5lBWpUfmyIXoyx37hZt1vBeg2PFBTwl1lzp+0jASDFeR4yYT9OSQmlhq5Omka6sY7L2wARsext
4mXt17F1Ru0eIMRYRkvgpb9m2663wnaz7tM1C0SkO6l5sMH5GRHINsCMjTCsCsxgm3weG6/4hVBF
+REyhOWD73MW/860p8qJ5NDPz7q3YMCibCl/ytFub1UFrmz6jUQJdIvIahPUfLkTdTn7Xinb4Oj5
w3AAtSf2zWxp+3Ysb/W+LkJH+HLA7jfPNBfY1rmmcVMt2eBqJlroxNoRTilBKOysiOn5rAfHrEmZ
9CW5cU1dYke2USkeYgQA3/XCogR947JzjJFLe5Tanry8IR2AePmxhTqL7iFsUSi/8/qg5t55t4qy
ftBQ+3w3umVxdOcAg9WRatpzMKCLc/f6Rr1yHKig0pShUUFB/3yf8nA5a9FRCzABuPxMNGd9v6Sq
378+ytV1J50wgWiSEJ8HzxvCesx7PzhqsHyOBdjeNkqqzB7eeLh9TvSRRfuzL0rjVt/4yi1HKLI9
ECQEWzXo5d4azGroUEtJjrj2oYMejEG8qiCJFrdodrJo9dOoqmA3Gqn6UDXZP1vE8eUpPxBcssHB
B55t7VWkC5INWkBw6UxHJDHySCsq1FGHqTsBPq/eDEE97cQkzX1XOeYNKs212VPoQ6x8o7hDxH45
+4WicgWJjAgQ7PJnnUDmnWO1OkvvGWFuiCbujUqEJJASCUL9lojoZU2M6YOTQHMSpiu/YDv5/4kI
me/iJ02VHBGq2IJBJZrHwq8KIx6n1XxUq6k1ZIhD/7tYZcbGK71vvZPZ99idSOOgWaul7hAYyp6T
xCZIaew8fVSqRxf09f157QoCPgK2IcDCk/j85Q9dhtJDVY3QtcmH/lmZhYeTRrGQh0srvUUzunLk
aIWDNgTLueWwZy+vlyqlDSlpgInlW+R4o/PHVfotcb8rbyv5EzwmPOwo1pyvfZMZla5pLQ9Qubp3
gaqNJyru415PbE2Pxv6fvZGhSSIWv9mdAEm5iP5L8FCdHLLgKMsmOQhD5MXOq6ehPrz+qS4ZsAxE
5wzw1cb0982zTb2aC+LPBYELYsPwGCpjcX1qEJP1rPmj1n4MkmX+IUy7RgTFdcbvZpXbGvVYG2Fm
r8kR0fO6/J9BaWc/6qzmnKP6Zqq294/VNCz7FY2m92ZepbsexYMbgdtlJWIbi/YaLxngWIKLl5u1
txrA+J3uH5WdTAeZYQoEjH8OvTbo7mpumwgXUgsShJ1HY6YoUk1NVf57pMrFRokdyoHHs3F+tIt+
LQGBE+Hz3D7Y8L5iObQJIo/VLZTMlcNJlA9CA2DXFhef3eHNtA6LU7OzWjQD/4hxnnaJUONnz20/
vb63rpxMNi5GluDptxv77BowHCppqJ0SEzvC3tVJ2n6AdOzdkC27cjIZg5Sc3saV8vDqo+rvDES9
a4aoHQpqxZ0MUvmYs9QppILJ/fH6tK48A5s/Lx0fwMcuJemXG2Ys6tFLYaIcWzED7vBknz8DwijU
18yoAy+02yD7vg7V9EFV+NdHc1BRk3z9N1zbtSCq4InDdUTX/zwEMArhib6R3lFmlnxOnS45DEPn
CAgKVlOECSlAFuJ03aw0JIbhHgON9bT4GnIor/+SraBzFplv7FJ60yi/gKE7W41lTQC3w1k5Bhnl
zxRNi9BwZLkrjAzD3q4a3y/TqkWOSNobz/ElfpAcZ8Nl0yYiDqQC9PJDAC+qPMCy7tH3OvqethL2
vrcS6rLmbFrzmzaxuyG0tD6/awMr+ZSNXvKpCLz17SLK5NYRvhKUAd+gR7FdIpvz98tfk5BiZWAY
naNZA2XNEr5PKHEFjd0cEQqjG7qdXw/r99eX/8oZAyzs0f4F9UB+eXaaudBxkERR51hP7nO/9s09
Rp3ZjcrMlSsDhp2xwblAjFy4VZBWVnotmNoItO1U66rXsYSZlh8rUI5+9/qMrg6GgwndF9wPYUmc
rWOR4k1dLNSj0Qg6NoGwTh04+DgQ0v73aJ0KNF1b9DS2fs/ZJxv02k0qVzlHqjhYl9TduEeqtbxx
Qq7uU4JWnYyFZXTOv5HSa0smS+EcV1v15c7XGyBxWO4VH5LeQNWqX43izZS3RRkBms/eTh3ANbQM
JEKdjV7L4sblcW2FN6TMViqApnEengVeK0S1lOxUs83uZwpLbSgxpS5jffbtW7Kq13YoiAiAGBsh
9cLgjFqlrVZfuEeN9h7ErKSLZsiAN1Kiq3Pa0J+YFhGHnJ8+Wxn+DHHQPSLDgJO15ciotPtljzXN
PxOluXYQ4eM920yDQLO/3KATAY/TNQyFWWYZVoFUx6BQQZykg3HjS11bO7YmN+hfR8HzqDPLB23t
IJscdU+rTzPj7YZedTfW7spjAmB+AzTRH9goUWfnIKBU4gfgzY56Xge/RrXYSZSs4yjh+y1wXNAV
Fr+IkdxdAMe9Cl0UeMvYsiVFrdcP/+Vjzi/ZnK8A3fGonwcnIqVj7ueGc/SQRn+Yy3LGdmx00zns
Gq9+Yy6jeSt/uDYkRSVsFMmriIHPJu9i55anhIhHYA7pHTYJxRDR91T7tFU1XIjpVjX3cqtSHkD4
gY+KRi5p/Mv9QxF9rhHl9Y64a85xUQ/pnnoSiiUDdluvL+fVoShIUFdHzALM2suhkBi1sA9z3CNU
xXrf1np1D9adV1IU+g0M2bZML+MAZkXPh2gatRPISi+HIgKj0Qwg9Wh1g7eDvDLvl3H+buQKSf3C
oySa+UlUY29+0pfitiPVBpO8GJ/8Dy46Gxn098vx9cLSMrxxvKNyggEMRDp81OfcuMcRQwCoNORh
Rb9xQgmrMfPQajL5dm2aW1iFawvOXUc1DMjKZZoIFqkrHDv1jrow6r2J82hkW0t1h3R2c+PbXqmD
bQA6vi5vCxvqb3PjP+WAtZW+lytKrzgS2mMkaP//rIpsIWnxtU8VCIYD2MQAsS/lHpVqciOcgC+9
QRcfzL9v9Ycpn4sP3lSqP69vO9j3l19jI3BynLYOFnnzy69hFz5TR9XlmJRpMH8n/Ors99KpDC2y
NMvr9/bqoijqJXRm32B5OyL5vmjLEibdlBl7rAIGwPON0+viQ15ileW+7zqtEd0bp7Sd8pGIX+S7
vubPh/Og2jycvbL/g9GT3/5eGndM972BvdubUW8K800f0N395ORkBOHkKOmfzHZOgQst+Et8y6pA
NJEr7ByLbCdYih0VsLT4Duinl/FsLZN10DyrNu5G3xitKEBPxY6yQU7JH6/K3BrEgcrVHNHJTosH
McsB2dtkdlQMUdzhObLb6XvlZkW5H6WLwVFW28KIUtQ9lqjxp3qMiW/pSYCzy5Z3WWHOFO61QFSh
QBPvNC25TMIcw06Ai27SiNBVlvno5y0dlEH0sHTLcjEgAlu5IPbEO9AHaaTmH4PTzm6EuNGUxXoP
HTkcctRePLPtp1OZw7G5SyEBmDtpgPUElAm9+nM5WbXpxh7Fce/7Kgcj3Te28JJdZ+F6uFM+wphF
CNx9rb4Az/C7N6rIjeZeFs7S7gf0Hs0fskXbIhLKdueoUabd7vJmKu2wHXI5vNerTquial2X56F3
GjvGBrX6OCLso/0wrLp9m7alpcdT6zWOPArI7d0YTm6q2w/V0k961NuWerMZB4OmmEfnhzeZTvJo
uIJqd910/RfH7ecyNlsH8JgxZqCw6k4zdSDyialis2v0+aDKxPzcdm7227CmgIjLVOpN3eNkfkBu
1Kg/4E5ff6fF4fWQDGWZhbOeGV+XxNTEOyjKCgaG0YwWfiKN9RZs6Soja7WLX5Pjpt3nLK2q5UC9
Wb4Z/a6tH1eehGyH1KBZhMVcQgQfHVed6lqbk71EefWzx2sfQMXR5AcjcZx7XS+1z8HCv8hel4U3
OPfqaFqy5FtLWueE+pDg54GG5qoVSFk1XrAx8LM1woO1/V7Ty00jG9rk40CRY753ax1RAn1hjqFV
Txa0GKtf0zDjfnnyZDN+H4U/mWguFHQudPA6032ZDLV1KLXcmu5ySHe/UUnvZNyMTfmjDvCkCsvA
GaywIx3FicbNv+dIHzzXnqE5oatXfslGl8FTLjIoKy5VacRl50m91zqNWLAoulyEoIJx2516N4fZ
jutZsNfox8SBRhoeqyShx5rNnkGOl9fNcSyoBN+VVt0l/Eg7fwACmvwapW/0sWF06mlKF/yy0Njw
H91Ew/Iodgdlee+VkdR2ZOXJ5OzpriNiMdhIfpOdTYb+xRJ9zlNZuWl7P2AXmmjR4I7eEluzuwH7
MgekVdNteMTB9sivJULBSZxO0iHymyCxfoBYVXv31NvGp3qkz/fdX5BwDxcxJdmDMRSG+1kVS3lH
sIrXZN5mAhu7vlJyvFdlaiXvPDPPh4fC6bw2SvMxuKdTPhboMwTLQxfo6sdcrNTAoOwXM8Z2vf2+
y8pRf1y9oAu4CtN15Sat7J8GLZAywsw9UCfLF/Z8oBEp3igKAW5Y6Q2AmhZuWBnms6ePj3mhQFIm
c9/HwYqDaphYxgzybCiaL8h95LiB2tMK9TmlNvc4YfP0VmsToAJz0pXzbqKilLLp6gUtHTtvP3Rt
Y2DKt7BiEI36j6IvW/nZyKak2qVcL+/WaSw8vGA1/dlFZuidpRWjHVpC6Maxly0Eqomy1BI6pb96
oT+O3qOHLxnGKgADpjdGt2bpe+ytx6/rgEhHZKX+8DC47G3kn9ocsOhQ+pHuYmKLfsfcL5Fr4aIW
Nw4H6YuFRsayT5GacO/b1chlLFOVt18yTYzGwTaK4WM2LY2359v6wVse+2WK3Myd3yFLlKoITKCU
D93iAUUTZu2NsZUPaxmmHA4/rPJF1KHd61kVeW019/uqNN103zWE0zxxG7nUgvj4noDEaPdObQ5F
lKcz6K+5NJ2fk61GI2wmE1Vm8FFGSCGPzYvUDmHUUrUfEJ6afxjalP/2vAF1hho8eujIpviVi0H+
0mG9FXE3p4i3SGw39VhOi/2RSnkBMtVYdRxk2X9feJBFHQdTu3wLjD75OLtK3LeqWf4o31V0jatl
eprJu7knkNYbwxwDti8SrDOKJ5W2DvuqNponzxLdty4x8o/UknGayMuq2/VyBFxv5bP/jI4D/kj8
3byM4dK2f1yfvsAp0bO5RYC0abNYzpn+Do+Dsj+i5YFMyeRLNyqxW0zCcQ7cLPK9IHuqqCh6/2Pu
TJbjRrJ0/SpluUdezENbVy0ARASDEZw0UdIGRlEU5nnG0/cHVXYlCTICLa3uJs0ylQoHHO7Hj5/z
D1xKWNVOJBppsW+Af0YufW99PDa5rt0HQII8O81axEiCqhh+9CYdGz1WW+QdMRe4qlADV22t0sRd
muiaf1STrIhtLF+D/F4Zm8r1upp4NjOuKQU3DRwID3jgXUq/hS5n4w+TI2RR+DgV3qRuuFSE/lZt
1Ppr5+dScT8MZvqJ3mIv4NObDzJpTECkhUAkGPt2LIK96SMZRNxQrK99NxaPqtaq6oZQlIpfxm4o
ta1XeVK1JZkT1U1TFtk1Mj3VF2WafcbkXm6uWqGSP1NPaCZHU+p2sJWO+wteefzersjHUHfLegD2
YjfJVJiXmJi0CsbJdQdNrEoQgW40K1FtPISzux4GkkbpO0USzqtFb08qaXzWuexBXDB674OZRTTz
zLGsq1tSSJnzJQkLLO2tyEJTGiXMx8zoRAwqWq313QqIAndHQx+Vy2GWSncNMxilDZSxQdzJnYZj
mtQYmivkURccE9mY3lUdEk47SDCscWBPw6cqAU/ptI1soDpkWmiBAJblwh1XQHOBIsF125EvFNdD
2U7jhdYYHL+x700fGz/gLS1wte/SPOwlR4XhG9nDqKRC4FSdN+nfs6Yuq/vzae/rUihYk7k+hn4C
DAV5kfR2HbtBDWJpnxqpuo+FqO1d/B0r0VbQbDYQtfH8Q63U0TFC5HPNmuCNqwd69gYcMorhxqu+
vwaUMOFEk/ZWYs1Jmh/eanmU2oUepSsFgzeGArxIrRfSAd2w5V2PgJwmQkMs9moyAUSLPMfwvPpi
bIpsc35OX1dAuEYhkI5I1ayFv7zB5oqICmhfavusVrSNJ3GN9fvUvzs/yhs1AGrX0P0U+IUo7S0u
r3mDTU2b99oeDPGs6qq1xaeBmPRe8fpqq3ui/3h+wLdmEGAr1zeUvGHXLG6rHXZyaZ9YADLJKzdS
18jHPjNGR05ixTk/1Bur0kJQG2bq7Nv0Ci4xdLhoy/ANCD25VG4mPTQ3XoGw0QVCVfVO7xo0o9Km
zzgbCwn/k/PDv57auT0xr0gqAzNT5eVNMI3rMPPRvN63ja9uDTH0kJwCW6taMP111Vhj/3L9fePu
ibQPkuTS3HRa1udS0vypQ1h3r2qB8FAMuufZInJqPgaClZI4VdVCyGqyruscGFTiZMd1XR9LTxHB
ZWV9n25GH0/6/WBZQcxzR+aDXHt1ZUf0OCJb9cWudCuRM5WjAnlvOy1F62FUqilEaqvMNRdpT98n
SZSbe9XvhOG+z0o5RkIq0z53YqwSqIQwBtg8FfqhzlEds8VUhU+lCinS/FPVIDVVdp43+8AggYQY
i4VML7/iTYdCnSM9mb1UuUFBZya2zbo3bzxwJ+O7usRTZiN0aWHuhjIJbqtCHNWvlaQMik1M1YQL
EkrJdwoKflVgBxxw/qxrIqS2iOa6t9P9qudy5En1O8uq87hy/AwH6esoldrhAqiFnDkp4lm0WTBT
1B1RbLzWRWIM/VkzEgVpRxl5iF2o/pq+Da1BynCo67L2U9TpZX5RDhhnbH1ZjorrTpdC/RI2Qxl9
NDSu+LaplXF4kK2xLDZGoRahEwigtTbk1LH+UeUKf4PeD0dwpDcKCqZtNE2Oj/IXl+IafAM1n1G8
HVKzQ1gyTrX3MFCj3AksLN03XeDj/SdZfl64g95FgMppDqgXRZdPD8MwSZ9wPao4itOi8I+CZKD7
Qn+Ls0dFkri2yzANqx04vvK2tWboVjjBDiBPkof5fxyUaiMbwogBOsXuwB49YTLpAvqFsGm6KsTA
Qu16ahWtFtVOVlj1naCYKScD51izFZqSOXDifFQ+ZIWetAhEWnrf2E3cJuV16iFU8iOaquxeF0PE
6UJNHc1DKJn+UU/1wJvvUnHrgNzxLssqLhBQywQ05msxyetj2su1djEKOhcXVZDST1aWlDo0Dllj
HwACuO+QvLssikG2dvUoRYeEQDti5aBVOTpcmtft+jSSJjSYzeRzGw59bk9TpwY25EblfasV1heu
OdH7wSrlg08jUnDaQEuTY2GCkrWrHFuGi5kAigTyiBd5H09GdJFMVu05dUyjYNskEYkDOg5a7kpa
1hY2W1Xs7aaUzes4iNg4CRooGMGVflY4epfmD6o6CfydMrEeVT8NevYN/osbki2RfqTvQ09plECa
UEkrI82Nqfy8a8VMjY9igo8QWoCjd6+maLc6APXCz+SIBgZpcL4/oCRn/eimUpw2pZ8MH+JpKNqd
IA1is/EEZf7NaAjjbVx1+jt/ambGhmg0FIIyLbuG/1/mND415TtXgEm4Gnurfd9n7Uxcy9Ba3SRm
WMbQeEbD2HmIMVLuSdO23uZgNZ6ERC9GGC4ABe1OSZXUNhJtfKePQpk5ATVG2VbCqU33VpGhOVGn
luU0EgpcjjhavuiQwqfZAXE/TXV6Swz5WG2DxSguAMjRBYLibUKMUC1bRMYu3nKjU7jdQe3kowra
Vuln5dBE8oZDK3dthHPqMKS23BS0tI286T90YWXS4rTk+kNU5YbsAivQdUfSuH3ReUpaexqS8jMU
ZlXeaaU/uF7UFapd0sUJnMavxX1cKUO3QeJJaJ14BN20H2TfCG2p86Jb7tz611Rug+qX235YBWB0
RqUaKBenxMsjKZF6UUTCS9lPcwmFVnDtyp1vrdVn5595WZFmGABbHHrU3ulMvRxGMjIuJWWk7kHG
tpHda3V9Y2VRVrGf++yJrnp2M9aZtosDQZJsS48KCOtZI18KtRJ9OX8Mv84CAM9KsxnXXJxGzv/l
w5hTnEYGNZC9RZvsaHncTwVZbi+p+xl3lPgiZ0qs1kb0Md6dH/mtBADI3E/EyRuduSYpa9moa2Vf
V7J5N7SDxB1jTLcqQnHXveStWXy++aazcBcwLQShl6mVGph90Relsp9TPTu3mtw1SyXcJl7+1bNS
/TNXpJRaZdX9claMdBoJ3Qw0n9UVFo0kIeogJSJ3hPgt7gxppLXuIMcmVS1xzT3vdYrDUJSv0M2H
t6Goi5sGpY04ijRf2QN3mNwE5+krxF70Gx8V0G2s0PLsdENfyeRep+IA+mZ3BtwSZv7LPPHP+g2d
PtZ5O+G/1Khlubda71EbRX8l339jtUBDYfpQCJgdhBaTWCDIGaKTKu4HCal/x0S15Rvc5+aq8Sar
3NRmqK0wWl+n4gC/oALQteGj6UtMa6i3tWZhp7MfYyKoqCGxPWhZuG0FM11BrLzukc0SayA1LPJg
ir2Lz4Zdq4y6fCvtBSvHXbDS5W/Ao7wdnDb1EvFpSpOGVG0SpeWWX6vCSkR6Y24REtRxm5o9kVD+
ffkBwyDGYot2zX5Whd5UHRDeWI9Q+SbzdNpe/Y0NAS5lTsMZkp7uPPPPFkwa0wlLG3HadzKef8UU
5zuau91e07pkBQT22lUM8ACLc4beMMGE9ZdjVZreZ1qri/vUy9nZomDUD3UHS9SW+qB6tBCHpzoX
KVlhR5ElRA5XvqGBKVpJ121TxlAdDbHLkXKzsrtfDoDMAl1BUlRa7MtpUMum1ltyrz1mk9o7XFTG
b1I3RLHbm4X6WEgUTlZ26hvhgUgPLgq9hllffTHxZQLLTzdiSBmgLfadWA/uOCkjuXXRXqqTaqIr
s0ZsfL2NqGzOJLL5njf7S778ALmVDZKGuMJe8/IGya2MnlJPm8HKqcSfn9A3hmIkkMVUW7BlXUZ4
cJR66CWcKFKmeXTX+jbZxWWrj5u4RShgZTJfhz1C3qzrMMc9DAYWL+ZHzHEkmDLWsuDpqR3qV1Oj
aiuh4fUnm7XRQFfN9kEiYLaX0xepolYmpS/uA1kMryqNHDeUU/2ojdCJ8S9CXFtJpIfzE/nWq0H4
A0OoqgSFZcEKqS7PUENR3KNtlR5qtYz3udWuWc289WrszllpDnc9gF0vX82ERiOrkyHtIRGZNzIw
B5psTX0bx776oSwt0bNHxHusFezMW8POXNtZ9BYfrCUbqiH0hFPYintJKcQ7IYzEbZdo4bajCaY6
Ugw9gewgQrHq/KS+gaaBlMKEshlQVmfRLN4XGJjawWPaU742ZgpMRWc2qczpHrFTMDVlX2meW5OC
botwmC4aqUlTN85qI9ycf5TXG4UngZxDfx6v3VdpgtDAP5HSkgwU3fWtR0F7L4voGkplvYYhemMo
vByo0s2ZweujLTOaJkRDW92rZXHthWZzHUuNiNqwsGbS+HrR/jxSdBBYaLRytLycXuhmmMIhxbeX
6QuUruBp9MO0PJVWduRb44DzgsbDaxFsFstWHoIkTCdz2mtDlB/B+mfu2Mmie/4TvZGtkgxAhITU
BoJ1+TbUMjNBK1Rxrw8cBLBpoNdshzGK5K0ZlUXnaE0bfRupoNFKxv11bXP+hFMubikWlJ6fGSsH
1DIngZyhtr4+SmR1lCHtOmvhCA5xxp2fzmNScKMde0R24Xm9Q8CCNjk8UfVR0Hzrs6UXyqMYD/1n
L+UiYVf0Wq/bkpK9MwSi6nPn0aWvsdLL3YMstdSTKtr3ttgCo90rCBzcKFyIHuLA1L4UchiUbuLr
Qu0YtdF+rbRoOihYBguoeMHxcIuRis3KZn0jJQK0Ox9YqDCRki2uRVqEXl8M2G+v+CAkRgAArij4
9H25ajvwzNqL8597uU2ghJlzgwAJV9D3oLdfLt46VeTM1CHntV1Q0TijU68KSeEIaVDsV4ZajvWT
Xws0GAAhKHWCzsuxwom2IEXJgTgU0fGrKehdJ1gTyNdTDJDesaqhOaC44HeO4IfBF45clE61zlJv
yFbM4zCBebHhkg0i+iedLjtRj53Q50j1RuO6BBLsVGCTHxDYtcLvlZZYR7FvanGwzTLQdQpHvVa6
KRqVsYuQhRbc1MGABWdfFW3u4HyUio6f6J4P3dwQv0yjhZtXkYdJsx0S0WwcuSirwRVqPakdYWZf
2cGUQLEWp6r0L9pBHO41AUMqx0h1XrBJTdN3g6gvstu+7+utNjTdeK16KYWMeuSMuVB79LtvS9mP
OF79LkbzhCS12FPiC/1dTn1EvwCnM2KoYFL2/Xj+iyxPJD4I5wLa2gQuwPLLHBWJlURgX7T70CxM
BCDENtgpntcmh47ue3dB1VH+bOXB4K8xg1+dSQw9I9NnJTkyJsBiL9eC7nFAC4Le7RWz8mPHDIpw
slHJ87+iPGh0ThDKo3CpN5Ka7qVGkD6xW6vRTpMJtPwvzwKJG1tNpFcFtHXeks9uBUYbgYqn+r6v
aw9FZSQV7EiK9EdLBdGgF2nhqEbtrwTzny/4PMwxAbR3QMrNFjziK7EI3FYo/BV5u+/ByXVc0XXr
Rkqpy7kiMvyo2agD1eBg9HLxKh18iBSlXza6K0RFDWZH8qNflSw00Beazxf6WyRF/PPlPARZGIV9
7I17NcutGx9n470pIjE+lfWa1fbyKGMoZnteANwI5Ff43gQWKZfffqIF1EYXapNiOwz8bnf+w741
CvoxwNzR60Lfb1EfSGNr8gS5w585aVM3wOllJ1XJGt/kjaWsUMdCXBZxTgoFS9C+huhTb8aE7BBp
ecosrXgJr63eGGUruXKcBh+wBbDzsDxYQqlfS1nWrwTx1/uYJ6CGRvUQvQw6vi+/XI4rLRzyUdzj
C+RdgLgLL0oIudvQ8Ix9rFSjk+v+tJIovLrhzh9x9lLlhgEh8BU0WunqIE9wWtnP4hmBLXtGHjhY
2pTBts0Gcd8VcanSs6DcK8ljXaGfJJYH8HZBYwNXDS8DwxcMcJLopqw82yt6/s9nQ2kBkgNnzatj
LfEttDuCZtonUiIf8qjX52aSWX4zJmsaAbV06bALCho32O3QtAATZE3ZXuwqNXCAXGN/CyoUiaix
6DP8qbEPki+qhmzDETAXHGwd0a/KURruKY4X9Pq9otQIAFbIWEtuK5f1rc4le3BEQBxfQgg4hTMU
ZUcDhcr+Q8/uvxnSADMib05n7KopUQsUfbH/0XlhSC20MZBr1BraBXYCzv5WTf30i9g2RbQ5v0uW
Cd88VfAGUJDhM4HfXURiVS+80GrqaV9pknctaplxTCN/iAD4xdb3DFTej7L12mqLO7H+4fzYb0RB
ytDUZGY/OeTbltkmjDK5Zv9Me8C7Yb4xRln7gflmp9gqnmHDDLbybsqojRKnJjhm7pxE3CfNkELq
Vxuq5ecfaL47v4zKioxiBbXaOSHirvZyJ2maj2Jd2Yh7AnYv0GQZcb0pMz3ZYCxmAP0JYnpDEoiv
1B1VJSSjFAVl5Rb8Ok9S0E8kASd4UadfkiwGVch8b6z6fZFXEZAGcdyIQuy9JxEsVkLkG5EDUWHy
MYr7JMtLmqdaex7J/jTsJ3o0N2UT02pOy8Lp/UK8zIj8bhpHyb8n+f89Dv/lP+W3/57P+l//zb8/
5sVYhey0xb/+66Z7qpq2evrH1UNR/4OA8P2hCfPsv+cf+c9fevkT/7oKH4HS5D+a5f/14i8x0l9P
4j40Dy/+ZZM1YTPetU/V+O6pbpPm5wA88/x//l//8B9PP3/lw1g8/fOPx7zNmvnXfB7+j7/+aP/9
n38QeJ6tvPn3//rD64eUv3f1UDVhFpbt06u/9PRQN//8Q9DFP8HIEVVFNPnZlRppSf/07z+S/oRc
ChsFXgP8Leg2f/wjy6smYFj1T2hU8O7YOOj4zYrz1MD/+hMCNX/0s3aEVIP6x/++/Ysv9vcX/EfW
prc5/Z36n3+YL6MGN1AeaIY0wHSE6kiQfblRkroV8ygPMjdAmyewoR96F9GYDZhejeP0Ie0Cda+0
sbEdemVy0Qru7/WpVp/mtvBDIRgXrTqyneUisgAmDnJ5LynCLquK/LaLB+G9Cu73OEU4soWRgiNv
HyW7Vu4tdwDb/LVsa/FDDinmqS60O1DhpW6Piti5Q9aVh6iTSe1TzbsMALQ7eo5Lg80JpF6bUJht
I7XQGhg6U/quY2T2mbtfdTsSY1HpGur3fiEDcx9Q70MML8QMPRLAYdtakfwYIUQDgxilRqMvpoqf
0IJSvk9RanS0HbXorhrwF/OVAuVb2qRqDnxGmc9+zUztpOm0fMupCYk8l3B1UPzps657oY1HWn6V
l2L31UsRyEEufQBIbQWAPUeD1Dtu6oA6WCx/TyAJ7MrY2pJk3BZeL33UoSB8p+3afFKEPE5txceJ
xJDBBQ5TUcngKAxUaIeI/ogZJaJdCpN6aWIxmTjj0PZ2EMTh47OV/Ndaeb42WGPPYui8NPCLmVft
LCDJpWL+82f5dBZPkorBU+Zqem25qO6LKPkJpvtzlF8LIsVT9r6pnp4aosgyKLwIJP/HcPP/YSAB
rPRs+l8FktsgBNgIWOipfh5Jfv6tf0cSLlp/zlIUpKfctKjkcub9O5CAv/qTnh0nHr0zOLszlu2v
OCKLf84nAiqMFAjQ7OFP/ooj6p+YqdNQpGoAhgtHA+OX4siLtYKDMM4exiwq93KN9A1IeyDa03HA
IUfth0c5AQefKpqCMGi/0UZUBtDj+vZsat5YmS9Pu79HW6xIs48AiXvWeGzl5ruqZF8gx3xWxeyD
oGsPkdSusJMXRKi/x2HWnq98nH4D35PK4ejn6jhtBs+S7obK8K8TBE/udLS373IvMg95phqfQGSg
XVd2QXDV9lEKSDvPxHeDPNEJTwCp/JqZ1t8PJb98KD9TwC/D4jlmZvWAvZ7s6m06XSqFVTrnp3eO
+X8nT3+PsMggSQth8FZ1d5QEj4tHf8Qxz3Abf/xSwn9bSVdPDbJwJfDkMe5FMzX3RmM6XQEcJ72A
dQew7PcGkBdtFTVFwSDEevMoJFb8neYe0DI5Ehw0lNO7pkNU5fxsyS8Jgv+ZLnlxLTX8tIInV/RH
qzDKj2qe56TWHuwKwD6bAA2HbaFCnysrUbooylF80JOg3bJJNdJfUWiPghUG9yWioLLjd330rh+s
SIQZIYc3o+Ypsg1pOr4Myq68O//Ii6vu34+8SItzvB1TJWi6Y4TC1oPV6LKrFb74oU3GLrBNgWTH
nuE9nwEHctRVsP4wwirBJp5/gJNztkg3wJ5Pnibk3TGJC5z1gttSqR9ztOybFFHrpHTaUrvt1XtT
LnZwv1FGNnE1tjZaR4EF6jX9fSep1bvJTzdA5XehsTI1c8B6Y+3Li0AGPMAoBcp6x268FeHNmlfR
Wo5+YsUvy6VqVyNorLOtAlN1IuOG66I9IX1ZQ/E4P60vT+y/P+siXskiF1eoY91RrT6pxZXya95x
f//uIuQElV8JNA+7I6SzgvyuDkMn8q4teLi/9+CLiDO1dRSrEgOU6UGpmk3brqGET03JIszM0pC5
jBfD0ZfuRCYcp+Pzj3xioSy7tnrbjpLZB+ahHDEQVdv4igyVSngWrnzMUwMswkpqARkLWj08qkNV
b7Iuo0eS6tVGbcbb869w4hiVFlFAS8IaGFNhHFqKXQCD4UWE1vdcyC4nzd/X+piubPcTK/+n7tiz
DFLETznrKg8oqW/tmrkeK7cb6DCOvGasc+IzLwEJbZ6GmMrJ5qFo24tkyHZlnn47P0unfnr+788f
vsSocdQa85D6bbuNYvFJwTBlZWZO/fhixwo5QMqm4McxiCOKBWaNJbD49fyTn1pBi22LwV1I18cw
DhSt6S/G7/QquvXG8t3v/fxi03b9bJ8desYBwt67Ohy39KXucArZ/t7PL3ZuN/hwKYDdHPJ+vIgk
Dx2RIbEltXbP//6JqRcX+YEs9txLC+h5ZdvSrf9Ylf3Kk7+8U/8nXC7r1JFYyn02ZfohyHTJ1Srv
k6n2X/zYv64D+f2I268dmNXvbeIl5krwxgbVeU87jAK928zXdqFfPDZl8i7KitStu2nlrU5Ei2WF
oJ46q1RiBsL35FCK4BxakOO+h4lBye1TKsK17OBEuBDn9fxsx9V11Cdtz0iRDyDG6BjGM9XJzZv8
sgm5//7eAlhsbCnM4t7MGaahnongHEQ6U1lTfzu1uhYbG9WyJqCJqB/SUlAvxdyqnFGs18RxT83Q
YmdXPaSXMpwf3XzIkge1vfKLL9345fzEnPr1xcZOck+GUxMSN/K7rLnimNv2ymC3oLzOD3AiMImL
rU21q5ezkciR5Wpw4XX5UxwB0Absqa/0At98BZCyi82dpVgKp77FYpXHbOfPSQvXptwW81rE2k1e
OaPf/MoMszijcYLHIHro8YgD4W6DLLejvHz4jUnitxenM53DwFeL0jh0nmle+LlMydqwdgMA998b
YJ67Z9tMTqdgZjoaB4rReBqlnlsK8HVg7K4ot5yancU+DqD8TCZ8kIMoA09PRNWN9T5YefpTPz7/
92dPb2AhPcq5px8kORXmln9om2hjnJ+aU8tnsXu7SCkkvbf0Q1VDMw2EL0hFwoyupAIHqGrlDd7c
BXzgxSYeFQqLam4wPaHysW/lL51fgmLJ/irPv6jOP6/fnfr9xTYe6ZL5LYqmh7A5Ih3lRio9s3a6
+L0pWuxhL8vCPEVM/lCH+zy8K5vmJlUNVxCC7fkBTjy+udzC4LFBKvD4wOweM6WyPqexX71PuqJe
2b2nRljs3igG2Ke2fAA1gKFWK5nn5t0guwF6LytDnFhIy35YWwG0qkNeovMecI7aVnIKxx3pdG+t
7XdiH5iLXYwzNEYGeoFuTdpSNPZNZWfpcb0//xEWjb2/chnkLOa5e7bNfKVphFbVkuMUJL4TaU0a
bL0uSb5iDUZ3sRmM+y7Rs2wjTAndUNEU0siG1tZ9CCKlWXmKn43vV7dynmKx2WsPPzxUafKj0NfR
JvH76hvgvxYNBh/d9BYxkRCOnAjpXFUFyy7UhJzBSpVa2SWCrO4KxFQOgWqEd7i14TsB6uRgylEZ
uFM4erch4jiXKJ2MUC8F7HYCb6hshN2EY9GVq4f2m2khL7EIKpnVDZWFsPNRGVDRsMfJ8BsazJPZ
wdYKiJDG2Ms0IhIM8eywRnxkt/IR30zdGHkRaWLwJhYqOMmxAwHYe93nodQv8867BER01Vm+C/Pt
UlCuGh4LotXVUA92DRNekHQknORbfep0sN1B+HuRz1xEJgo5odk1YXL0O6m7hO2BMU6kCdeRVa+J
PS5QDX8v3EV8UvQxRtumSI6SVpj1tRX0HTzcJElJMyr9Aim2EVkHakLoZ46duOtCoRMp1FKKq4dA
vQrTYjzid9N8X/kIJ6LN0gYpRU8lRz97PGi2tuUwd8PNu1vTNu16D33YTnbRSsx5u2xNGXGx0MYW
raM4ZKQUw8bPyZf4cvJc89bY1I/KDx1hBt+RItf/tvJiJ9a1tlhdiM7gfO0znHll3PjXgxuVbkcp
0+7sx+h6dPFscwwUTTbBxbBysz0R9JYYh8iKjK4DsXrwB/W95ncfxkb9sPI6p77TYuFIaDMPMunp
odxwY3bSTe0MduxktuIojrQR3coxN+fHOnE6qIsjDiwa7Ru8ww9R39/gp3yLQFhs62axEXrx1zTT
/7MR1MUpZ3Fxaycr5vOU4i3s6bsq1C41tVtTDD7xEkvQYeDFZdfkRXwsVAEpEqBDrqJ5qY1IV7Jp
83atni+fGmjxIjhQCx3shuxIPTL+SrDPLkWxxhXT17Gfm+SpdWnQVHatI7OIGqqwpfrhQwIeqmMO
Je+Tp5XDZTaOxQ9a0mJqjyKKfrbqxZIJO77rbiG8SCkSO6Z/QGq0v23QNzkkMpZIWdTgxIFyLFIh
FmYev/f9Fyl+jXJpV+nmcIiUAGDq17JpN2k77aGPr6ywE4tZXWQHtUrUG7GpOzTVPkEPLA1mWub7
848/L9M3TmV1HvRZboCgg1AnQzge2q5tvjQ08tkkVazc+JjLHwl3w7b0JG0fKe1kJ/CqViLOiZcy
FtM2hLqSkYrHxwSIZRwfg/w2NMqVuu6pVbaYsdYUazGEpIpcBu31sBjzC9+MVTfjnDwgBFWsEMtO
hLAlicNH6QUDmDxGZA6jL5C7m0Jp18qKbzd4gAPPoz77NE0bWGY/QcQtrPzCi5CNCyhSTz+0MrIr
5cYyqfnqcLQ/nV8JpyZtceK0dR6VppHmRyQTbDGsHFV+n8UArNfaMqcGWJwxVlsExqQXDBBdBuKx
CY+BPDsZrlWoT52ZS5x+1ofITzVSdixkc/o2jZO5reiRuWjKZRd5EUj7Kiqye5zzxmMRheSQKKxd
5oFcfdR9IIJN0UUXWVmlKyfcqRdenkKqr7aZpmbHqDIvkrG/KXLxMR40ZJyTtSv0TwuGNzbwjCR4
vkrMosS9o63yI4QMN9mWu8jNturG2Epu7pju4Hh2v+923a66ynaC67vnV4syv8Rb4y4iOd0/j3Ys
6Xzjjhtt+w1tu13p+Jvceers++PxWnEePr4HzLIR7cqW7fffv7crydGJ2LEEBFZl3igWSKdj2Ue7
euhUuxj6O0leo6ae2NZL83ZvKFB5QQbtiHxE8SCjWrlt8lZdCRonEnl9EXGR0lAwxSU4+eJV7H+A
3gy39i6eHsnnz3+bE+tOXwQO/DBFyW8ZoRX6zMk0YbARQNy0onJnyvlafDr1FRbxYrDiDD24Och2
6aYLyQ8trq3m74VwfREsBmRe8RdM4qM8hW4qfO9Q5jFD+D3Cyn301CQt7i9i7cNym8+IYAAXYYRu
pvhubtwI1rvzX+HUKlrsfo3+Z2aGbXaETXJXZ/leQ/3it356SaPtA6sjatFW6ZGePApavGnRoVxJ
aE5816U5Z81VDgXKMDqKQfE0dfU9JMm9h7mwff7hT/3+4uSvRNZnJibRcfClK5RHniJPugQn9XT+
53/yUt8ITDNG83lANEYjw+iHhLxxJzfeJNtww/rc19fdTeJOF4+JLW6l1G0eKrtwmqdsh4ikEzne
JnGUlVc88emXYGGpRqonRSHxoAIxCkVtl4nVyrL92Q19/XrQ2F++3kSBoWqyejj4WSRd5tlQXZdT
N34zZQyEu2BC17FSXRxP+4Oi6v6GkosES29SPGhM7Xj0W890fa57G+Rnf80r4X/vJwhAvHyoNNNL
fKNIgj2zR7RyukzranP+e769XLisv/xpr/QGMUc85VKb7pF4v+ybz32mrkSZEz++BAC0usHPg3c9
jBn8rtYLtw0ulggbKtvzT/92lEHj4OXTF75Sq7EgjIex0t1heAJv6/bGY7laQj/1BovdpLVCm6M3
phwEWb8dq+QAeCSzZSFemf75Qd9Ybsu2f51ofWVW3A8CbD3uchmALP1bObMlSt+ku0n6PjF85HyT
npbo+Ul7+4R8pUww+oavSnUXHkS/+JhbU+xWabur6+azkSPbqSvF4+8NtDwo1VyywiGYDoJ1NfSN
k/uBLXgUI+EYNt6aIsGpKVwclL2BdQf+k9HBT7o8tjNr8O5ry0cHakxq6dgVWn/04Il/aftRvTv/
ZqeWxSJK+AhNRJXnUT5SosskHrYBIOqh/vB7v77Y7tGEVxFaatNBH6yLbmio4bYuuNSVDOnUwy+2
vBDFhQYk26AqkLhxsbOixpWKd+ef/e3YLC0hA12cUMONdOOystq7LB6u9TJci83z+7+xWZaggXyg
jtbJYcasDzd+HFxDG7xWQmGH4+PGbKz3TV5dC1KJcDId5V3VNiszdiLMLAEEWehXcHbiCZxFrlwL
Xd7sp9ZQ3SpU5Is6GqEtnZ89aV5Ab73i4nSl1TLRtBvNSwl/ip03CfW+6oRsHyTUZuI4va69okdP
eJQvaCNkdq6YwjUK5qoDVnRcI6afaGnA8XsZV2WzySm7meNhEMdjXvqulRXsL28bp6L3OZ9VcjIe
7rKZ4nBL8uLtG21Y6zmd2NDiImyMcVVIs8j9oegUJxo+QeG0u6i/7OpvbXRDTXxlsk/sg6WsqS/k
+K5lyXRI6z5DkQYZ3wrFRRuBwd8LE+L8lZ+VGJSs7NSpHsxLdfjaid8zXIRQJvyta5o0Y+af/3hb
oVVWB8gK/w9nV9bbNg9sf5EA7aJetdiWZMdJs7TNi9CmrfaFWkhRv/4e5+ICiT7Lwg0KFGgfRHOZ
4XDmzDkFewZ3Aqj1DKeKy8Ptk7hmxwsnISt50ZdQEgtZLO41CL2CCXDjh1/f3/8oQg89l2prtHg0
Fyp45oYhFWExtlBxL0T9m3Sx/KrWEgtNdaZbTdjX7zy0PX5eLL2yZXDsqyScAdDt5ddcvNj9P6l7
s7K/txfs+mkCL8bnESxQP5tywqxwTFh2V0MdHuyHhauX1lawc31L0GnyeQSCugukPuc5kjvtBQRz
7iDYRiplpXoITbvP35bhdtSK4qTKUgvFjHGa3FmjnQsWlb+FBeUYKetll0wy9dBCiL6kqVMeoFc0
hwaV2Gnq6PdpMKegp4b0c7RjGXT7fITI1Ix0bauz7x3PoEk7FvKBQ40BhUcr+Vr2Hu1hn3+7qgg7
QwKfhJUxP0pTjGeBfUiVZKtRcm1nFwGGZpnJ0CJJHHWQNHCytPdBLQG5oGITxnr9fkEf0ecZ9O1o
WVaBN1UjWum1GtI/Ao3438BuaTnUpuO/RohqbxbkhK5k4U0VxfOOUBCTdLL9s6ZEctF+AKmPrizu
YzA2vcbg2nJ6LWYnbsbdrwayjeiGEqDxUBjot0GA5ah1+abHTe5D6q10QW+aOooQyos6lmBzGIT4
NyLu2BfEZg8gqW39TkHTqsmMYkeB53Fbe+jAGiHqCNzDvxOqFHujjpFKtXMCxh3BhghcLSmegR0+
raraNDs2ae5NvQlTmz8YvJHvqw5K0GBVyn81rBUFmv9JezI0obitOtrTlzz9f0TZ7VLlDQHtbcTl
nxMEMMam9+im4A426b9XNtrAPm8eNERoXElNF2ntiNRx24kkRDa/e7rtV1asfonx4Had2SzhZoii
9Mmcpjdbkv597dMLp2iRoivAxqtGEqEDeo/Q4mB2WbuR6HgH7V9ZmCWww0QzEwj/SBMxu/Isu3RS
ekkCP6Kpxeuh0JBzGnB9Dm0F7qIo2SEfv4EixM+hlwn+uL0Q8i5rySE1qC9s/Q59yvti5mdwnDmX
Bkwj3fila0u8cKyZ0QIDL7gVSrXROALt/YDyfykEANn459NBa0iPoyYnIg7dnwG80sP4jBrbxlW6
4pqWoI8h1kE3nKZWiFApO416AgZkQy1CyMWAau/2KVkbY+H+0nhkZh13FuSNDnx+KJWw0n7f/vTK
rbwEXWQ2OJjzy6cpejxi/ltmucug3m0or7X9NQwZUDCfd4CPxsDUSTZDJa/vrKF86Ziy56W1vz2H
tcOzMH9Qrhuc6hckQdO4ooXqlDEP37/07WXdmHU1RKs6U0TKSJ1U/tWWGyd+ZeGtheWXuhyjOijG
qNFlDxRbh9EE8NP+Jve5R7Vkozlw5eQsi5AWyLxHXuOVXNgAcSjfWf5vsx3mf/kSrriXJYcNnK4A
u0LHIlUaoY0im92BSwqUJiaq2JJn5GywPUgEQRNMGRUVMijlcChZ0b7a+pxGWhbMUGvf06Rtgm7I
1XvbUEvTHbVLOglFOtnhsQQGeehstcYuQ4czKDDKvmgdG6LtE9yXne85mr9+xnL3g6dF/S/jk/AT
uel2cldALRVSvztcn+RsmlD5ckw9RRc2+FjaHzbK/yAiV8veE3GqTsea5aALkdHBjGSzZjyCl8/0
oLcNkdJRLo+9kWdRmYGqWwNbhU+pzkEaYeW/0EtZ7S2jy31ww+a4twt1j2r+9HiRfkJNM47zJ5sm
Y/YglEQFQBNtIDP015IKzQJgp2zk1NhrSZw88l70QQ4y4LA0mbWT4hRk0QWUnsqxrMGSZ2QHuVNR
4mfDeFByAkaTrOj8oslbdG/q/bgHnae+bwYJ8HMNDFsFniOgzHc5h+bRAI72zOVGo3sN2rYjdC70
TwIN/lAXYYSHcpybB8kQ1ncJGGI/5oP4BiZJAfp0Ru4sqMk9NnUKxmJAD3wKSLHstEi+XBq9W/0e
0APzqehy46SzzHJl/O5DAfLz51ideetaojc1QLXK6XdZTXPvFDP4MeUqP6WjDTlP3ldnBazQu6E2
rDNI1PtDxWLUveCdAD7q1TqK527ysdsS1JuIqvkJHfM7cM0UyLFnzd+x7BsoHEN+aHCUtBbUt6Dl
jTYbyw7VqVTvKUHaH0KlfcucC5bSVyygW/1KVMDKyDHItfCc/w5aQgjWKDqYtOq+lpuThD5l0y+b
Ct2FgkL/JWW5tKsFIKS0Nt6fAGDRH/kUaUTwvQK+FR8SFO1jWUPDyGgFCM7jmEMA2yRN5VYIlZ/R
GAuRecqJ9tDaPd6jyDBIowMlOP4426L3eSMcEy2b3ohT6rXWowQVhzvNlvQ3Rkf6rYSq0A589u1L
HmdPRayLvUpFbQRmein4knRyIYEFNcSk6g+QnPo+q+ZsegTTPscSinOuNJvypd0z1gzU6TKoDI0a
zzy9QF3ta1fjuzrih7e3jhyayGRKQohSjm4zk32pqc8QCuJfuxeX5fBen8c46QclUluO9xCeBknX
+bEKyr3b3n/lVWAtbhZBS3XUM8kI26QHWTxwMGFWl4aTWxY/kDiNN/JqKzfYssRdTcKkCZSRIkil
J78LVYUKBU2trzUAyObirslkhdApU5qI6oXqo2+3Dopx2KrVrSzSslgtQXJHzMwywkrZm03mJgiB
VOVu2uTzXbnEltXqVGi1AQFDPSzqexWJPmqf8q1n99q3L///4YzOLS25Soo4BE/0eC+gBPB3kmLZ
Y3ZqbMT4l1W+dksuhlAvemNt3s0R1CQUDxR3P/o2gU9T0kOhSOeOJ/vS7L8YVlxO2If52LlSQoOL
kTAzfpiJ6QLa7egZYjqKHqW692/bxcp5tRYBaZVqRjoLirxdbc9hcxEmGZpp+HX76ysLtqzua3WC
5JOM175qzDwaldR2oLtVerVicx8K8JLTzoNwLLvqvtRJAWmAz6umWY1lQbUB2VQ6HmtlmiAi2b9x
0gd9aW6s2ZqZqJ/HGK3iIjSEDENa8vbFULl47NtGQtE8N3wtTaWNkG8FVQVGu88D4Z5Fqro3ssiw
QKoOgPbgdxDqcrtMybCSJc+egUy1oyau533VxInPuo5/u713KyfDXHjMWuFTzMkYQ1kWD3GOlYxt
1Jtuf9zGDK5Y0hIVoCalXnVTifs8Jo0Td/Pgcbn7I9uxywiGRLSZc/WUZ/Hf2wNeTPTagAvHCaah
MZ40jYRgVm4PaLY5SDbiUcifbiHAr68XVJs/b5YQBYTQJkAfqTU2IP3B7T3K/0/x+f+rWoPi9fPX
C9Cd1+poTZGEvuwJJdl2/mJflr44zhOBmoQRm1OEil6LvdbbcIgPt5f9uqmAsPLzz+4LA92UqjJF
ZD5VxZ9Cu9O7n23+JRcJnbjPX5+53IClorSj1PgjtNbpUBOAgjK09AZ0Ub3cnsL15x3IxT8PkrCB
pbYtpmhmkBWDyyLkaNjVTuidM6Ubx3Nlnd75CD84+7KvlaTNAJq2Rgin2G+41I+q/pZZ8sYs1ga4
zO7DAKyXDZHPOD8KUEnTbFQubfsjNJX+IKu0mXvFx/5rZAimPw8iOO0h4MgArWjfajYebbx65qHY
3d6I6yZs/4fzhyWmrqI0FpXQOZNK5qVA+qcbEe5a/8aF+ezTAiHabgEymSJ9H/+zwcd1ak69x3z7
X/8Exp3HZsupX3d9UNP5PFAx5ilpsU5RGgyqw/35aO1Mt/Zqb3KUvXWKz4i//pAd3dX7amPQFd+k
LUycqkKjQLRiciUrd72pF65cG8+392V16RZGfhEMB7UgZkQ7Z95pXr4zAzkAo8Oxc0RUumRjj9Zm
sTD3Ko0h6sVxADJkIFr9h91vdYCvlGxAavV5U5hA7Xfq8fLrbS2/K/rWvldqoJZLDeXYGfLXhTtl
WrFLVQbFbmqWHkF1M1CgZ/rYQl1xT7rBPhaMZgfbpvp3u2h5gPJufYQgaOGCTLwH62Oq3bU5nmZo
bbMHKJAhgbZxn77zxVwxvSUpEEipknqesTaGUwdQJfoRP1R3Zkj2eOy4FHqjTnq27pgzu7JX/Byg
LbeTwv6pdceNX/Du0q/9goWHmeUUtzbFL0Ba1oNxupLzowwqp3HOT/63IHN+l7v6PDn7489fwlNc
HA7Z+XV/6XW5AH/Bhe1nO8kj/lZf0oq/eO/r+ODywM3HCe+APpP1HUR0HZs9KxBju33o17DMS+Ke
qoCcTm9iutKh90Hq7RgHUDA5kvt3cCx4jsGHnKBTeGhwhgHIGzfe6iov3JRcjxCn1WFr3J13o4+e
uaNxMTr8Eb5wuSvwJw8Gr3Fsx3J63/BGR8Mm9A4yJugBa9z2MITjm/2a35lvUEszIEntpn68YaTX
qZbU/5AJQ8itm9QGv7DDKVCOSVTvGtdyOx/asX52TPatbwJlPWDMC7m5f3s/1jZ74eGGSaJWBi0u
wKMGp0laDz01prLh4VYczxIyyEYUCuOLcY36DkRKJft9+0evtRgtAYN5PKrSXODD7C15AXOjczlI
mjfeZYd4/0qdzEFI7zAXwlv/tPCyUyE/Iho/9Rvx2bt/uGK1S1Qh6ay6iAl+gYGx473qF4cUPWiJ
PxziY3y0XAiD+vZJ3qHbwM99yYt94mvBsBvd6vuWpWqXm+Lar1hE54CdQW05QQjKH4TP9+05Dtlx
9hR4kRKnh0Vg4vqmBmrQHmrnV+tCLzAcTs25Dfuzeqhd497wNrbkcg1f+ykLN0YpEFe9hAWxqDfB
gSXfLFxpl26B4dAiAefYr9JrPDrpneKi9O71kfRED1vDv9/I14ZfhFAdA5qjqS8nwtPdH6PDncyD
zvc+/ZPfJweDOeJOi3ADPsc7cu6P7Je+q7xmB+4X7I7iM191JG9rX5SVg7+kOZqAniNZeolVMkc6
D09t7QDZem89JwiQjv0ZrJK/lfvbK78WRrz/iA/+WrJnqPiB3iKaz9ZjfS/9rk4ojPtiZ4TqEbu8
kSF4P9rXlngRgOEG5yU4KnHYwvZY39M7vm/21jcs6KO1n9E1ariyg67vvRGI/e25ra3jwjuhiM9s
iORgyFRBOZa4SrKl6rTi+N5RZx9WTcy0SQsZq9aOtjP0eyIASQBvxO0fvhZXvKcmPnxetroaxSBc
ot2uRjkXFFoPRkAPyV110CL6TD31rTR2+rnfAZHyuzjpDtBfTn1K/2o/N37CZZGu7NcSBWnWeET2
lyuP7SBhErQB2UMsYw+4ZQi4/L5wAVP2Jhz+MSBwUu2eb0TNa8d/iZGUwfWutraKwLZ0pB/tPT8V
z2ogzkWAAu7PMswe2VY8sXb6l7DIMWYxZGm1KTL32YE9yaf80UQMTX6QQ3OG6lv6taO4pFUiKlok
NCj7RokhvDzXPK2PNw7LO9D62k5dzuiHw8JFLgmCAlyUHqeduTd+FAftkITkmAXyjgZjYLjFeUuW
dOXgL5GNfTcivZdgwez4bJGfkhzE9PvtI7c6kYWLmEhP2nSaETo+VN/Q1BP/K3/qz+pPilwVkrBO
mjgZd1C1k4KtHp+16SxcBDrDiCZVGJJ2syuyCMqenrGl17jif5bwRnArcS7pyGFIZunk9X7eZIdd
+/LiTdYraMVMUiR4ul73pfR3NUwbnWGXu/+/h4ksKZUAi+LJpW0vYsxwRogoiPRNzp/b6U2vsfbd
lpFff4+TJZpR9CJtoVF3iaj1UPWRnN7lnvStjTq/OVZBfsh2+ckKKOKe2L99vq4vGoRzPtvJjMRq
ElN4tH5+KupnkFJsBN/XszxkiWqEWHIvaQl2A8kdJ5aZm0Bgeog1bxJbai/v7SDX9mVh5LKZSIN5
cSCdN//IfiV3apgd6p0SSXeWL52aILlPv3V3dRhvvHlWLmyyxCSCAYkTq4Olx69d5thQU34yvlcP
zXP8Mxk9PB99uhPmPo7UY/I2HrTg9i6tROfkQmL90Z1ZOnr0zQQzRfHdMeLztEOW2u8CzbsEyIUL
mjIvvWv/FUEVtL/ssP6mgqzhEjlsOevrTgFYw8+/AGptdW022M9+4D86suOpcepV5t2e4Htu69pW
LhI3WprMVtFigtSnPijj8WTv9/zU47nYea9PKULvcmf8bvbFiXh11OPVjme60/0t/Tyqffzt2/fl
aasVbW22C19CGJu7WRmRLFanzFENoItJDZ1VAChuT3jF7pbwP5RlNRCywcd2gEqz6ZgWf29/eCV/
BB6nzxtVNoZZWzmOKOh1fekMFsao3U0BiPbP08H0WjyhlFDgdNQncajO5qGDS7k99sqqLZGBaDUC
2xDHJk6D4vTtr8xQUVfdWLG1jy+eI8UwC7Pj8FScJX5yYWWeASwx/Ns/fSXAAln852XLOITLmhm/
XTsbP7on/UU+lY9dFO+Gl+yP9SKAot2IIle8/BLcl+iznRYFRrLszJOnwkXznNPG3wl/0LJ/Fvic
ZoVtdOq91x+u2NWSecmq1JirMk7DD9V9VZzce3o9FQ4e+KffWbj73Ti7zPmWesgUQSjCtfcmkr2y
8y9FQix3/kUvD6X7cnuF1078woEwDrkLNuJyK2Xtn2FSXzOVjU+vZMDIEgsIMEUJNit8u/Gbf1rp
Tg0k6Bzx3D5a3+zX+q4P6C4Hf43xMIXMN1wzyr8UwxKycBRCJlANodhMo21AxTc6Dd9Up1o5KEuY
ICBe0Bma4XLjZ+HK/njKwvwcBzFY05GnZL60l4+qV+NxWIJN4NvtbVoxsyWEECqYkCGvEZ9x+aTr
T1X6S9gbGZ6VJlwIV3+2sRY8U1IJIUg8n6QzOxpR9lA9QwwxpPfYnzA7Wx7dGGvltC1RhG2SUMvQ
sXbjBJQQEc5gbSQHLj/2ikUt2Usqm8sTBO+QG8ifG0DilNTwBm74BpndSd+IOFcaxsiSxaTMW9ZR
C6NMZ+0swjawHRDJIP8mnwFGeru912sHbBFVqFUv6faEvZaV+MiGO5Ui9YaurHhIj40OwidhHKqs
2li4tS1ZOACojUK6LMdoRvvUar+otvHdtVksQoeKyWhvUC8vpHxwDXGXQ69CcMOr+scy7V2TgehI
3ThWq/uysHeNo3rJ4gmBQalCOCfoGur2Fwo+HRnuDFlRdI2r+rOVmkdK78fia80qoG7/bDocjVsm
K+Hhxvg+Nu/y5iUhG01Clwv0yoFeArlqIkHf0cK+dOP83MYlOq2tUPDqoZfKjS1a2folmktoomyn
ZrACO2ezN6h1/81QtK2DtfJGJkssVzGXcTVLlQU5am246NJB/JMZowYxCsUMJPAl7iw0w+ynpmzv
haSPe+AAejfvbXKYrL9UjQdXqxvaOsJgE/EZIcXGBbziLZa0JV082k3X6lbQSNzJ6U97Zp49P9h2
C5htshG8rPjsJbbJLOI6YZVN0FPKtXMKWOZZy03AA/Jmy3evDbFwFdDiKoZhVOwA3IndL55nbA9J
aogMa7K+cZWuDbHwDwqa/JsWahcQOoT8YDwnpwY4HCAYN7Kt79fMtYO+cBQxAdaAKSrkkdVkjFQd
ELByHnJvNgGMVXhG/gDMJHZEn8jeHvP4SW0GDmg50Q5a0tDMQQcrkG913huBesH69nrcn2e0c7mD
pKf4p1LsZHSF7BKhIBeYtv1LpcrNk5I29aM6mSlu7rw8ZPNsP6gqkOS9brV+aSZdoCbK4GV9N++s
HtjqLK8zH5xr0pM6W/kR/DPAkkwjOHwctcimgGnojXPmmaLCJCdhP0Hj7kK2GlRZIX9Xumb6Y6pF
8xvdZyqw73IK5QEVlJMB1Zs+0GVFe5nGQXuqQIvhV7JhtLvBlFGaS3IITJccGZSu5uA9ol0WQIOr
dFBz4vKu6BgFzVVeqIg4yMC8vhqVU19Xl9adwWr3s16hhJckADqn1PaayYZciQLW0aOwmuFBssVw
niuO3Da023/cvsZWDs6SS7C0y7w20o4EiWwGZQcGJzadqKbsbn9+xYSXLILlbCaUol0usCdtJs7U
8fnECsDgUW0v/NqEOK7X8DoNbg+34iuXyJVWZH1VDHSIaoNduKnRO5NN+kYCY2WplsCVCv0xZm2o
NDKkJ+iJK+KpNDc83cqnlyC9aoxjc4QIY9BLKoVh6cchhVjd1Cdf2+YlUA/akW02qYYVTFJWuWWT
Tw6g1Inb0XpLOX5lDksSH2tILKhyJlKgVbk7wWZ4dsyV1r29sysHybj8/4ectGYDl5BpDQnGfHzC
sVFcKTYPtma9ipags8Vsnm4PtHKEllw+NTGgQ1bYdmDW5X0LvEFZThs3+VoMvyTpYZJR64AD20Gt
9dCzRsuGW6LVe3B4M+A6iE1pj8Zij2g9+mmq2OnqsjkgEZ9o4B5GWA4aFA6hJdEPWcQIvMHtKa8E
MUuK2RoUK6yfJAtTVvai3OsmRHqJARq+jdtjbU0XF2A/NPlol5YdFEN738iSqzRiI6hc+/Ti4mOW
amS9MpEgNsx2P0G10Unj0tz4+trKLG491eKGnFgl7BL4HzeHTpLDCUA5cn9OKKrHt9d/bQ6LuLhI
yjpmmQ2N5t78lhBxkBu+VZBamYG+sJuhSYA1kZo4wL1DTiYaD14MdEnfdWorf7Nmeetlt2L9S8ZQ
rRkyICCIFbTmvOvQ2KVO42EavhZmLylDh16TWGVVUkBx87qiMukTMzUtULUh/8lkaSsjsTaLyw59
8DIyWqPAMYjVUoTyHb1ET1mRhVbG/t3e6LXNWNiBFs9VRmaZBPIEQMh0nJXEIzQspo1rZO37C2Po
CrS+AjgbBzaa2NFYBpHzLolPtOju5qrdGGRtjRY2Yelx2kDhMA4agVa5UqkdndQQe6Oj/7VVWphD
XsQgwTDg6oviMU+YWythD1qX2dhwwytXyRIJ3MpcKewO+NlOF8QlaN86aHV/GoYpDWMNlldCcfpL
U/kPHpjFVsb7SYla42XKWocbqHrQCn2SG7mOlc3QFubdzLNeqlM3REpMfDQDQpBmSM/FxL7fnsBa
RnyJp81Mmw8JrZWINrl0YKrevJSNXR0GRuyDpVnFY9Ep5c4kkvgn9IqeQT2BVhprzpDd4UN6H+PE
P9hpa/Yu+hvIUeP1CFky1jttm/L7xrTF6Cb2JWCQE17aOwYlzgDkEsYWSSu5/kZfInUlJbeHmbRo
uY1zwx2r3oMKxaHTWuYoFX2AwMsP6Fzvby/YCk0QWWJ0Zcmuy1jvlYg1owWm+rh+wvuv4N6otwP6
/Rj0ywT02wHByiWgxMqcT86gWSN6QrUtP/be93PlufaO0PrgyIayS3Si13MUW1xMTq+bFO3GMV7U
nh5nCC0E0YrfdlMi3ORUbl4NLtgh7abe6Wmr7dUuwSOlREJAbhQdgsh191RbMwMTmlS4xTCSOz6Z
2a++qMrXUhnKM+TCh19sroTDkzQ+x1RMj5Olyz46L7XOpaAEVPEK0xDszLSLDDHV9wDTtPdgqEVf
O9qx6j2UlRQoedbihZFhvpftvvBMo7mQizSsR+/wqHmdkMaHnHc2RKNbdZ/Iif5dALDrWHI9Hcau
N/ZIzdFDN0k9LJmrnjwYlVdTbXgWVVWOjgEyqaMNLaQQirjzjksyAGlJXewVtFCA3UXUaAwo9Qc8
XQZfaOjegei8DIZ1FD5S1eWTnDVe1fTIX1oF68OZ1TxKu7YC5yE6TBWnnlj3dvs4rYQG71S4H/Zx
LDKQ0jHQhpjTLDwKkV4PWjjka95jCZdOUDOPs4Z1UVclbyA1D3PTrp0Cx+Br/m8JZ7aZStoET++I
Kj87eFalOjXxr6Te6nlZceXvhJwflkeb9H5u0Uge1SUeAQBn7Uy8pF05s8Lc0n6CJvbpS/uwBCH3
c6L3UAomgV2gpJDKr2MTb7jYtTlcXPuHOVSGNqT10ChRnSCrMZSNl1RtkOnsLAY8Ykc7331tDovg
Jmu0kkmXtHgyqc+51jxXKfVuf3rlGnq/PT7MYeKg8SIMmV24FeSElFIJahmKU2VnbBV9V2KbJYhr
SuPBKO1RiUqjelA7DtqeUX5htH2QLPLrC9OAtV/G/jANbdBHOyWJHClTMb9y2qWA3dszNGEmJm28
xK9uN8ZYbLeQqVkTXBthiWzRs+is+VxkVhUqKppgYogo7+MkLb99bUKLLU+tWEupJc/RpP0tWogQ
GAQvuy0pxKtbgqkswtkO+sW9nNdaCKrXyknNXt+XGaFOIosffEy3EgtrwyyiWlQIFIuyUQlNrgV2
OUa6gWxbPhY+mEW+9AbDXBZRbWaret3Ugx2mQD4NWXZvV2zDy679/kU8a+HxG2dCQrtxVj8mkjjY
Cge1bPuUphBJ/tJGL8udxmxmVgKq+WiQFU/0swbqmPS3GmsvX/v+Jbb6YBmpXnZ5UpoAx4zNgLrW
JI5WS2pPqke+EZZfzuR/QhZQmlwM5sMQuGil1IwVOcwTo3BFzd+oTr6SusO3L1vz4dsIwyEoAVxO
aNp96Q9mVj43VAObCXhJNn7+VReIIRZ2TZMS1IC0l8NhatKQjVRzMY9dPAhlY49XPMeyrAnmFamw
K1kObS35GTMpRaZj+AMCEL9u5u/Ic7pf2+uFWfcwsx7CaX1Ebf2+mzq4ca0NywGk97cHuB4jY60W
Fo1YqlGtRJihWTD034PFbYL7kFwibOSE0VYyl24Xs3Dm5UmVs40s1DvY+doJW9j4bBaZIWihhtiU
M9W48jxNmRS2g1Y9J5phOYMk23+tYuLfe1MJKeqGG0u6drYXLqCzbCUrVI1GvTR6qfVzmrYMf+XL
y9qmKpVpLDGdRqOmAc2a5U9k2qqbXn04ge5rYfSyMekqyQaEh3N3nETu8yIy2zHs5RLl7UdEELfP
w8rB/k+F0yikhBqZGiZ9BZTmCBG4CyFPYnX/2ryCPuC8sQ0rnnhZ65ybeJ56M0NXSp24RfV9BH62
tXOXjltA+xUvsCxZ6oTYoxiVATyebIITy8oAkrTUk+e538jWrg2xuNPxYanT5tgMcykf7pRKyZ1i
ElCaabO32/uxNsLCAaSJgEoseFZC0pdQlKO+nBiuUm+Rn6x9fmH9YFaIh9ambdTmrWsWOYjaLKez
5cPXfv3Cyi0TNBRTaUCZj4y+RmTU/hLxouUgQrk9wJpZLIyZMj7rPCsMRHDWQxvXgWJJk8trgI5T
aMWCCOs4qfLGbq8c2WXhBtxapLbqSY4E6oqerMZoRFTp7Nas9yHauLs9pRUvsqzdzJKhVhUxQUFl
F8+sjY+FnXwlXaiQZeGmlRoSk05rIjPtMvfSUKjKSBemhZFuXCdrP35xuVdJI+ktN2dIWaM1QeP7
Pt4qX64c1WXBJp5TtMKj6RqweMO5EKhxZDvnP7cXfcXtGQtDZlBNaORWplHMlNFD1uhHqhXftEJr
nAYkoU5Bqq+URbEHC4OWy6nJcJHLoKuuAj1mu8IaHm9PYm2FFsbMiqqgXdHLkQztPs1C6Ax9KHl/
++NrK7Qw5aZvkrKwGjniDfKmyStytfuUPBIzcYZO2QjP1wZZmLNltarKB0MLSarfj6D65H1ROtB3
Hb0WF11SKvLGQV2x5WWtveMlUeaSxshNMPCmgRuxMojsIoMBto58S+RwbZTFrT3OVO6UGQani0Ou
2Mg5Exfcdk6VbzXpro1wWckP0bSOVyTq4KMWSgazQEGqdp7Rg9kmhWjt3hZp/jVPvqwpjXY99sTo
7HCwyatR0edGkk5Wpmy41hW/sSwqWXLXte1o0ChtQJzXgofc2HhurH15Ydl1B37kdpBAfztpdZTo
TIFGdtJtfP063FohSxIZifUdm6ypiZoW6VPDynY6KQlo8KopKGnV42GQCHpfaFkOBaYSfadGYu+y
oYKSBXRccifXerHP28m/baZr52HhAypUtDWi901UFSJBJWgk3YmTagiVbNSiClT4XzSghT8oFGAA
kFxAJiCRKw8KB+ytsZTBx+M9PZm5Xm/4nZUbXl+4BKWpZvBm15iQJnuVMjj5VLvqWICpPkJ6/67B
G+X20q2clGUtSp8V22Z5JUcjf5UK9cDL8mubsiw92QPkjnEYEDjIsgf+BMe2RofFj1kmvNu/fcX1
L2tPCIFKTZdTilNe5J3TyZCfbG1FAw9fMm24gJWdWDaNom8mYToDMWdr/OmBpMIj26EJRcEEugvy
sSNbHdvXGzcVsswv6rlGE20UgA7Fc7aXkqzcJ6Au/Usy4idZq0Ug1TShU9q2D5qmo65lEsD4VDId
4lrOD8WsjhvrunYmLmb2wb3Oo5LxtIy7qLXyKB7iCMNvHIqV5VxCmID05dIIwvoolo0fSAP/HGXU
OqeG/hgz4mkjlH8rIX8t8luWDkvNMMF6XmphoYsQ+gaNKw3xKZHah9vnb20yi6hmSsHlbmaVEg48
kZ0+pyA1bYe33kiHPYCH97XYF9nT7bFWXNyyqqerzdQzXqoACgamXvlZ/Me6YKg6c+NRsWZMC9eW
jcAeDpfkTltYDzbrXlLG/4ezK9mtW1eCX0RAFCVS3Eo6ozzFcRw7GyGDr+Z55te/Oln5MdYRYNzF
BZKAPCLZzWZ3dVVAq8H+5PiaS3OQxhbOUC1nUZWHtixwWzyTKfzcVuuFJDrbXTtlYRLI2gRmGNxm
01gVLhSHPiWQSB29kpREYZq2SavO3FF3VppBibvaWJqVvdWLSE1Ph8HOHHB4Z3aQTeAdi+tTHb+E
bGN11ibQDDp2eqQZ7b4LZqs9AozKASdtT9EUvw5FW27cJCthrE5kE0sTJMuR6lDxhcoo/U7JCE2u
3g3jX2g/3FiqFdf0l9b+nWuyM4UKaoNTmqbG82IOX/F034hqPuxEwAaz//d6gvVFjDe0cXbq+ntS
kUfwcYPBIaruYAVeXNMAgrcQ0lP5Fgn6x/0ImFKLW8J8GaTBIvNMlua0ZNM5ROMTGRqfW18TkntV
Ztwvubk3mhE5hMRX0Z/r3mRtGTVjnwrSIC5jWMbefABz5iNDb+/1oT8GbOCjNEMH/W5WO0o2gRXW
ycExx/5cQW453fXNXNzk0C+FxnYh09q1OidvPVBjtV8pqssnOrdidIWqJB4mFqV7Zlsq8hanskog
lJvfExS7CzxLYzDYpDZtHy41f+AHsjFKD/WgoHbe58tGQ/eKQ9QZbRK0BdEeAh5nWpWPc9ijcRy1
+yFPt7i21ia4XCvvznJp2LKcJ1wfBhQNg14V7XcQ51Y3MSHxw/XNWDF8qj2UTB6TohPY5xhr47R3
5tSgzemL2iJO/LilGirjmmcZZ3gT6I7M56mqQ5/UCdsnYCF/QPY+ObYlrXyjDIfnnBCRuiqrU3DC
y3Zvh2Z8nFNb+oNYikfaWtQ3jB586SxXeDBCyDGu0vLIa5u+fG4pLrvwbrVNaYOGO5u7AEDHOxyp
R4iGBNEiz8qs9tenWLEqnXjGMORccA6FShV1R5CWxx70urbuz7XBNffkEOTgHNCqn9FYdouc1h1h
yfFzv1tzQ1LOZWF2qA8W8dz8MEde3wnR8C2Zp7VDqDmbNEFVI1vmIsij8Jzl1YFRGvBpPio5bkRi
K3fP34LL+82d08KhZjcFEehBwbNkFoeyfzQrCVr3LSDrirnqxCqdoipDibMP5shCFx8gVg+mkZq7
YgSb0qc2QudU6aymceox7gPTDIdjV8ymO3aN3EjCrX2AZgEsNrgjCAcJVn+oROSxIdqxZEtAbG30
y7l9twVznMeKmXZ2wYVHuZstYecnQ2beJWNR/7i+PivbrIvDtRmzcrubADasRLYnS7U824zWg9s4
Mt2FWZ7FLlhzx09h/qnQ8QVVHeWVkRV9UPXDUy7MH1UqGy9T8kdIuwcos/6+/l1/0VT/FgaFrrmi
epPFCyfmuZycxzrnDZTv6ty70FS63A5nH70Zkc/S5i5C5svlwj5kdDnggkKzxmD7JpmNAzCxQD6L
sfOSVuxrw3QBRmMuhL5GrzDLYZ+3GTlKlIe9UYHwAiiGZheDOc63L+I3XZay76SpjJ09yK2S8Yde
y/wnwukrIynBFttDzcgRf1IARB/zvNnqz1sbXfMsdUE4CEP7OShs44WJYkfDdCMp++Fxxg/XopgK
fZUMTcE0WAp5z8bkIRLLAx+jDZe7MrweXBQScPJyafHE7qiXZT8swBLlp25909EFeKHqMWYtcoBB
WN6l3WudgxBA/E63qnMf+nMMrwUVwMGrrlRdHwirJ+6ytIeSQm6dNwQtaJL/vG4TK3urRxYgSp7Y
glREMIVin+fOPrG2egnXPkB3hDxDS5/CoQxZY/q9M5q7RrLJs2XmHHOrrTfigQ/dFRZKc4ktCxM5
KUmDqooPUTY0u8mqc9fp0HqHWAjdNM1W/9baJ2nRASRgMmplFsBprADSKp7QHVmj/1EOuXGwIGPj
f25XtFChKqUF5WPoa9RWf8vD+qgc8/n60GsmoRlzxaCYBzAaDVI2VNBBUPapRsPCrQwn6V2fYm2V
dKNuszCiasGZcow9sdTsQonhd9elT2aDzprrk6wcXD1jOHcxzhakLYOwXYw7OzesY4Rr/XMboEch
EvTb45CWQ1A3PDxDaLvbJVAK2ligtd9+Wbh3l/jUT7VjTcMQSFueG8u+GeItmrUVY9DVa6u8gc5A
A+D1bAJ5L9pjVAoozJh7qM3tGd14tK3ssE7mlvZopB7bvA0cmr4ZOUlOpJq/zKFkbo83/cYWrxxV
PQ4BKDpETTzDOWqSPY04BI+omqFuZW3RiF/egP8EBKbzj0gtEttVFzo06OrEHbKHJvxq5uyUQpA1
rQVq/WQDk7S2YJrVgew5USUyAQHrX6puQGv0nbJfUa7ZCDrXPkQzuRgAXDTn2KgvhCbIr1LS+ENP
j3bk3IytAxJhOU6eoz5HUC50sre0J1XOJ9kGFU1vLMqhcBJ9uW7XH2+60PndBmAugN2aaNAjl0GH
O2uO/Xx+/dzg2p1ql1NHSwbnF003xEp8aRQu3mAbZr320zWzLp1pZklp00AJdeyr7CsaLmM3dT7H
7iR0odoRQqhwFCYNrN70zKX52mfxYQDBwPXF+dgrCZ23rYpZuhjV0Ad92LwOtvk4QtNrY2k+dktC
52aLyl5x1iJbVTsJoFivaFs5ivhr2S0eabbe7mvrr92a3OJxAU0DaK8S8VRmnLq0Tr/2OKgbDmlt
hTQrtq3OGLKmW4JkKO6ZLA51bf/83OJrBlykzpIXUYt2or54nsP0xozzjbT0yq/WadSMdGGktXEd
5ylxDfTk87bfXf/VH7s1ofOo4REd1qJDMQ06cBNFJ/jMTpbKp2MDNpOdY2Vy48JZ2VqdNQ3Q0k6m
OJ5BwcvSG+IOtVrK8eoajS3UxtoUmvVyW82OGsMmyMDMnlC0VXqdqPzrC/VxDtoUejsA2vaaFCAB
GhQt2uBI6QNzN7mRPXyHzs1xSa3/GEFdq4eEXa9+CbhVu48ePzn55WS8izc6kjpd5xDcPvWAbFkI
IhS3CQ04JwHudzddoIQJ0Yl8J40UMq2cS+nP6Ofah1U5Qhsy7J6v/5K1o8j+/4eEcySTFMqHQVj1
bsmsGzT2b9QV1obWjH9ktQE8ApzjxNkIqqHaeEAHnPnJ0TXLr0okKcqh7gNLvNjjs7m8XV+QtUOn
mX1tLWiXrzEuF/WNQw1ka2tk9JPd9eE/DguE3i4QZRbvwgVh38JfzMVwG/TPlVG6N8zGpzLzhu5w
faKV79AZ0eqUTzU01IFCMJ2HoWCWi/ArdRkAaRs3yIqr0dsGaGbKPGZIEtk1dzzSGvUeXSGpb+fQ
Wi+69nPCrVCq/P8j6kAjPOITqEVSh/2YTVSiWPEcb4nPrn3FZf3eWSIgvbhcB9yxXWgZXmiH5GvF
GZjxRZIeJI2ijdVa2w/N4iue2xA2gaGxVLUGgvKB+ApqUehHyYyNSG3lTv/bk/ruWwxugGpS4ezm
NPYiJz9D3hmAI/SZ/q7k5x5iQm8hEKrvLhxByA1CoN1NjexV9nILVL/2BZpVy6xAv8vQMUDosp9G
naJtxDyZ2byPIrFfQNXxOePQjHw0VGbFoTQDsAj/x1XVQvFiuSUlNN+vT/AxqMUUendAkdvQG+5y
gFfSZnizrLL1ZZllSJ/T8NA0rDsVjSV8GZHwKQTDJBqzc+MnuL3EM66GIpBSfgpijJ9ycUXvTgXP
rCqx4HPQ5th+68E54iqxxdmycqr1BgIZtzy0x5EFGTFtN7HbV1WB25u31fH6Qq5cInrjgORVzrpo
wo9XA2jD1fh9Mfr/ro+9ctj0lgE7EzlgZrUdDOZrXfNdHdk+M04AoJ3z4vn6HGsLpJm9PXJgrosR
qvbRYyYcz0QReGAbi7Piu3StRqMBmwu1exxj7tyLInuMSvmTS+NJ8XRjjdZ+v3aJk6p3jMoOGSQS
wcNimUVyD2L3FuAGqK9fX6K1r9BsPuaisouFW0EIV9WiM3+pR6+vZ2TzPxer6iRPIMSOByukVmDV
DfVNszZvhxxijzZJ5s9NoXcLAPZpdxHoB4ImCmHkkLaehMf7T46umfAF5OlAGL0I4gtqvcpTFUG9
Uo1PdoVGrg2ftbLVer9A0qC7OpaOFZjl3dw9Gf0rlxv1qxUr1qmdVDuDB5nGXSDsrPQW6pCzCZWW
jVTLih3rvQLQAicN+ofNAI78JonGt8ronvs0fqk7+09F1e5T51TvGrBAy9lShgfhxMujhdjzUoEC
L8OAfkOoCe8/N4sWkDsZEYkp2yWIqvRrNKePyzLesa7/suTpxmlaMThbs2kE4qPd8QIxaP9oIAat
53uDPyfj2/UvWNsOzZ4dC4RqadXQABdPu1tE0YSu0cF7o9vvlfCEfu/YkH67PtnaodVu8kQMnBoM
RtFx8JgsdVEfuzl8aoq82yiIrZxdvXcgMlgGBR+kv/LJPsazAN9Vv3FwJW7gf5OdQufoKyc7baOM
qYCC7dMlNupIYWPelmV5gyz3DxvL6EoQLbmDA8WG6wu2sjs6LVWpeiPkI/hJ8CnxFyggzAeo09D4
NDii/1GGaUF8FPzLjfvj4qE++sTLGXwXfNgAQJm9tSjwDo/JT9us5T4C6npPZ0pCjyN55qnUDhF5
X/oDPxdr6/0FIFUj1InMMYitXVhmO/Te2MOWga6cOF2mlkBLPiMsxLMnMiiIs+fJJXH8VPfLRmZ6
bQLNA5DOkYlsx/A8jN3tbBi/GiffD4Rsoe/WDrRm/tSiEZj2BdQLJ+NLFYGKIo3ocLh+vNZ+vGb8
AtVdqEBO8kzJz7m/U+1z1224rbWhNVOHzE7SLqMiZ6tApxAoX5bErfhGELIyuN4OAEKbixDLEp4X
+VAttRd3j12bbZzHlRXXOwIGM4uRQ0LDc2rUX4uCgxvTUWJjcPMvavIDG9PbAfDUL0MUTaAoEUH+
zC2AAP4P8Gz5mKFbI/NU6wC6J9KiP4KNiXlDlX5nY6p+dwjVPdozG9Sq3eSHA+9PLQKMMzQF7F2a
LNXPThYmyrUqNQNhUtUBZ9g6ftgBwOwVeaI8xWsJ0v146O6Krsl8FLfMn5frxQv7dArQc9V5SzYM
9xZRITIFJZdeMczyx1DWYC6WVirBjElIcZGtLoH2TAZ0TYFS96WRs926pejnp64ToGvNugIIj67v
En+WMXnjJLM7vwG3430bEuAIKtPukp3kVv9kUg6SoNHJ7N9pmoYGPGjMn1UqlDd15ezZsyGgBL00
362IDD+mlAOmN2Yl91kyutCRik8iLJkbp6F5HvsBUi3cAFFU3w1PRt3+l1tRdYt2WsNzaBwvX/Ik
K0PfkFH9KwYtmJunBlolisLCVJkzHSGO2n/hSdTuzbAuH8NlVvjr/lfH5w5ESxNoJgfZnzMDGCg7
HY0Hx4FdOpTavy2b24cSXuEu4dzemwkll9a40o/tzDz1ILfyajbX3sjnxhOLKfaqY9b9guan/wyC
gsRt3sKzliOEDNyitJt9ERrAoI7l8INIs/zeEjbtUmqhgjGwGY2iPPNnIy78eUqY54RNcmsuZgwS
sXnyyVx00y4LYys5OfUwWkeI/9SFR0hEWz81u+wHMG/jYwUAzOtkJca8szpb5HtqEll4QxnmN3iL
qpMaDd74C6349yaRqnMFN9OjGmMGamEYh+MkDBz4dmbnrhVRx5+tanopJ8iG+pEtqh1wKmPu5R2j
B9457DZBz8NjOyeCguwq79wBdcNjO8qidYuR52Bc5UTWoDsmtWvYeaVODH0F1k5QOw4a6K7uRZp6
ILCyjn2Crh0FN4BngjF+y4liky9is9zndhV+QaM5lEkGe4DoZ9gCBcLzdgeu3XIfZtV4ofVyKsNr
6z48owuD/4dcP3mVoBd+rtIMhhOXFet3HWvrEwstdqgSmz+MVZU2rlOU1W2qGip2cZuqF6cDol+o
dnpGTdfKfNomVutNbVv2u4pZatdPxN7jzTEBAmSTUwmGgGcgU51vzihn16Sjte9DXrtOUy1f0K/b
HdtL06MCWCwYhCh3RW0kz0WF8qQDlriXcOjIcShLsnPS4gnJC3paatl1LthZxx9NNOPnGLL0l9oy
XOy2cTZUkT4kl/7KA5XC/lRbhin0HhaeJmyGK2gCCbQC9iLzHSENL1JbbVprHl+7Zrlj1QlP+j6I
hHiNnBGdoM5iu1azVeVZEXoSeuuKaUXg6Ubl4azujdaNH6bn5SdY35rb5Nv8hfwwX5yX6an/0t+G
d9bj9et3JbTX2efihldWnDjOmTaqcFFiCIFPyhRJ3ZaDH6iMVeRfn+nj5eM6J0rWJN1io28rqBIK
4VMBVE9h5n9KspWIXwlUdUbpkC1ZKicTLCESOhi8B0kh96P4sR7AV1ir/Wc+Q+h9WbmR1X0/AVlZ
9Dzej2XYPaXzOEPql2wxyX34Iehv0+It+CqHQNkvPFt26i22Sf0wb2+NRbyB7sH0itL5dv1bPi5p
YSYt+KrQhymZ6saghfQeKN9iqBtX6jmpmsdo4OaOW+q1nuSXomDnSJm3IboPQDpHf16f/8Mjgem1
AC2sZV7y2JHntk6BLiOo+XS7ad6qWH8YRdF/IA6lWc4tmKhRqoryR5a0P5K++RyTwT8YB5tLi5kU
l2/rWAcGx08nSFZeX5YPbRK/+3Iu3j2BJt4agpQ5svJoACu7r7jo3Rqp84T3G7b44TsSM2iPrM6c
L/Ao1Ba6ORc7larnwmD3bVzvYypOiYyQTCgeClJupM/XvuhyAN59kR03TlJZKcr6OIM+IEDiyaES
iKaFvFKj26plf3ye/oE/jHwYFCWkCwaoe5iplxbSMyu6ETevHSfN/1ftSJKBR33QOC9J2LtqCya6
NrBm7405FT0VSR+YDXut4+W5qbc4Tj92JeAu+v+FrxdUiu2xvSDZ071t2ndDLe9pPJluYcgUEfz0
mcwyTpRmylFdJQglUUlCGQ9Y+dLn0Z/EflRN/rkJdAgE6QiixzqGoMWi0EGKbqjwIaIUyO2v163u
b2fcP68iYNi1nKmZ5dHMBrzTQZ4L3dvwYOwuwtzsONf+dKsC7ivvZrqp7/q7/Fh+Mb9n99F+S1R4
hfFK6PCIMYr7isnL7BDXyt0oc7NpR+YdlKYd165d8ef6Z67YiE6cCLlYbjsc81jyrhmwTaDx2vAq
K+dYB0hAVYArqyOXvo/cryyyS/vsk0NfpnznQIgtWDOm+NWKGM8oLLiVaDd80wpHg9D5BKU9DFAP
AXP8Qql1nNK4RqJ2An2yK7lZBIXDhtsqmflpWhBKpwTiJSacwcsEAeFxB+qi8XtiQFMIjFXmxueu
mK0utzaVNTLeUT2eqzFDLGNKv0zVXcOy564CGU9a2OHh+nFY6Uv7B1+QNUMIrro2PKVWB9qwRFmP
eByaeADYzoxOkbL4ErHGeint/D90fe47BaGVRT0wc06PNASKBwswfh9ns3xSQ2+4cARG7JEiDN2Q
0/Db9d+5cmPp5VHaJNCnMZL+DLbh6a4v0/ihnWLLE1ke3xSQsj8xIHy5OzZz+hBa1hax2spO6LXQ
aWjA67sYw7kvwHLeVM5ONsspZTlYBaAJoZxhI2u8MpEOv8BqKiFCTJTbYAlTrZdZd0jso1nglcXt
xhW2Nsnlz9+Z0ZJDqoTmrD1PogKXUZW60eLguTyXu5nZABlY8UbubW0mLcJoIKYcq7nqziMFsXTi
FK9x0T32sn9szczxE2X3G9+00kYrdDpHOsq4YmEcBSEqywsefE0X75ApX/6rGrOGtDNP2z/KWsJ+
x6I6eygGi/5c5ljc9yltcFuBpjl2UQ1AKsyabOsoub3c11ExIueQjpGrIiJ9EE5bvwcu1G/HjLLS
TzPcqGyc2UYSd8V56oXxujY4MjO0PTtJVt11+WLv25SMu+vms3a96GXxIXKKhmaiOfdLCr53x1HD
XTb3oE8iSNiEXmcx8pBmI6outZJi37E+ydyyKdv/rv+ClRBQf/51EFRZjM4ezlAxM75WRcL8TLTk
zmkn41gAT7MRPK/cbzqkJQHwOx6RrDibNiFPfKwbD01alguaDrLhi1a2Sge0QMSXD8ow2zOoEOOf
dpFlHjhIwpfrC7U2uhayzYwXOAoNHIGy+R4icvKOoVy44WbWtkGL04p2yWUWhs055nV8aNCI+HUy
JgjhmTM0l9k8vn7qK3SoRNGC1g8hW3NmEWk9Q8rJ6yLz4XODX5bunRsTNtj78rGPAgc1c6ho+IK8
XR+Z/q3KfBAF6hCJCMrkUwrgZhD8IO6L7dpQov4DoR8PXU/u7a3/I3H3jXv7EgT+7R7/3Z9O+9P+
1vdvb5/uHwsvck+P7u/D4e3w+HZ6G923fnfzcDid3MPp6eSe3m4c19sdcnd3dz7vdrtvxyP+93r+
6h3Ph7uzh3F8Pzh6+Dc77+wdg1t/v3/xv1z+mef5L75/9F+OsbtFprzqGLTHhxDAyswT/A44YPof
iS2tL2E9geTOYQku+pLf06R2dkTkYMtPi8ZrDdY8XV/tlaPOtaPOliiMk8YQp3YSBx51XrYkG0dk
LarTIRzLpOy4Q5b+tETyAO5Yt8/J0Rh/ZRyEy6o5WuRxSsaHBs9ETG6K5Jth8x3lqX/921b8kI7v
YKWyxmnp2zMK5hYqFgt9qSkpwN0fZr+vT7GyfDoVpIH3VjH3QpyMDoUt89nOtpyouOzAB1agQzuI
kUSN2Vrt2eJGfXTq7Ecm0bjsiZgBEwqIMX0bZiuOjsgxV3421sbTACDsUxUm/L9ZiPEgyoqWEPgD
4SA4VMLUKxZAaWZb7ZIW5QKznI7TbLEvQDRmN41B2p/tqDJQR6hKJShtt7HpWmK0Js8aoGWI12ri
TrKbDkoV1KuEDZ3YpCtLN0bV4Z73qnJtRctLQQAUxThQ4aEqiHyTlQq9PLUmXPElzSy3jnqSu3GM
X/G3ncGRpTwszELScHCGsPSUCcgtXgAxmGeFNYHbB7SJu8Qc8C9Sbg73ZtiBwQE1iR0vIn4H4pPx
CUwbzA8BDcWLqmg9Vtn5C2Qqy3veccCgZge6iZ3qJnckRvStCFNkKFjP/HluGRQ6+/aGE7GFg185
GJZm06kcc9pRoz13EXg5XGmgaqEAJnQ27tiV8XV0TpLMsRnXaXtOQRT6EKZR5iVls0WVsXJF6egc
PnZGPGEDQRD6ODuPSikP8B8rXTYCxpWsJ/SR///6sNOOQgKhtk+zbO6GiRxElEM2TIIOSQIFW3qk
aqEawh6iljkQogRNexFupDHWlo79/9zA3SmL50iyITPjhu19Fz1fdwYrAbeO0VkMOlmFWbfnrCbd
IWVyOVYpb+6F6M27sTGA7Q1tubs+2doWaY67YGBJQXdUca5NdBAuVdrfZpMlA8vIehDQjO3niOuE
nqCOW8bsLh6bAOyrbxW4a3pqZ0jsbz3vPv4Qrr/9xTzHUYpkLkDVfFcVjPk8T+5oK+5432x1N388
ibC1mIsZsZjxcIDgGsglx1+qg4bycFf9ur4XKxTtQscbzUk2Vj1vsrMtB8NyQzB8TUfaxAXEgFLc
QF7b9yRxZ856im6bwWZumkSoK5moBR/KJNtkLls5gzo8KeqnEfJcPD+no1PtSVQmv+ZhhG4s43O7
i9RYBIr20+H6h6/csDowyYZQVC+BmjxB7OXM+/rGiBkURuyNB9nHcstU6Jym45IZqqyh5jxXYsGF
YNYTKJaAZf2OmGm+saPEPDFu9o+0mNvEdeYZuNrCWqD+LPoMnafh5BflTHyrItChtcAyHpVFtPHz
Vg6VDlkSl5s2Lq36LMNGHBVg4uc4HtVtrVgHwHYnw42+mbVN1bxlNOdRzridn+fELCrwUuIRSeas
OHEuUF+OESbW07JVxV3xjzph6myMhZ3kvD0DWg++Rlp1h0FUYsP7frhoqBFrltiS3Gg6FTrnyRnP
xEmfYnD5XiptaVxtSSZ8eCxNoRPs9TVlMWWmc07SU1q9lPmbIlukbmtjaylqY4kctHsBlzyO6gTO
qt3Mw30LPaXrFrWyPDq93tw0ZSz4uARkin7VBtCFdW8w9JmlL90oTtcnWet00AWaGFNJbwuIvAFE
hhLEXEG/vP1Gq+o7G8ogy+d7nk5PjC2tSwx7cssyfkhRdHWTaKud48MzjT26rO+7B6SM565hrZUH
aDdLDjHJBj/PRXnf2xB7i6WgB9ojL3b9gz880phMM6BBJM3SloDPpcQZb5UNENTl454+N7oWUBRw
AuUwMIAz6OvYfS2bt8+Nq8WQg4oK0vV5eO4tbt413Ih2s0ym/fXR1w6yFkCMMkwbsrRD4Mi+U24I
7CXuRBLeQlh7+Xp9jrV114yd8IKFjhXNAehjqlM/1uOBKN7++dToOi8NCVtkFylOMR/s/kF243Aa
56j/5OiaofdkWVC+NgEBGNHomRTjHThKYv/6T19ZfHqxinen38mB0HKkyIICzxJflSE/qciYfOXY
n6IENIXOSZMnUzilpA7PZhx7MkH+BFzGUb2RxFox37+ize8+wLYgzGUMPAtmZUqXlQChFXEsXFWX
vwBTiEHYtdUxs7ZWl8P1bqopWxBJxzNuCOegJIdHUrtCjhu+cG10zXjn3GI5LfIMZKy1Ny2HumVu
KerP3XZ/3z/vfruROYvBaToEc/rDMRReMr8G85IO/XL9HF3W4J8kATZZM2JVzxTyiWAgTOas8W3J
828hEaB+vj78ym30N2P17uezpRcWiMuw9E3ppX3nZpAsnUPX2jKyldXX+WcaM5HIbgzhuZjSV+RZ
T6IVT0hqvF3//SvLo9NU11ibqCMyPLN2im6GxkDHRCM3orK1367ZMFqZpdka6IEqG+MsOPmZ5Na5
LLqtfsSVxdcJ9iZOqkzNwE4n8rsYAlyWpywO6jE6XF+cFRPWSW54DBBdFsXyXOd55U5zeofiqyt7
wzObZEcq8nR9nrVNuPz5u0M0lDOKaIIBUrfwAqJ9tvnF6M0tPsi1XdDstyHgPC/LaQgQQvj5CIWs
+o0XL9d/+toWaDcw0OuZKdLOCggzXaP/M0so1sQvSGBuGNjlMvnAfvXHdR+B9VsS+DYgeBNvrDr5
WPJk9MaShQTw4Kh/AES7632rQHbt+ket7Yd2KY+VsOqsQa9CYy8HadUPRh1+yh2B4EDbascEaR6a
5UHHxJXXtQ70a4cteZmPfzfXOW2qOEv7OkRUT6DNvgz1iznEG7fZ2tCaKTcDnnGqIVlQQTT2piWJ
hBR49Sm+b5PrUK+8niZjjCbnHAHibNholCxjUH5v9YZ8bMdcJ7QB1LfJ+rh3zmZd/a7521zcJhQI
dVqAwUF8jpsA2Lr/31rCAZjOBszStBTXcPq1rJEIbviGM/3Y0rhObZOagzGDkhaGQL6aYI8eLo0G
6Ccdt7S/1ybQTDkq7JI2hh2ek/YXAcnFvrZIkE7krivUVrfhx76I61CvqIm6eLKx0XhC7yZlHDvj
ez0V3nW7XRtds1ug2sGIHhGMbhMXrK5OI9G0vTH4igXo2K6CdoCcQ4D4jEbVBuTR3a+R9W/Xf/jF
+v91clxHdYF9Ns3LaXTOgNM3LpXccy4acgAFn0YW7moR3oQMKldl87l2LDDF/v9hnQCLN4RTWoBB
Db6zIH7vUBvgzhaY8m+c/tEnXU7ZuztNTHWm0mGcg7Qi6tAqB6+bJGm+ASNEfXScZB6Uzbt93yHs
sAGz/4bnLthiZFwccpNKv7UnECtZS0ePALJMuyE3UbGIabgVPKzt5+UQvfuBUNogIcVDOOBl9Udw
o8jcMKXOn+s7unIUHc0Z5E2HAnZVQf91cjw6/0jGF6I27ty1sbULPZlDJitDQB2ZUGigl/IXr0VQ
YQ0/99s1R5CPLGF1h3BEgMSpX56z+inrNzKCK65Yz2WP41xk1YJ401SDi57T/TyAds9xu6XeNVsg
+7Wt1fwAqFomJI9DBLVy+JYZEBOrso17cOX360w3LOuhbT5b8gys5/dRLv+ZZoGS2NLS4YYOYbYD
WWe0u74PKw5ZR1uhD4nW+VRbQQQgmdmXxzbiARHFPfS+Npza2hSaG6DwA3OUGrgZhxCI1SQO3VwW
NsTRxrcw2RLDWdkPnesGPVI2imX4EMqtfT4XB6q2bsW1oS828s6KoUyGai9SBOd2gJzO3KpkV9Lu
1/UNWDE0HaYjQZbbgdAQN/oY+UgQnEXBH2e1ReCwtvianREQfbaUo4s4XPIHEhMvbPE8aqo7Y2uG
tdOqPX4rw2Rt+T/OzmTJTl3Nwk9EBD1iSrf77NPO9IRwcxKEJECAGvT0tbJGtxzXxxE1O+G4N72d
G6S/WetbEZBsLaGXoVVRNZi4ciBqQkYzzpXV8d9SfpHj+qe/7bfXbnQ6iWY3u8vYL2Ed0jZ5iTDM
PiGwdD6EE18+Vt0tb3h/+le1r+QgItrDHZbOskGGOf06BklSc7gIof3yF++bHRk95Fh/Pcl1iL5o
mICAcTDbke5t/7CmpLumrVBltnByWaKxu8k4Tk8RsKeVP+Xujolkfwix+Djgeh2RSaCRbprmU9dM
2y5qwiERkAhBrsNPwfaGAMWqy2f1ruA42ktI6dGyCsVewhTbq0KjPbvsQ9oWCTTYD63X05+jT7Ot
+TQoVX28mPO29HGTiZB+mDyZvsjNi5pxpMvXHAOZB5h77XmVW3Ji2E4+ekEGGO7mW3cymmL9RafO
PyFhzdyzwU0Xydb2V+6tXZOzvqvmre/fYHZafyxYw19pSjTWGswMrAFORsMwF/CL5WlU+XMOXI3n
20euvfarm2zww0OvD4vjRp8QUdjNxdD1onRRIgBZpwoVDc1h35h9FsFHmsLk6q3z3Ww/46BtFroC
b/CuzviHQ6oAEYM/QV1I1xoQAVNs7ehd5mT3n0UyUfyKSZtcs3ULzjrLQY/PEgLpxTREdTZPXVqu
VC4NpSRr8IbxsfFBQX2c4nCPaog/t7GKQzhDIdwNkTWIzNICSTH6NfUn92wApq6yrQ3wOHSyWWKh
mkGuYzNPbjgDeK5PU0I7LILoZyjiONaxmLZqt9tSkT6EG1Vv+gjJpTz7yHM4hUQB+m+35BHovO1N
kRAqv9kX4XHPyIJoE+wpUY+kBZTv61jggc0frb/apzyKMzw3ofd1xH12GC0JG/ADx6qTY3yAdDOB
vliTgu7O/kpIv1wFvMFfUk34zV+ErHCNyHtIY/a3dtJjqbEBLQIT6aaPwLvRKYy6OXr32yRHUmuS
gK66SfFPhrnlg0Qqc4XrRl0X/HVNbGlbwZQ8VlHUoi2YYn0P8IFqQgYwmlz19BykILNmndxFEWO6
f+vWiXztbDA1ycLog7Decj/1sHERxGCVI7OyinaE1oDAm9dbFGxfYr1PDfaFsh59giBLRfFL95Wu
sx4/xbRQwXT4Jm7Oj4JrugamUXEOWwDb0ybuU15H/ghp+py0dxL7p6KPA14sUR8ec8Hmb/GykiLm
83ildIzxMq7imiwxeXSmpbdgbsG0j/vsDXl9pvQDz380oVgqLnx4uWedRo925uExRYLf0bd4Mlmg
3Z3QGEjYLkVqEfy3h5zH7cEj4VYvUbx9CaL9HaTQ6JQsLjis+wow3rbHReg7e/MIDLVFFMABC88e
P2atjd/Iplw9+csQFJOHsCXg6uO7GQV0OewScT/5nqQVAsk//E9ZPl+X/FeYD2nRdR0v4/wzOFHQ
XH/h/faldYCUZnHXJMnGjsk++TB3eyb5MnSm++VYN0Gxwu1+5mm6nhEq5ZWxFyD2bGHumYARMpeQ
LLaNEVB6h/EwPzHFfnlpqBts86cnOSlx3lwWfTUs9WnJtQLJsudTLUUe3UGhCBdwJP0aJufuPcJ/
QQg9ZzjtBiQo7yMo1z6sSgUHTr3qpundCOadVh9OrMn3xAskRVOZWd6/wxutoxKbhf57bkMXH9dB
s7suhA14RIQjL+aFT897MPBTTkxQiMDwl9hgDFsbBCIcuE3MJUz39Xuk7MZLZIxMdynitC94yfJ/
oLPyEE4/BDU8vPj3+qB7r0IgJFmzpLRIwWioGoOjoSaqotQPLyRaMAIfROsVdBv8xjrQnJFTk3UH
Kvi8FOsGYW/Js56Wcbz2B96mw32bCQCt1wW/yKAN6nBOZ9jKg+C8d5aWm4kkHt+8v+/ihDw7583P
Ron9NYDi/uAD43Al2K9XMRKW0fdvCHQglssy91pd0GilX93Q+1UK6PrBrS4uzApT47ZP46vTMykg
Mo4q3gZhmeLQKVyUJ68RbA1PYp+2GhLE7Uc3ehgtGJiAjnzpH7cR4JElnNRhmT3cpL3zVbU4sxVJ
oDyEVQ/rW2qi/iGYtxjxg9xUaxbrknke1MC+EvBrdltj+qW/7kLrX3KexjuCg7+hE+HfOJJvLpka
4qHE7iW6eXHgnfQQTUc8FnhCSCJOogt5YwDcqIX00zJZjCocx7kt8TVtZWIEaQLEZr9OQhjotmeS
PCqWkr0c8tn7tWKucZN5y+4TIz8977G7o0Z0X3gYwsHmc8R55zO79alJD2QjUWUshMEqwA8wTgqc
34t6GPSynnvkHObFhLv3JfMiWOXTNn4UyyoLsYb8efc7N5SdVv4Ke0Tffh2JDc4TZtQw4TN2iIQY
vnKTchzMCTgQe7o+cJWlZW4iqDETpQtJ3HxYJZ1fR8AVmxySwy/xPvxcRxDRKp1l+zWe8F1lUusX
FBN45duA0tMeGXOKQQWICxmsLC+DToEKkeBodU8ROq13347pUnNO07IP5yeXzXec5p/xkKXmOBZZ
NBcIZW/JKWn7KLhPxNjKOtSLbYa8G7/kSJ89h8LDq4UwvmOUtXIpsoUi6kxYmna3FbSOpVRepHWz
4ng8+hJBCWW+4PZ1apxaJGj74tkXQVAxGwMbMfDgeWJhXIw2QmsgMI+I5GgLDZONV3t7mz66KfBr
HFt+1QXGfPhknWsAea283/WEnThCtKFnbLGkTvLlF3GJdEUnmH1H9JQF6gS6jBg325D71YL65016
2/wa5InIC8lC0SilVanxtAgIg0LIM4M97t7TFhdANAcfkvvueddjDhlDC1lksTA/CktjEoAWsiWZ
CzlMpPFabktFEnOLYk8dcBQCqzARfdKTl5bAfcQzArLzTZXB7HXviZezyxjCECJ8aTRoPhlUmyjU
vEqkEY7EHWLWPsvUAU54dw8RUf4aZ0AGY1QNoB9XpgSi1P8FdAJDnIZEOISW4B1ovQY13D/s4Cz1
ZUko4sCrmaINKHQMIklBF88+QLGjGyuhWANnESsl0o81Sx1rdkansxIpA4Ui6th9SvrpQqFTeIk1
0COQmMKoEHndZLGDGnDcR5sXvopJZB/KS4bvfq5w/WYwv52pQ708COy0Ax/eR71lIYpLMj7YzPBD
iyzml0Wny6MYcIFwy6IqlLHLCiFT1qFB7B0pNum7FzMKkD6AbeCIUgUxMT2LDnQiifftdZViqLpl
CMN6bHdxT1IfqXRjKkJA/eIUR1HKTVS3Tnhfw9G1SznSKfroMpCjIrvIO6g6sEujqatNxhWgKcEg
Sply0gP4IduPWO5rOS9t8k1tkJFxa009xln0vJHQ3rENoWRwDrkYZI1ubn+t8CsnR9ARoeeIQ5Ob
RyhgtrEEIHlrvFQeh1nGFxciFKomMV0PiJ1lFy8dU1umlvmNozmCdGwY2ocVKVFVZ9DNpmRxlVkV
KDC53l05GBfIcowEihlr6fjsq47WSjp575CsporNgbhRiDm2j3DUugZ6X4y0vNwNn6W9h/9cYG/x
3LrgHfBZHawriqZpQY2/IE8Kkl8Ld72Ekm7BHStKeONwwlG7jWkZp+30BOcKPEKIz/SbCXXaaYx9
dJiUdacuky0I2gpNjt7ak4w+Mx1z7vm1DUJxWu1ga5mM4w2hI/SMX29Q2i0PGp2IGRKYYLhbEBB3
UGsqizWgoPVlsS+vSxCw0uabOPb5Et0SVKTfTDrp5UR2b2k8QadHJDqF9Qq7/nVIcF9A87A/ZKBr
P4zRotJiQW72ZfYHc09gUlxKuw77kUqa+thlg3Pjpb189d0clVngdbXEtfvq8S29xdH8meA7TfIw
5CxpEIBlcLejBClGKDXKJUyGQzv2/jnmmh8g/1ye/M6bvjkU2cfJddNFp5ojygAuo4oPLU+AqYaF
rmKT68tk9s17lyzZm5yBAQLF59ONBpn2CAY5OrspCvwLUkmzn8yMbAW9kK1lD1cJ1PukvxIKn7En
lPmUJwVzXlK34Q/Y2r36qRNX54nuHwBo/IayVh44ROOH2PIQpiMVV4nDl4TRZ/9gh83B9giSZ0ND
D3yVdKKHeA2Sa74LjvcGoZL7pjo0njw4d34iaQlc2PTar0z+sN4QvwtCk+/4/HYoOZlDoN/BUPLg
QweRJRRfF9b5yPfEwKCRExy3oT/mx5gl21s6B/HJk7N7WXxb5c7t5jOIalMZ2rrAtqe1F+PTFKFO
qlbxadtaqa9haffauerTYW9kHzlQhFjw+aEmN1Vo8XRh+nwWR4qb4H4kK3n0F5lfIMcwpOlIN12X
zKz1treZgTS0W7B+9Qb6PnFF2EF+hsHG1MzouqKl6me51JRGCajzA0EHn+syz6iPwlWJLxDgy+9E
oCKtw50l2T2dhVieQwpV0nuPTVZfD2iaaekL6b5AKhBexDSExwyhl0W+4Jwflw5+1i62mJw8pxNp
a6vCpJ5jMdNqysfg1IbBFhYI68GrHEgz/8C2YCwQ0rW9JdkQV+D7xCdUYutcRmaUL4Metq5IkBOa
FBl2Lq9g4yR91UH2innIlAdnwJMAtOmdS4+rFjgROrSjzZa3P0Ng7B5QqywFMqzSsLJeB4ORpNzG
VdceFfqD8WHMQjOXLibZCI6SlKbOJ4rwl3ZmtPQw1fqnNbNpjJpyFLa7GA/54HiBwBhRkGhbX7NW
9Pi3hfkp8pz50RGkU4OozkqNX+JTmO/+i+RpW21bHOEQSpFLP2L8UygBTGWBMJv1pLdtvNtZOtQL
G5Hvtm7emxLannPUaGcOrNQVwlhksI7+5DfGkKFSYqNHQzxxyGTCbpMOMGzBKN0BORTHhzgCHG3P
3dmh2i4wA8KisJvcHUdvVEUGBWDBga+DbWYXeBrRFzEItkZxE7lI67Tjy8HzjC76LaUNsp7tzard
HPEAZ2Xg9FTnbSJuMx87tAJZfljjBQGm6GTfJQ8G1HI7a0IRzA+tySAhD90gapzZz1OHVinMmXnO
2D6jZ1HxMW4V7PlsI80oJnK/5G14UmHb9uCOxS3C3zZbzyKDVxiv8IZqecu/7wle00LOilxnr82P
46LUzRGIoOSm6Qu1o/uO8pG/wXOJEDg4ndZKIVQL9Ynm9i7g3uhQgWOMAQZEei+YGq6eWpfrhMUh
bmjMjxqHxvRRjav6JzfgCSKWBGFidESOd6HRWVfelPtbCf4xTmWJFmmFF73GQQzUEwdaRWP4NQ62
8rjAnEvKEKgwKurW50ANpVAyYLfD4ouxflTpLtdNMpAUc8aIvsoxQwoiDnk0Knbq3nwi6CPepg4Q
gYBeMxZ31eSSGLXmrurwsy0roC/jtoBwoa3QbCIuGzFuPfZiy6TLiIXdO2oov4ZsLjuvu5XnfLDT
bUG45hGm0PkOOCTzmHlhd5BJGF6WrJ+vLGLiB5BmeaN2nxyCCPnbhRlse8AoETpqO4ZF5HPzHuzR
fsjSFgnOOLeGO5U7/wJT0fqU9mvy2jN4LngHm0GpmB+fUQj6p9nT+PyZlgctMGldvD29YrQenlN4
ZUuCDggXvq+OkEMbi1TAPivHDts93BSIEhOzl/7K7YCbsx0FLjZY+EMga2VAjka05ChmS2rk7Oi8
brcZNJylIwNmIBmbyGdXt2mwyMYcMYDWXj8DEA6Em/2Wy5UXe2Lcx7rE/cH1fXBHOuSIFVkY6uuC
MJynEakGF0CQsXxnXouatPWMvXD0SGO5gtX4DZO/+J9ghOoWwzRA19okSu69EEtLz6xZViRJBlGA
xjzjW8Q1fdZzsCUPbJ51WCVBh2TzOTXqIyN8eMFcLLvZbo1NRUI63rMtsw3lbrgfXR8ASjYnDzoI
M1yYbP7oVM6eiOy3Csg6bEEDSDJqoslSs5jL2jeGlTvyX69ROJOjnULZTFyEzUwntEKBBcQpzSX5
2q50AUd1mB5aHKQ1gWDkqNa5+wXnVYZUY03uXGvtAaZ5eYpgK34JlSSoJ7BzeQt7zEwF+vYaqL3o
uKVsOcya+ldFfAtwbo+A1T7HtpngOv7w4rBNCr4v6VxBwh0+tJaIo49UdlHuIzr4wo970MiEgMWh
Gzzo4hdIiYF944cYv9SbhXREFf3YA3I4zaS7W7y8B5CKrg0qwvBdjnOrq27NI/RwEjqDYXZPLhIc
wK8kwjoXcTfhIfIH2h7SRbOfBDXUmXCRxXCmkP06OwzFytWkaWMS6GYHK9z3yS4MkVRbuhy0TsIv
rbFz7VSoTDWrlZQp3vonbcFuhWvM/+6P/V59fpzSczhqWgl6Wk7D8Ag+Hbu1JtWVFwz5L7Z5H76/
6AZhqPvrvCW88XLAEEe9h++LTOb7aLb7NxUNmMySfK1XRKa/TigyangRWOX3U4VLrAIaPDdHssMN
ZQEQjI/awFGYyhTAp7FTM1hwzMc8drNiLYLUYiifYCPwinCvtei8jp9RJJB6MhzGNi9XzZYorwxS
tHa7pRMt0Gu7F9VvecG8xP/ha5efQhfwx1EtyxWjC+Sp7Jo0aMXyIygs7WmmGKgz3GMw8ilSB8Ci
n3t0eaaE/iY+JL2YDtoFP1zWZk+TxwluP/xrWIdpnV0F+5Xoqb8iWNO7MBwtL/5CvVJ1IsW118J/
Y4HYX7EILHK3oRKYQHlJ0Qa5keiyTzFyDYZsfsfKdrh5EY7ryHa2jOSeXUIk5dRyY/T7yAPMFrDT
uM1M4JxnkFThG6TTXuxYqawl5sVjrVuKQiXn0RMOhrZx4Paido3GG9lb0B461IHPoddBpIbC6TCx
0Z248ZMSrRg6DzusKLExB4/2NjxQtSXPHQQAFaoOXKtqp3XferYrNi/LSyxA5B1Ag+KbY+tQhGA+
lnvORRnGDgVRZ1gdWUTjhPPn+F7ar3mQQXqd+ww/eRdf7dSv97uYgxfECn7Viwc4+dJ1X80Wfljf
gwNSwqFRAd+H7HUWJxWW8B/RPppfW9hhIGcNiHg8VzUzrN/rOMPJU2DgDuani31MevNsbQjPyZub
hHuZ91505aAShkYuGnIYLHNb91FKCwC6s1r0OC4RKdEVgDm6k2aevXaQPD7F3Y7Xf9vYE9O9BCTT
JyeFKqXGNTbe/I2093RZpncgKB0SJaPxsCAxBV5SyitY/zAt0rMrBKqSESAnlTRZkKVNv2P0h4KT
3VmUgXmVZh1Eg23m1fES5c3MwrDUk82PEVLhK1SipM5SBSGGiIkolj16S6ixNUcw+5XFTtSpa9Xj
YpYRsQ4Tw5DF646z3PI7qCLWWkUoseGYm+AmlerQbhIXuO6yrWhb4r6gJkzu0oEFH8qyHNPW1Baw
Ne8gP3f5WPq+BO0iMT/6Dv1bMW08eQ16/xlmU77Wy8jUR+4BiRn6u2xAuQS4KMTEfkiH+Wu89/D8
O7XXiSSiStf18/FCd2Lp3FVUMAKft28KcKbHMh4p/cZT/O/2kMcN6/0IXtxlU6d8bxFS3WL55GGe
9E5p7B87r9cNttJolLpl7q+tSfAWYg5a9OAONRnZ3nEGYVDQTnklxLy9cJYnjcaw4tjFafIIh06E
f0iGvQu4yQFAiDsmpAeLLcDnsT1bCzWJH/6EIC9489Y2uAevMjhMXhgUrdIZItyxqKEiiy7hgHk0
tkfI0giR1WB3bDqH3rzxdHYVKh38VD2xZvSApVyZmU9hmIEogNn2Ackapso13UrrTaJqBVHHPsBT
jwhwiZUe6vAn4s3s4Ku+vVgzGUBm3XieGFrJZDD5qY0dKultYC/IcvmBFcxYGyBw63yLO4zhMTH1
DPUP1ml8rXZgSxGjsrrDExpUAwqR085nhETrdD+3qrdgAU+u2jf0p7APKzzFsX5YulEfUF+QDO92
LCuAPflQobJChsu89Md2ATJHx1i4jvcj1OVZ0UkCiixG/6UczQ5+VjJm54BE68F2miZYW67JA4TE
tAc6d0qg0TTrrxmD/vskGhb93GPA2hWUhOG93TVeTB+8pCZmwfg9iPf4QtgW3Id8o+c1S0laGsWw
qaLDlnWYanscn2DDhY0hsOQwJQYau7NZYZrZwxxXJiIQUTGhPqnZZ6I9yWFpy4WLt2LBZdSMxoVV
xg0Ghj1ORN22c9p447yCk+nxBlL6oaJW82pGefjVrC6B0Enmw3cajZOuPX8WUW3RY/+EoWVyNe99
sNGGkJ7TKE2/zRsbz1022p8bVlxrkXZjesuWLnjIexSVmFQGt3CdYjzP/VCg0b9RmnW3XE/yplf8
vwuCxVlSjTgjlyrGwvsCuGZ3GLeAgyTWjesxWldUO9hRDafFY0NNV9af7Dy7b2u/K1vycUH67RSY
75pn5qvtU3tnZBc3Hk/DAzZTaREjE+8muV7uRGTEJaVh/Bzw2POrURlVZwJNBF737SDHNb/yQeyP
1m15nXT7fgimPoVbQsKknq09A/t3Q3+O0wkj2jlE/c8By85NX2d8j9HP+lFX9mrT35UHFjJGdMzH
YMzivcjjsf0Wr3NUg9TeHbJooM2Qku1RBImGmZYHZab27owB+vjo2y4oVSvDpgMM5DnrOvuSIWnx
4AdkuM0/SeCpF2jwbVr0a7jApTBH83SnVqtUMeDxK2OAa4fCYBb5luwtHh2VsWsWsgwfd2+bIAj3
KwPBRpe+WpI7H+iXH1h7g60cRmH6jkJniwuQrSNdbWG29SVs6xh1rN7CrxiJJ8PV3/oJeiOnsECO
jX7spcTMIE2itDYsYLymrVbHdIuQixcpsx9JbLu3ViZe086gNjfaCO9qQ7w3RTAG4zfA6tXHyH3q
ICVL2q/ofVgFVVBwSjLZw9KziHqHLAD9kIt3LJ3jzZYzIZ+bebCCkxgNEcpQe98CcbSBakxlkeyD
u5E1cb9o73nlxLRX6wDGvXL0B3vP9tA9Bb7tvxEyuoMjgJKBamR5uYOqzXBKUHUnYcC77FH/TkAF
ONg84f8otbIzRkzqFUznpNwi5C6U25S9Rlti3mY64vnYp/XD4L17nbHjjw4SZu8juNptvRmW3eeA
P99EvED6gsCnD9/6DGY3PjcexeeDFIV5Beb0n+43w5OuWKXJIvTpO8AizAh3tyAcDIcObsFKUeh1
DtyLemCeWYairPV9xK0nAjDnKBLzS65QThcKjHHQpXI5JnXS+1vTr1ig5C7b6g1d31ntMIAVbPDy
X1mfime+wepRbOsmnxxy8Va04PtMyjFWXvGJ5T5ugU/Kabb8QbAEjbDACOBnptgcAJykfOjo5Frv
6CCw6PVgdi5AN28VBliIgEOcIa7IeRBYeEGhk5eYZHWPLkbnS3W0XzesIt4ZIclLJmN+Q9G0PfFs
50e5M1FtI9YUZIVLXG9LeNgI+mmD7+dhHAPEtfc+L0kSdY9yb81DZswtnad/+nUM7iRC6auFaWzC
ecAOCzqVwt9jUdsJT2kxrIxVSUSDD4Ml/wmhLcu9w8VYARciDhgHT8jKMvllpw5NNuiAoA4ikTGF
8R5znXT6wNs2PAQiN41sE/MQGkdPGOlkDyGWH+Wihr6S8hNLFy4bZuTKtjU2Rvtxp3AqGDSlX2KS
8vvEJ/EdwimCK9Y8PaJuFmy0FH5tUjtTLTtkECvc49dlDePHKOriD/TW03EWy7ZClWKQzq0A9C+i
sA0fTRAOzecOWkPXweCBDdGDYCOaYW7bYkETWMpr38OzOYCAUSL0BoTWCeNw1WOmU8EX2B7xTA+X
KV26RoJ9gzOZcVxnRi0o6cdsacO664v1DlOPfhkBelboi88ZFnrYL+HW1RIz87iP7B3WH6ow3Ta8
+6heTakTLn6MSMTYeTsfEAYCtACwVH+RSf5B2vY7CY9lTPKMfIaxCEhnxOgnDUQG18GzBK3j33h7
f9Dn/c69i0UbiR7KjUuKsaGAgQk9Aob2nL38v/R//yt0+09x4Rqg3wRK70IRB9AXniATFFQh+ejZ
/jdKxR8EjL8zz3YH9dekkeqhGbqhR5y4//7Z/+BgBkT//yoj0VKwgFhASeSwnQG5RBs69OXngpTy
uRqoPNshwgBIHyKIxYI+PS3Q1HnzX7STf/p3ff75f/zu8m51ONwSCKDF65I9zxBz//s/7E9f+m/q
Z9ERdG3w51xijo2JLJT3K4XO/99/+J+e298kmZiRsQ0HKQzFOxxrwVJ6CcN7+2yyv+if//Tpf1Nk
zh4uBtPR7gJyA1rKI9Uzxpd/Y9786eP/psBUAZbbG5bHF4dNX9yFbYWutElS7MZ9f/xb/vEf/pbf
qVF7HrjZ78AyhNYRtc6dH83Hdv0MynN/OT7+8PD8Do3q8iVW+FLNhYVz2cW/EAFS/fsX/Kef/Jvg
GXNXhJboLT/7gzhMEat9u7z++4/+70619Hfg0BRukEF1yWc3JO+gPvxn7UD4XKxAKxwuebkT/dVz
3d/egz99C7+938G8Yo/Xuu2SBgh4fwgDBIwMT9Pi/UUa/qff1Oef/8cLvKEryb10iS/YcGy3Tk45
GFOE/v+Oh+S3t1gtZoIQUMJNo4czU+SeY6D179/Dnz74b++whRSNYpv1icshbTHMtTdmf8u8+cPr
m/z2+u5oca2LoJefCEQmQWSOSCVRtc/Ew79/+D/9Bb+9wXzTGOphJ35BkswdUlt0CWPoP9SP3//9
5//BafQ7h2fJx8S2qxXQnO99Zdopuu/8z5IC2KHokPFZPSrsER4nN5Obm8z4N1rbHx7X37E7aRes
2qUwlZBdwSkaencGhUfJzGcfHC9/45//d1RgmP4O3Fk7VGJxDr80BK6HHmKUkMt7COpQU9ofVsyX
IE6e20kdZeBo9e+/1P91ZPwXs9PvFJ4uCsbQi/h4yTMb3YHQxe936PpchdE/xjKkm+seypeGeyop
dJDTKgmzvlm3oS1MGHsIaLHxcViQusWTdmj0TNU9xIzJAZvuWKP/tpAUgIYZFF4WzR8Y3g9FMvBl
OPbbansIiHZ3C7cZGUh82o5zHix31BF7C5xlDytto0O8Bet1JZt9pitFV7FsPMbgZFT1RvEQ1/i4
4oUqhaBujEsJJgfziMJgwmL66mfD/hgvPC+T3HZNa9P0kLcE6UJYz0F7RBZKv7SRfIX82jsIFkQ/
/4ez61hyHFe2X8QIEpbckpJKJZbrMm1mw2gzTW9B//XvaFb1cAUxQptZ1HQQgskEkDimRHXtiPfO
4q7puuF+YPKMNHZJ6ICkEY6RWHctnRbYKGXkafGGYp9Zit6VcUz3+coywINWPK97Fser6tTPj0sE
vHWizqfIohAvmWDjoW45rkqz20vc3Za8vstnmR0kX+gDAKf21qZhCErdTmNErY7gKcY9AZh/Lg86
0XC/6YJpSFe6JUxJR0AEQDA+SRzSweeMky0asyHWqZZj+cKtNcsYbFOa7qWJ1LCDD/T7OkLD0sZJ
tu3rfc+yewdg7utxYOqKlnl5nqW2ojiaSYgiHOYSnHMwPsjGocAwC7qYlJvQDE9ClneieKB2oVUo
+CuysH/Tb9cN8EY7Ht12WpGfUGy+90pAt9qRieP1r5t+uzYV3bAUbsexJ7njAD9HvOmhLO6hznjb
57WBt6ymkTY8QUPgfl/WdQac2e79hdzmIyeYtu2NTkzx6I+f7yxVUEXRrqif0kxupE/T4Gh7nq1Q
l88GRECEh3DnqFKJx6llY2ic/5b7heSsm+BF+WpnBamj09q0PEDpdniexuXg4T0/lFUJffSOCWB+
LLrrPfY7LZvy11Ti31uw0z1000I/WJdABTM51/Yg1VnsgfeLD1UaF8AqNOlHMeDZ1raK7gGPaEB9
VvEivngUoNpWpPIZr4HqjiW9cxc5fbOD1N5yH9tQp/SzLgUKDXvgux1H7gEXsflLZ/c/E6dMB8CX
xumlgEfuwa2H4ocn0umE2nCE6nvN3uCO0u1qF4baeNjCfR4w+2eJRBUHqp+LkLmpC/CcLbHFDpWf
0zHxI5avd4PVD2G0wrC7sOJlD3lx6yRGABNQNvVQDp7ZT5TwRkhGF9WpIvPZda+vAYToxfckdcQH
zBOm59nu1ycoi67nBwCoHcZ9sR484hQfTtf0T/BMQa1ClgNIQs78bSgk/T56Tv1kLQOeJ4CXzR4W
L+WnIVUM5ZjU+RlVhfrhMrZWkCi1nYCtpLqDBBd/lXjyPAFG3L2SdWSP5SqAxl9cAkuvqU6PQo3z
11ZY7oPtcQcvZTlgpcQBtgUBlqKEx4ASb3i2z7OlAL0FpltpY89+CnzWO+htIuyH1gF8HY+B/mzN
3E9SAurFWQ6wgtbqH1AFrDeaOU2oSMr+sXjf/nKSaD5Asml8SCPok8NAzX5gmQJICLSne1BWUOZz
AGHqEucjjSwO1ILLkodCDki+Sd36FKL971YD18Qebm9boqqmWz/VIhVsq7KDrCoOv3zmYbwM/QcQ
ask7/O1XYNO6ih1tPGM/pyuuzqxq+x1oRyjFgWLymEcMvnZxum7I6xviWjeIjMaeQZoNrpnKehiX
4cn2rIfaGTeyhuFAqftDjuOC06Rneycx/AQlIYA1oF+Ip3LazBzn7HkpcZxb/nQDKgTw6ij0uKd5
mk8C9wofnudAA9K/oCmN/kpm5QOSlvlU9W828b7NXtYHqdwSbrnYQ4fq8jaWjHIpJoue0vaXQFm8
AsomSsBPIFtdvDhDaOH89089XMexyyOkv1OJ+9JOsaZ7ynlqH6pik2F8kRSKJs5nhU9NjMoegQ2L
6Knq8zCVT64AooLtE8v1uy29WlMb2u4axcKaSpvT05gMeIKY8xzGhlWRv0JOpw7qkQHbNlrk4YbN
Fj3SNtt+7Wreu04ddg0A+cOw90bxCAzUxlHBNOtaBBcwBBM5VtMJsn9tEBWASa4xMHiYq+Vuqevi
7no3TO1ou24uHAGVaUpOAKd7B3gKvePl80UlVvpgu/PGXfzyzBBd7kaUAqY1s6KnKeYgl6rkPrPY
H7uXd8PUfpNZd7jemcsLmejKN6IYlnFYRxjANcO/xAZCPs9+TqP6edvnz937tIixmeGBBO9uYQNQ
gZsAN9NAQebP9Y+fI+F/0oxDdPGbKmnzAdjqKrTn8ZTXydGKo40caRoWLb7byctrjiP5CQ6sP6zY
XmBFs/6I1OTc2MC5T58GxgWsJYKFrR3S0YN/4SterfxMbpSwTb9eC2tI4NQi43QOnfiJTPkjeLW4
QW+VckxLUwvjJQG+AzruNUCP5XAkeOIEtb+pH5xcMfjleudTV8q21EYuRxvRhW+yIbHzmXCgp7zp
jyLkgYA97aN3P2QEXMz1lWRqRAtpSnCaauXcge4Bai4gkT5ot+Hozb95Lzc2dcNq1WVwUEBoezWq
Okxq78nJx/cqdTZMrgzzravgFHgw5rUcvBMeo/x8sf28BCCLv10fnMuVIYfokjcLDqd25Yx2CN7+
RytIfmJsuItd+w+AX0EH5oRch33kLb+Wotpfb9QwI7qRmZfmWdx1cg0z/msiZJcAA9NlxZHwj+sN
XD7woVfnwfwUgQCx5AVbkMYtaGSePGuMj1Net+8onw9PLoiRb9UKeKndUDyGe8J+B4ic4L2Q2F9t
+De+DLNdbbxtXCyA46doyQAIh06tJW3DPoFBNPSXUjEBgjX5nKyPTvTv4G1kHdOoaokBDPiMVIA3
nugIqYg2B7af9h/RMn2DY+tNBUv0RssPMTwJk5kpvKkPKR5WbUt4z9nU8TuJ8umuFxYgANfn0LTu
tR0/aUGXTefGDp2IQEsBJ+SFxj8I7+9v+76WFpSSirQ2aMwNSmK+BJ7zT1WJGELfXfn7ehOGrKDL
4vRRXy/DUNFTV7d/OoiNNLb3ev3TF6tYwFSdV9unBQ6yuxwS3HpPCogHoEQKeF/YQToPz1CB+OLU
Ll5Ox3/pmL9cb8+wL0htrxclBYQkgipLMn6T8NggwDu57jPqWntHfrutjfPC/tQnXhWWg8c67zTJ
Bf6WPMhAXSHibwoCM3OGw/VWDOtKaqkBOAMoCqQgOWdsvYfQPaoVifXNAzUtuN4AOcfChaOL1CIe
dmwtqny8Q1F3hmdq0kwpfEJI9ZFEydoA6W5ByIEOQ7OraAstqbxKngGApS+QUG+A8wGtcb/wlp/q
JSlCL6r4m4eXbMAhQXL6RwLT8hx7AAsGYhHJsZJeGg5Lg7LL9d9vWLU6SmEilVXysbdPmZM9Au22
o/lWydj0aW3VTmJwuLBHcvIWgVJ+7mQHlWTpRqY1fV1bo27WO5MHFGw4Jx67BxdvenJJG21EgCG9
6rJHoLU1HTjifVjP5QPoSWBAAD8YJ847ddpmY+0YuqD7k0WgCEyqd5vQLYb+aUmYCIQCmvn6zJqW
vpZS82UG7HmmTTiAwRa70XuVEZhDDx/XP39Z3Q5JSUup3ZylYGnMAOSy2j62BchyKSf1wankX4hp
pAcLaKxD3g21X2cFvQciGJSwGZBdb27/5Ayw4djLMyifjN0X7jX0HRrC40bGNOzD+hufndc5T+pu
PtXNGAIdDlZc1L6XM/vigqSZ5WAMVRNOn9fHwjDUOoDFqy3UtORSh7WiD30m/kxlc6xls3EJMCxG
HcbSLuloNZzYJ1yKgar/unhfxVQeib31jm76/ecF+ikXO3HdCums9OSWY/FT1H11UnMvTgAAApZ3
fYxMndAOLGMKqOQ4TSoE9FJk9RfbeSiKDEDZrWgybFqC/P9OxCotUlKI+QT07HEQb7DuDVKgBGlS
7uQ43t3WDS2qBgUkJsh05JQOWYXrnnNCr6B5U4wn2S0be6NpPrTQ4pA0sKdoViEs318UIN+2V4FD
mW9sioa8o4NXIPc0uSk4BScQnHAMz0NVd/vrw2OYBB21Urkg1nkg/obw3typnP8Wyq39zhr/hZhI
EQzM/bjekGnf5edf8GnNLpaAtFQK8jr5p/8+H8TpMN8Pd5B5w/Hxl3hnb+I5frEfopAc34rH5GML
tWGYGx3iotbBGpcK7UL9p/XaIHchqrVV7jTNzLnRT52CAvacy1oNYTxkP/KJ/3A2LUlMn9ZiHCSd
uIopSiydHJ9Xkb66osw2Yts0JlpsgwoGp7kEtF8FtYw92Bd/i7UBg0QO++uzbUgeXIvtrLMTN7PK
6cR71LeziK6vEJhadtWy0m94adqyHDO1o0U3CuqyttKuBcwHWv+FAwJpA1oG9OsSa6N4YBorLbbt
kpYg+mSYh04FrCy/drR5zzKIzFwfKtO+rKNMvNmTBQxacKpg43eo6p4s+RcQgQO0Vp7aErRliMji
QHaaVNJC2QXSYC4PJAC6vd0Ekk5+l+aBLeltyUYHo8SpXQIeMTdhnE+nTtA72G9vrArDUOqQE6dQ
Pa09nHAggf5c8fIFshbQXKQ/r4+k6fPnv38KxpjFE1PglocVbKyhukE/lrO+elJuLQVDstTf23Oo
YMEnoUS0L89ifEBR9ehRQCuSxGdWvLutF1psxt0I8aEaoJ+lGv5Uthe2dH1e+mLcWG+GvKJ7GI5R
BrkuZuEcnrUHClVNnqUb52NTuUp/c69RNV/bFUiwLhO/kRfD0rM+YpDxAiBUAd5YvtC4f+8q51BD
82mjQ6Zp1wKUx9HImtIuQ3et99KJHxZVHgXbOswZxkt/is+yGLQ1XOjCBqQa+KINEIEeho0RM/x2
/bkRLtd0hZnpAIlOSDKmvpC/oYR3fSEZihD6Y2Oc52mvBDa+vJnwAoc37/QXtno7EN7q/FasT54h
Sjd90Hb0dlZC5o12nXOSv3DDpudk/SkOR4dnawIk9VkL1C+657SHqMGE6jEg27ZzoGe5NHBIahQN
+vrZiW6s5emQJyhL95BMbdrQAvkC2nt+0wZrMYLrmsN7G5T1aaM4ZcgDOvwplS4tkrWqQzVL+yOW
dbwbuUV/g93HT2sWg59dterGJaLlA6AjWpsOsgnXKQRhNIB7xJnOsjFZpgV4nsNPc9VCbFQs56/3
87eM1VDY63xv84h/nvFLK0HbnoemKUkVY2vD9sx/WqO0jxwaNn89kmY7spbJxoSYeqGlgIJAIGQu
kXcm4kG5q/L5kO55seXUZ0gBuvMc8O69LNq0CldL3QOsfsgp2Xg/MH1aq7lQaExgJGkZAvDwPFb1
j1GmG9gzQ/wT7cCdp84skgJ5cUgnCCas0BcmAqKOq/MQr9aXdpSQJFg9vnclkJPXc45hInQLOh7h
cX5KUSGBrgv17XX4q1KoQcCrkmy0YFhS5NzypwUblUsPgE87hHVfIsDrQyEfwXs9QQBjowVTH85T
9akFmiUAaUBWJmzIaws0KURtBEyRrw+Qoc5BtGjma+2WOVVlaFX/zArMVz5AzNMKsu4Dbnp3LtmI
CNO6Iv+/E0MxugrYV7TDnWDpintX0I1C3n/L/kJUEy2qrZQCSVXh9uCxod8Njp0FXkJpCKm5BODb
1qHgkav5UbaSHrnXRwdYXbJvrQdtl8yFDmpNSugdqBjmEE5J/kLCDMqXE5hiU8qWtyiN6Q/AsuiX
pSr6h8HuhlPeltWeUGlDNCofoIaBI/40Qhis9fLiA0VY9XLb/GiZBMRsAFvzGmizvIA4SpwcWq4C
6AT/kEqEPHckdOuc2w6sutXduNK0nJe1DHGyDCAKuC/7Y5nVu+tdMexSjpZa3Bb5vIySIbSdE5Fd
2OKhZmbQGisem5ps7E6GdfbfpeZTsCyDJQarQiO9+tEnkK/ZgvmYfr12iJA9+I8Tb4bQ6gNq/wsL
XkAxCp+gTre1s5p+u5ZKYo9F/Qr93TDzugFCqfZXAM72tw3+uc1P45JCFg8ubgtOwgOFZMAM8RIH
Wli+mlbIEDH2mFfp+/WmLmZEInTv1dJt3M5tJB5m5g8HsqM1S2Gy8zr0f69//2LKIkLf/YTIkjwa
KoDWoLy0k95A9wXEOkHlzogP/mbxy+pod78Sd9zKkhdTMJrUlm6RgWqTdS68ldwnRh5ZrwKQwjaW
rGG89H2xXtTMrBmUU8fuvrldcx8nSUja7KNk0y01A/x+bfFyGLC6UwFgdh6NwcQYntKbr6pMbnrn
xfe1lbuQkhNYbsqTp3IA7BpbLN94knbvEGpZ7KCHbP2Ng6WtY8h0NB7IwRDMoplfR5CXkLgxsmon
p43lezHQ0RdtR8yspJl5CZINHq59joeb0h4hcPq9UZaP/7mx75pa0fZDziEJW1YOTEOc+hfgyY/K
K9uDZ0/fh3yAxAS96QET3dE2RyBYm2FJYhq6oCajkFpCnrQtA9eyb9k00IC2Q7ElB6vAytdwceFx
A+nbFrx3fsvLBRH6jsSWScjGxnRT0CSLkfiT+zPmD6O19apgiGx9Uxocr5+zQoHvHfN7O4bkztLA
qziNvl1PVobg1vej1UpyWIBh+NcyZYHXju0jfFwgn1jD8Lq0VbSR303taBEu8whaHkh5J5d+h8pn
oOoVkhfpHbX+vd4R00Cd//5pA5laNSU4O6/hlIB+Acne317Mv2eZvLEDWmBH7QCDmBiQTfzHr2Em
a41/yy7Z1+tGBy4fE7GWtMCGLgRf7XzJQgFa0+sqSPsChilUjxJCjx1EUU5ighzgylCj2ME5Nwct
mqf7dKDRDuLK1l1nufyuawt+l8hcPBSR2zxajkoDlzqwhBgBkvfPt23Ie8fOMSJrH9QtzHTWzlK7
FBpcT8u8DMdyiL1v2KEIlDdVQjcubob50WHIS7YocBhWWNQk+Qpkf/cjT2m3h//EbROkg5AbCsXR
Dmpu4ZAU36Jxfi7g1AQtXggtV5sQP0NatLU5sixUidakWkPhPWVkgtT04uf2kzM8L6m8u76Szyvq
f64LBE4G/38ll5nrCTUIEjY5rA36Drrbc0y+Xv/4f3n10te1fFu3HFQ9DtMyKmR77KjKdzkb8Ial
er4cyyUfX6Ml7T4KiCjCMACkhlW1zQt4nM2/S9vEB9DOIVU7sBTq/g4HA2NyGgn9xAS6Nc4AZFrs
yObQMtgwJigDbKGMDevnv+LZp/hmcQ4ccwSfJuif/a3lmOyorPez4BsXQNP3tXGhqo69dYzmMGa0
vSslbGpsKO4dKbWijT3V1IS2E0E2ap25A3zo6FqHpD87i6Txd9hsDrvrk2tanefKxqcxypd0yiuB
BtzMG44Lr6KnuGMfY5HhuB4jOVRQir9tW9VNhSt4B4zxio1pWh8T9quGXPYCnd/bOnLu4KeOwOUJ
motRn4VNB21OsiS+RyGv6YVF9E8Sb+F1TYGm7UkjRsodFTZvTLkbRG4e9hnf4gsbJtvWJjuyp8wd
Ib8fjqhWOCP8SKHiVbxfH5/LVwyuQ+5X7kkHWn5Z2Ls9+8eui/Gfyp2sDzp2HI8UZVRUKBVU7W+b
LmAuXW/08hbOXS1CyqlDEmA4RDdTGxQrjXdII3fg4D6lefp6vY3LU8JdbdRWTpCw7XQJO9h8g9c/
1pBd2nL3vDwlXAcwIi11KiKCn2BoRILEbfaQqUn3mRNtvU2aWtDuYQ4QYbTpGnHqvXEHFNu9wBsu
lNlu2kO5Dlvktu1alWJVCE4HvHtgPbFWez7c9nWdX1E0/ULgtHJm76+Qbv9TOBAT6t6uT6xhZDwt
onOKcyxQeDgoSwBYIvm9yId7O0k2Mp9hber8CpsCxiYLLlG4eRuqb7AY3o8QDizXfqMBw8LU7YXB
3S/zanSWkE6D7TcwLaAjyGi3Dc650U/pbnK9RHK4450SAQk+7n6dpJ0igIuNyrZpdLRTy9hE61pU
GB0rGyGT+EUOEQRi/xb1RtSavk/+/+8XGaQC4YSzhpD4jmClQYu3VTxXVrUx+Jf3Na4TK1IlysoC
ZfskqxH15Vk+WMpNIAxaPEF88i0qy41SrWmVaumnA0KV1FbtgitX2gHP5R11pgpWeDeV0EAF0XZo
iHK1GYVieDiUsV/mLyAS3raGdGIFIRCKUBTX3JhwEihvvW8cZAggbm4bG51aAW3sNGtj8MMTJAog
DZ0kaBqxHOeibw43xYHOpOAZVHuy5Tz8XAHs2v9ssuInjEA2Pm9YRjqNoprwyJokGPy+d73jOtF6
N1gF8ZNEzaeGDJBQ5d2v610xhITOk4CxU4mn+2TFO9WzE9vwiXhwoTXYFVslLcNSdbWYhnWegtvk
OeOx2i+TOuhd1y+drbOR6fNaSEdJ1YrMwTsR6WWgIGbQczsA+O221aq7xUb9OMpIjdCOQG0OsvK8
wg0DFheJhLze9RkwZGwdGZ+2gxevzAEOCTdeqAVnYH7f9mUtXS8e6VZoyQLxM7aR7/YU1mnWVq42
/WxtXguw9CW4SlUIcV5o5H5Yw+/rv9pwZtTB2HnKC5gBpTib2P0bPCyeZpiVwp9nhFrjsqNRSQIn
qY7XGzMsH6mdFWGyF6dNXrRhjNcfFJPgQAKvR2tnK7ZRefuv3vm/F1muw7Md1HkcXosFPhR9dhCl
TPw0VZFfgdj/1nk9P0J5Nwur2KVf4jmhp3oS3WFo4IUei9jbw890PEyuLeCkFzfuvUBBeFdwAsmG
KEkaWG8k1XdkBgJDQohv42QU79RYeO/XR8gwzzqkeogyaGKzsT17p8OQp6HJvmBlH9z29fO8fDpR
QKI3xbrkbQgtksBt2n9Ayf1+/dOGqRXa6p88EELtjPITXGUPjMAYd53+MJij3PZ5bf07y9IwpiQ/
0XrskdBgDQJP2d2qtrZgQ2bWCSG86JbZGt3lzP3pIGSOY7oPGxufDcnG4JtGSLsF9BIAc7ijZeFi
099W44DWRLi16wrW768P0mXgGOG6aiWMRlsIlTBsZah7BlmVwYQF7zSHVg0FrDw8qBJbU7H3pjI9
xc7i7OHQJW87Teo49Ki3qrGdhyWEkkQRwV+CfVM1iEDRj+udM02Qljs6eIrAYadvw3FGodOBeP6O
d00FrarWPchmCyRuakY76wm7Hbukt/gph/a8LPwoj2Fg9ZDWzcYGZFgGOgq9X0EJYF6Puyye67sK
qgt/s3Rr+zekDx2Hzj2rV0WeR6cUxfRlVgEwARsRaNgodOC5O/EZBpd5jfkF/kWebVEH6AhkvmWJ
9bioCWYSXjS/jn2+bsgtmHpznqNP6aq1IJXrdp4HkpaMXmwRJXsnn7aIQoZzHz9P0KevQ/ZgsIjK
wJydO78hdBfxN8gGQuAahpvrliyLqQ/nv39qJYJIt71Szk5rC8tJSJpBb0/dBHsiXJdSpB1s1+A9
yZBJvjDL+3e13D/Xo800ONpBz3OgylTARDQsObWeUKM84l5rA0IAFjOOaF9KUWycCUwDpMW1l5Yp
9uu1Qe18fMzocD9Z7uF6J0yf1mK5sCfKvKypQ5pCs1x1JAKdLd9d/7ghjnWq1dC28N2tYFMBo1Rw
RaXHl0dRV2rxS6v4e70NQzLSMe3Kw9UKqlLRycG1iubtDk5XPpx5/Dh/v62F8/x/Wp4ir6q6bywn
TIQVrBkN+pScAHLyZfbregvnO+yFA5mOVk9QbFn5PMP2ohshcadYiaQ02UG1QDGHFw4s/ezfsLj5
FfXdRqcM867LxVlLL0Yni4DaWqPEC+a0U1DynUACuN4l09Sf2/00aElSrETChiHMl3JftRDdjmFe
/3L946Yfr510LAfsHvijduFI8oeMZHs4DP6+7dNaUA8e8jWeQIF3oFBDl1+XLciw6TdrMZyi6ltm
LSqQjhC+Oz+18cf1X2wKAC2C52m0c9z2xYmM4mvZgf4L2yYfRmcoWE3dVqHN8PN1bDqwtDKtIQkf
wi84ECm0sScqt67Mpo9rxz7mzZW04C8TKugKwM8ObjnZlsaEIbZ0bHrNKSi0FipsOPYFa86fWA4N
zsp+qAb6hEPfbiDq0MTitqPL/yDSm5xlVovH9KZ5BJ/Uj+nffFOy0hBUOuzciyTAHbBoCdul8gtL
gpNT+9Z04z6sg81BJO0mG6jRkFMMSVV4PvxAtsgghmWqy22yJYJbgsLlx4FDLWxZF+cvV1+dfmuB
mr6vBW4GBW9S2l0NsMpTDcFTiPjm7qs93JZydOW4ZWECrj4QdoFYbgpvBvmH0y1JZtNP1yK4xKFl
tVmGPTiDGV/G1bBPCJRb3SF1D4A4b5QhnXOqubDN6PC6Mk3nDDQfcPGqFneEEvRUP53g+8JSt7qb
YGK1n71lCq2akANkLuE670D6zJeWne2uJytDpOtwu2GAO3ePkDz1VvmakeXQ1f37bZ/WtukiGUmX
C7x8OlCL8q10CuD2vcX8MZzsdZgdG8bZSycgH5cUuGOoLNVsfUnnH2J54ylqe0CI+Ne7YYhxHXBX
pP3ccwg9gjvfzUHvVXZgw9bbb/AMtNGEYb2R8+R82puLdSpseyHs5EGaEiQ80Pxg4q3eafV6Wx+0
/TkVDVxNamxJBRP+En9bu3TnTFvCvaa50CIdDqEwEWc9zt0ZNAXixVGHpJLusShYe/YUglIpHP7S
+0IV8s9tHdI27wn6VAVs3MWpYfspjvz17DUyT7vrXzd1SIt/DpXBZY4EO1lF9bjYLMyL+Osy5wAN
ZvvRAtJ9UMNNmmSE67i7tI0tyN/iKZcVkKZOp/gpk+mDk8Vb1DzDAtZxd6itDIUn0ZuzujVOaQ+2
6k4NvTGD6LC7uZ9gWUpw3qe1vYcJIWRV8+P1eTD98nO8fIqLSayTM7lVCz9h6kOENRiWN49PG1Fn
+vr575++7rZVmg3uiqiDRC7B83xWjbs13yjqGmLa0WJa9mvflAWuuW15V5DXwfuXDCeVbf140+e1
iF5cWENwDz+eZPelYl9EO/mLuK/t8v22sdeCenb6DtL+cg47e7gTQnxdMpxr4JZ9f/3753G4sPf9
tyd+Gv0aBoQMRtoONjd45MJYu4FS4dYZ0zS1WgDXdRZFi93IUCbFc7lSKBtPblC2myeE/6bxws+3
z6fbTz9/sVylvCKpQjHHcH0DmvGJuv0a1Cs2CcWo5ytXeJAzgQ17u5L4A84/cI2Ak9ODlGX5LHoF
o3EH0IGN1Xx5QTD9VX/BLWaGwxoL66XmvqDJb0h0vWSjfLJzmAtenzRTI9qi7sqihHWW4mFbRjDy
g1vha1q6eBH8fv37hnnTkViw+MVjCzbA0LZGGAj8mXLYVAETfv3rl389t7UDiUw6y8aFhuElByZP
qK64cx80M4PfCd8YIMOq1jVwXVYSEYNdEvZ8DVJnNzVb24Tpx2vZiq8iybsWP16IXcl+tPmvbvpV
RzcOjTaxqJKOZW7XNKzEL9Z91ET5a/ua8406u2lYtGxVqcqN2ygS4dmc13fK8exNHW/sEqaR0TIV
r5TqE3Ieman0h+jBwhvL4P5s+biRqkyrUjtsIJjHkdIMxwBRBjmjAYTB43JryZxX36VMoucqoiCK
3i5wmqjVM7Cmv0poJPq953gHW+A9NoLe1PX1f/lYw3Sond1NwupIx0PPmX01Rz7t3jnJ/ZGUAUt/
KvsmKihhOvyq7dLWnpCQQl67x3ay3QMAkDs2wLz3ek8uryemQ7DcvMjmNkFPYOkNWPFbkm4koMuT
wXTwVbMUcSJB6glHN1H3Xt2Wu3Ipl/1atIXv8RVvKyl8la/3wjQfWlTkKlqjntcd1AsgaRyJfPqR
VVMEWkQ7BoWEgyqMi938mKyJ93K9SUP/dIUP25GTsxQwulPF0Rmqu4rBO7n7VZbDW95sxKNhcvTi
aczX1IGNcBt2fQr71DZ67FaQHK934HIsMk8Ldni7Cxv3SRk2Vu+rWhwjPBAyvnVWNrxGMh2f5eYU
LGZLslAiMPoCekj2XSNhYRifhRwtuFI+e1nnk3rTAcgwXJ4W/xkVLILbAhzQU9g1yF/p+qsB+2Zu
H+3sK1W/bfelSr/Z7fOM85fir/2mpLBzOXMyHcJVVHNOogoooob0QdKVX4UD39CmBGBviY8UrsGQ
Db2fu+RuqPp/Zxeeksko3u0kvk8dfoDJ/N5pZbmxdxqmVod9sX6w6oi1kIVKQWNcWPUFYkX3sqo3
0p9hoHXU12jPUOHMKx4mjh1GPT3GS/txfVWaPn0e4E+nwdKze55EUoR20wXZnPmy2QLDmeboPFqf
Pj01zQxj4d4Jz/JumZsGVvfAxxy2EVtg6P9Kof+7AzEd4NWnJW04Ul2YMTrDmFPld3j+UGHSR1DJ
XvIoWJrOOgLHHNd+2zn10QJxBzI4MIFyJjHvIFxTgHpBuiQoMrUcaR/DN1Mt019vBQp9hRAmECGJ
/Va5jv11TUqofjkWrD6nuo+/dy2cTcicJj8oAH9fUmcoZ78HZfmBD5E4xJNrPYGIYe15F6WPTSmy
9ygTeFSaK1du1ZNMM6jt8TDQWWsQe/rQ8tr3BNweL2b/Xl8cl0VRCNOR4D2D4uAwQNanqNvxT1Qx
6xBHaX2cbal+x9gCnual4FWwpHXyMilnHn3Um6KXdRmmu0kNydZaMkWYtuE4I1MZkdCFj1Q9+y7N
v5a9eIOT2lbB2tSAlp0Le3BZ1bk8zKwiiOEOVVVr0Fuv1wfSsHnpoPeeK090BOIDTmXRRwW2H/GH
evFe6pGPHwUMv/YlnOPlxlZjau68bX+KPAsuyhn07/swKnrI1VjlvYIspz+L+aVykyc2tRun48sv
IkzHwoMJCdtW1ZAwHyj4SHE3tE9whSW7DibseENV8CK2WdcHsh5hrGbzMdlSlTdkF/1BOIJYU73y
yA4Z0HNB15AjqYHXhi3171l1G5RoUyPaQBZZ3VpT3jlhHn0b8tnPii+sBEuL/L6+LgyrTkdgrrlc
WSFt1Mkl+wqhU4gpVd5qN75jbfptmdo4//3zYph7+P1kOaS5kuVrGk/jaYUgPwQrNw0yDRlIFydu
sd22+cxIaFH+VPDmD1gG3cbWapgBqQV+xD0Yi6flFML9+XfZ1YkPp24nqBfyfbKbL9enwdQBLfjz
pMNbm0zG0CPxc7rUB/hZb4SiKUK07OwMqzVFFABJ4BcPQ5r4lZAPyTIHQ4oqClScHbx/UrE1XKbJ
1o5kMDiOati30bCr6gdaLS99xX7FUbF10jFMh47bSxoo+/dxQ8MoXjx/RdrMg7msvb173mcLONxs
cT0MVwwdVVAVVVJ23SrCqgQddiTRYx8nT54Hj0YeCx9ni3/EtOWhbOiW/tQqXZYSuwPeV4p7qt5d
ZsEuPEJdvthdX2GmBrQgnGbV1Jzjpt80jU9UeVeNH954X8p246ZvaOD/OLuSJTl1JfpFREhi1Jai
5urJ3e22vSHs62sGMYhBIPT175RX/bhNEdFLDwGFpExJmWeYO3SXnld0MBJrzsbcV/WdM9VfUuUd
aGyvfMFCjMzBjsQjUpIia85e/Ob5j/W4Vg9emOg5BncidRvUTs3OUz3uisn65VqWAewmuPRC/WMb
+cOzxK/b07D0EbNpQLvK6TyVOlCXMncO8EQh1Wt2Qn8bjx8cRueY3Ck3kuVphiKdYc1zw3TwaNsi
eMz7QL+C9uBGXJn2TyKlG2Uer0IYSCtItRdWhuaJB+g0sRwKc3s/2Y7gde5qu5Q7JhgHcr5EzQ9u
8wdrtKdjK53gibnjBHWTcYx03wR7322sXZd06q6s/S7Sg7cmXrVwmnCvg/luA6kamFCLwh3PkPNl
CcJPNI9gkqnvgVeN91rG6C71Vbm/PUULGWwOsqOW05YUWK+z5MmhGPuIAT2Da9vnnj7L9FMpksrO
KmxVY/nkNkBuJvxOlO33zz1+lu2laILCo0DNNijoQUcuSoZvZb9GeVgamllyB9MEjuZeMp2TphOh
G9cPtnb+AT6wXNmsPkwiFJ21/59p7daZ7biTPukKopfwainTAS5DKSpJKwH44SfgDbMAZCSRYzU4
4wlkOLgBGNPtA7imbBsoqa+cST/MJ3jFbLlOBoJxtknGc8WmP7R2RTSmjT6RvgeNHudtxAtoWrAK
78y0/cS045WzQ0qfJKDfMyiHOjEue3Cx/Z7RdtyIvlqB5i5NzGzZNuKqn+LhKzy4OD4at/Qf5JD5
UZ7aw1ZC5W8F1/FhfsSHzNYvRMxQ+IV+8ylO/cPoYhfk5JPTMlu8FRpIKdqt2Zmwp8B9tmQTttMX
GPrBr/Ex6YeVqVj4gvkBZaC237TojwKMSM6ddF8cix5uz/LSo68L7l0eNF4+ZvAe0Kdp7C9eTU5p
Vq8cQD88JVI+R/PDGBLWZIFvnzpXM7OJMzlsrbYrth6x0z2Xnb2FC05wyiir/tDBqne3P2npvbP5
FmVGg5rLq2PD9ArUjgwrJre84yQscOa2dP+d5NwO64ZkKxP04W6CT52tg7zJMOcTjMzcajARjhHw
EY0FCSHkgZdy5e/a0l9rLS5M2Rz9b+t0sAVG9tQX6cOYAD6a8JWr4V+UwH+2e8rn4H+lK6dIGT4k
K0IfvCG1Va8ApkZOVILN9TvIQnlfP+r7Yps8mMfb87WQB+asAAMdZ0Ni+I6RyT5mk0/vHNvWW56O
EmaVrbWyBy8N22wfYJl0uhaFNZTVXHLUaV29WsL+VMcOAzfbA7IKsgwWsempyL3v+ZSrQ5aQ4yDz
aQdutx/eHqrr0z6anuu3vYvWRlumUCWmh/r7Onlo0sfGern96KXhmUWNPXGnM0FDznAWeSvs7NlL
rej2o5d+9Sw6/GQsrjx0epo8oGgGww8gd11huMWKvsBC+M3LJkMpUbWbjIHEZg7W1c8hA3oh/kFw
+rS9NaePhQGaA+kF8ePYAuEWJ2HxlHfVccjGZmVel559/bB382qPxle5vtZd2ylsy3+J/tTxivJ5
90cwnSbNUJEzysr6MrCu3sCu2D/yhNGV/XUh384vtTntedfXLT+1fWFHclDgOZrJOJGoGphd+yKv
Nk3+M2lzKPzYxdvtRbU059ehfDdkqDy0qSCw3Rugu7Fhk3jJOWFhL+t7MZQvdWW7n0vuzuwglHpc
5SCEmnMbvGrvz1CZqME6c5ufWfcpOgCmaXYWMm4QZ8bPAqQPNewg5oPbU5LVu9ZZl4L4i3r4IHvM
NeErpxY+BP7I2YfY1I5XsKnpad38C96Jsi6mzrJ71rYOjIrTpBR7LyPi0MGzPdtAQUxnoV82pgxt
wxvsDV1zioH63ATUdfAsv93WOpm+k4IVYTaNflSowjgbuwkaKMzWbnyMG+KdMszUpkaDJhpMbP/r
lIQfC4rzeUhoFtzbuADg7FSCMNerZMd6j12ydIRLeRGkux4ucWFdav+Nd3nwQuk0QPpmzNznxm/y
neZcehtHNBMMdcvkwvwe1yxc6FQk8zreQ1AvOYE6XwOrUQ+7okAS6hxRQrBFkx0cz4sdg5/xc9EP
5V5nyuw9YTXbJMDDQ5ZO/kFS6r/yAH5Wva/IUyrs8Q7iUerUUsixFLDP3gyotYek521YNH0MN1a/
OgSCjlDHCKyQt675g7OJt3eVDQ9jDskhY/XuyyBKcAdQkNjjIDFEcLUYIj1VJBxBP971zlhdrL5O
tpol+lkJ6oWtosEXZiXQM4W1jn/qEpftdENKSMO0OO9krrutgUOLauqIHeKz2gnXM3tdNO1bYxx7
n+sxf2092z9BZKPcOQL3343pMx56dWD/6l1vjOyxlc8NGKCnKYUWb927584d2Hbggzjqeky29WC8
/dTDTl42U7KFk1B7z3OfPrkg2/6CVEH2oPrGxy2lHo9eVRZRTBJ19vNJ33FNk90kfYNH+Qzmgs4/
Lel6kKVtb5ehD+J2o8JdQPhARFDo+vH00SotdtSJZe18Xv5O+tY9um1FnqnTQYRR9AeP5OyfOOZd
tQFiYPjO2ATpT+VDQ0qgPdqEInHtTRyL8k87gV5aQZvuKJq2iwJZZNEIEfbH3FXDc4kax33bl9dC
oDbfK5fWr01Td/fJ6CWXIZv+TA54f7HQ+YPf+TEGQKd38Et89RqZnZSBgYBu6vKsdS3vU+o1O2vg
MrR1/dV3WxT+GowwRYf3GOOJR2ggqX1dQBltIweop8nA029xPo6nyc7IntrUhlR7Mm1I7WU7b+Ju
WMvOwLe8bveSGfsX1JzLCyh3BOEzlf9YnV0c+aQHHBHTdm/jtL/NKIn3A+SOHxrEj7epLSMvrVtU
0PKz8ZFlE2+womXEm8A/xS2EZseyS3e58tUjFxSeqk4ClwJJxx11yvTgplWwAT8FTk7g+qErzTZX
05KNGHUV2S0wZGEsefANvKHiqWga/aTcPo0kYHCRq73m4GlKFLQ5+bipZW+gFo8LwQ6v88+dZWWb
VpNrGyYozFMb2ORRtHm8KYNannTbT/vS7pxzk+X/xnblnAI3hzma3ZYRCtTZAbqaLAhTDkvGsPVl
fYQp+3DPqyovN7Gm/FtJMjdMme+IDS1jiJzWAw8OWsJAkBIfvoo55udRw5i0ijrFRhpWiaAPga6D
+8LhyQ90Tr/qsmx95A40iPCs2GzRyee7spm6iwE2HbAOvAQNrOZOyljtvKycNl6FEkTVjJODzktt
Hk2KVZgWnokIBNXOI29gDc7TNuISkud2X/n3FCIm9zom7U7gtnSX0sI+99RvvmJV519jm9ivWDvj
F0/FsLEnVte5IR+nFl3jwriQdOLTXrTM+qLjQn7z2EA2FmgBmzJW8sJ0YVsRKpRgr/b26B9pObkt
mKy2D78G6SGRQsMGDWaLh1orxGbJUvbSFpnZAILNt1Zh9I9ubFnkpdgNID4HrlIjMp6iutZjV9Ox
4pu+zNihkCgUQhF/3PR9O8K5xbYfTNv0kS788h7w+OIwDX8Re5xOYcCc8gD5SCckdk4exqqwH8vU
qqPWGLVDBGOZ1ogF6VfdLidjvx9xFr/a1nW0CIec90ebpPK18JIusokwd/Df6COa5XSX8yq4Z2Tk
X3Sph4fUNGrHFW5uqST0QaQJqLYtS/7pJrvf1apJ7xNknI10jB3lnltvRA3ARcJJfBptYnLQBeJp
B28tchYceOAIx6/i6sPujo9c9/2XSrTFM+mFG9UVOFxNXsOZOmPlSyWAAAMKT76IXHgiHLF6jk1N
yE6MjOyk3T4GHc+gpknM0Z4c8sP2KfA2ud9G9ST5vQ9ViTBw4VYPquR0B0scXoYedPu2mXHIHlWV
5qmiSXLShanfXNTdtoUNHSIDyYL9MAWg3NtpF6Z0co71lHUvtS2wdck6/jIU0/Qr1Srbu4nwn+we
XvKFbnLECeEbQlznoKzGO6YByx5iVXcXVcjy7CB5f4cyyPgCIZ/fumD0CHhN97sbxqbYQGQ4uFOd
1vcOt7qfcI5Bn7BNVBirZNhxx0yXYTIixRBrCHfjsI3NXBAUakOBVbQVZdOi4Tw4TeRQz/oGoFD+
rJo6/QmRfREZpIUHlvT5d1iv9GHM0mrDiGEYSdK9uoDYxBuY8saRTyU2ljhvLz0b7Z/KAAUWThPl
G6dOrWMxXQ9jvWrVc49W76Yq3RyaJpLtdQJYsUyYuY9lLf8lKufQvgr8N6hv55HQQ7erCKBwSZdn
l9TN1RfkbXNB6rUjEhv3S1lM1aVBijsUlsX/2BNhTVQ3PTv5Aw5dVR44Ee36JAIrqTjkg8i/DVCr
2hFwR451SYeDUhpARSrTSNtQpDkAUm2izErbUw6GCQ/jYEwadLCTEum8Do7uVMSh5bbqn4xBqWuC
mdbjxEdnpeKzcNGbe+jAyMaZOt6Bz5yx9DTmkEFijaU2djCuodkWigVzumJrVAOHVxCNEIcnt8jU
Jsa+1Nb1NrBca6VkvFBtnXfO3GDynGboCOT8WiBnenaRsF5McrWDMsnRcnoXhYk1k4ulL7oO5ruL
DIMEM5Iobmh1DwdMUR39BGY9mWiOsVX+uH1ZWrhfzpmLSVtzP1OSgFY2yTCBgk0qP+fKhFz9/7//
2nnwsyknp6Zu3prWRwqRwRR97ofP7kVBTVgZqAbSYF5aRZN0p5OSaq0tszAszqww4dCygD57oc5O
a/0QE/tnYMFKSWIpFK6X5Xez6o1QmZBom5w6CxqjrVMepRT3JO8+OaOzco3lkdr3xgqjDmFLyHTo
MWyK8fvtUV/68bNxaYapFkWJ4x+OwtXOyWl1mNjkvg0wQFxB/y1c3//DtWw9z0a1BiFmQSnAVcke
bcwLzhDf66D6YuSa9vVCdM0JlX5J2VSxwT/hMrVpQAZJXB4Oqg+rkexuj9bSK+bFG0l8xysGevKh
Xqrh51XqU8u3khfb2y9YWKZzcqWXEPxo+LmdiMQRqVMXWA18bpnO2ZTlOABoVwLkmRRvFnajrn2C
TetKg2dpjq/f8y4GmixuTVkm9sl3gQuJDbapHIbsUSzFPu/aLpQ9Kja3x2jpXbMsNJWFSN0eRahk
jKtz4wZ75ZSR11YVBKWJHao8WBN7Xdgd/tqqvvssTjpUa/hET5V2eORBe2RTMBAecXN2w9EksMcZ
xxrHXZ+sZMGlFTYLdpyeKmDjXVB3qVWHnraH0OjmbYr7OAQweqUOv1DHm9sZCCjlDF2VxCeTfFE1
DAc6EpXmW5mAAGtn21Z9p8NKyXBhtuYkS8DqxkbSAr508o+tv/b9o1tuR8xVZn27vR4WUth/WJZx
0fpjZ5VnQ5pj5TS/eKyiWoEofPv5CzE5p1lOfpzkZHLpycDPIiQNe1Mj+Ga3H740PNd18G6FuVXd
ZBxs/XOOMyZUNuq9D1GbnGbb3tGvFk9WkvDSIF3//t17KsuoEbcBemqU+bdm1jPI1Qcp6rXvWBqk
WQJgWjelNzJ68lq7Ppao2d73AwoRt0dpISrmrgatqKjn4IRwmlgdyrGMaP7NHrNtbTkrcbc0PrPT
h6y45YJgHpwmHux5GfyO8zINPeOtnJeXxmcW1+AZ5a4bjPUZ187TODT7VMnj7cFZWkKzLbyjggGm
R3E+SFoszz9Z8qcgSWRS9HVWTgkLeXDOucRlCmUEBmsd6LSqbcZp/xjYsThXw/TgJ3Jn24nZWnHi
r8zGwnzP2YidbgJb4aJ6qlwd9eMfdcXhZj97lDFuj9nCdM8JidKrrNGp0VidFOoGKFHAmMCtf95+
+NKvn8W0zSyHZVDBxp2iObiifEW5pYDVR/OAioqzvf2ShQU1t8IQrSODcXDoCYzBe0ub1yJZ1SZd
Gp3rO98lC1Sh+qBzk+AkG/I1sciX0bI2ak36b2G9zu0v0InuZDAU5KxyZ1NULaBArA9wVyXHunWa
kObDWrNtaSZmUR3kDtzAQPY68+bApbV1yl8ZPH1R/ltZqEsjNQvrRCSkyRonB2DK3nH/B9PQEKhX
pnjp188CuxJOhtIUECxFGn+tKyJCimJ0OaB0w1O5lrk//oRgzk20SKNZnOjpnEvVbhnLnurJZSgh
rhlQf7xSgzknsSR1ApVhSU9jXB9H0v228mAFxPDxCAVzNiJKc7DwhjTMSbvOxbHlNxA5LiWhz2ir
/bkdZx+vVrim/H8s1NlgSK1ZCxtYs+k8dDaBf3wuhf/cJfDD0VW+Zr63NE7XCXoXdagz54A0lf0Z
YqLoHLTuN8aqlTvkx4QzGvBZSLc5K2q7qPFwCH5uCg2LblJDSnRK+QHkhiPkjva+VX9NzfSD0erB
T+3vIxePvYHCQVY99Tl95pQ83x7Uv+DY//YnQbP9/28FVlngYJ1BN3MI1MHzYxc1+nzcu5413kN3
InmYCpnsY6eWZ8txIPHEbAbrKlv99JOef7EHrTbK2OWzUwcApVtF9zo6Dbr0qlL481Q7z5BAgeK0
AlZdkFE+OGxgF5vK37ZDxpPwaqbAK+Xlg4+a4mWsJvToJARNrKQqngwFy6lWErPcGrYv8jzeYQTH
0FIqvotxmzmjDkLvCtsdjzluOSErJd1Ro+xsQ7huNpaNho8J+vKEsl/xvZAAtVbM0EOqKaRMHGqi
JMduIAsagLQDVn+Aov/WxPgHETjBhnfIjIbL5F5onr7FI/UPg6fr3ZiQLAKViXzJx364V8BBrmSz
pRU4S5cgvHFpcxS0PVY+2LY8ggu1ckhZyjLzRFnwGIQ1wFl4t7ecS+4/OXrlMvP31vLRYprlybER
1Coc6BSrk7OXF5FtGpjaXfxDuUm21YE9iGP8AGJje4+r2l35oFayz8I3zUmcHDc1IB1YdZZBQeW2
HMsBNPiWOlsmgnGNErEwKXNyZlpKZCBIqZ+JmX459fStkKlcudp8fK4L5sRMNKY8LlyfnVqYLF/S
3LEAXHembV/zcYviNSQ8O/9qXjqtSVP9PbL/Z7KgdTmL/LEmI9BeiXtWYy72WYubScinvnwD5W66
SNjIv5iqzCI0ky24M1VxNFl2utEDs5B5i3QzSiW+3k5DH68c5jizrFgqrdSV53lWVjA8DlOZHVL4
2MUbwFWTfY6m3Kv0/QE4T+pl7a5NrvXgQvWshclgzSOW+cUuKYKcbFJIq9pbk9jD0YJ22W8gZeCA
IqkR37mT8h6E3iprt7d/+IdrgjnzIi9n6MrBncwBCFHdV6V3ZuiW3X70h4saj57NT8x553oI1TMy
Isg+2UYHQ1h9Ct6K2Z9lmGEIandswVRi1xZKbuCLodJk5acvSMM43izJZFnfDzYgk2cu6wvIkCaE
ecImmIqfIhbyWKvul+mKl0qJfDfG7baDFLGqcwIBXzhpUN6sbG8fnhnwlbOE1BRZMGEbss8l/Mvc
rD/3fhmxfvQ2KJz/alz0/G5P1ofnH+bM8aEcxCvatX17hmmfDkvAhtEafLEmqKpAFuzp9ksWFtsc
KMqgrEjSnjfnmJVorMXWA82LlXPJ0rOvI/juzJPoXCRoTdJzX9oiTOPxsder9Oqlh8+ObjjKDn3M
gHOMg2HXemfRiP3tIVmY4P9AQIvMEQW08c8TrkpPcH3TTxbwDkfLhjB0K8vhXnrCW8lSCxE5B6UF
yTiOnSihbCNU6Fxl5IZ7Pa58yYeVQGTAWUDWA+kGemUUeVkcKvXFNyLExQOYyiSUQCiC7RMStBdv
j9vSp8wClGQ1TxH0zhlpHpKsNuhA9ETZStgtRMO8x1PkCQyZcRLAQNXwUJUHCG2GaGuElVoz8FyY
+Ln2a18N1phbMfiJ4NAHqj9w1BAsa4QwJMBsao2LtfSa6379Liy0GPwW6prNWVOxkdO4mezqqNTZ
nqA9Ln/enoyF4Zr3Vys/hl+ylUKUpncgSJxA+AJdT8D+ZG2tzDf9a5z5wXZvz9YXJGqoD8CQe5a5
KTfaVMFTX+flQTQa6KNCxfGjyCHZBucEUv+sZECfE554dznpMH8DYBcgFLBNP+K/hryx+N4445AC
u8bKg9NTCi0dxYpIa/TN6TTyE0/T8RJYLMVtvwSOL3bVBXgRP6o81h0yYQIoPbpXTCHJqq1VKz/M
yz7bxnn/DUcTdjcCwRKZyfH3VWa8SDoQ26h4zLcVrlVHlfbeU4EWO5CSdfVQ69G/73OIH42smTBX
EHkBjgQN+hzFW6jkxM6+9a42LPnITaS0hJ6eNNOLln2y90H1CXGFGI9wLLePMdiuPEyHOL8XHQ82
ns05bjkZKBVobDj/4A4AVbip9O5gAjl9rWz65PTZr3joz2PHgj3RBWAvAFY8Cq+L0kTtEiuLo2HI
stNE8ixyQS6ZQo6r19GGZ/KlYkneRQqaixCLNPa295pu4/jwgjVa5l8mMOZOBLGaR5Vt4ZNT4ve/
gMehG5pUwUvJeGxAF4ARLGkKb4spZQ6GPWiiJvXzaOgdAiCfKB/7RHt6a3X1IKIU5dxP6irMtWhF
jTsTyQOFAxyMR9lgxWdXx+0O7t35p7Y/O5itYApwVENiOLFnOShRNVSCaLUaIAsJcW4jb3V55eTS
B5jOBit87JNu4zpZt9GVLze3w3whl8zbr/ZQQZZVxvW5dcTe1a3a9MT6aWGuIC89XFLU9laifeFj
5g1Y6QfQn89s9NhVo4/wyEqfuim1ty0NzNvtj1nIWXMbee4of+R1r84Ns+A3lHnlnuus+27KfLpj
xBcruXFBINiZN2L7QXWF7EAU93xbXnIAafd1K9PfvNS1s7UDKPXQrlbj1q8K5wnYLfEn75z87VrC
YdvbH7twfpl3bPOq4i7E3WERNbY5XJanXYldemVZLI3k9aXvtpjAs/gkMirPJm9B8S1/dwoHfVwI
Ih+so5WXfLwi7LnbZ1U6mW+nHupzwe+BkbAvv0JreWW5LQ2P/f9f4E2m9ixjS0Q8ELhefgjSfGXk
lwZnFvMVDAi6zqBpWSn15OWxDr0BOMsGgqjFRNewR0tvmZ2GfA3Yqpoceday2uSi+wbKxq7243u7
dne3l9DHE+DMG73ZSHtquxnsMpiC8k+RhTGkGO+qrtArjcW/offBDj9v8LYMYhm8NOysSY6K1SD6
9GuhaYELVerLYz8m1WNsG7HVKh4OQzv6B7w+eU5ie9yktS3vAxp4ey64eXbZ1G5c3tKHpGNdxAcV
7B1Jk5cgntAZsDuLnOwOyFzLTNUx6YMcZTNIJFUhRE6gcu3bwPnfHrmFtPm3kPouPnySUFKCnn5O
2e8h8MJhvFqDEbStf3Zq7Tq8sALoddrevYRh/01MD51x6vb5Vlc6eUhhpvKbENSvaeXylerbQqjM
W+RaBy2mRXVnNx9ep2Z4SipzuD1Ofws3H83/dQDffUOl+GCVxHRgWzb31O5TepVdTe9TxoCxzoWZ
Dqj22kOUlln/1sMQ9ofEEfqCpli5R/WMXmSn2lebde5R92l51yCst0HtFWe3hB3OhjLTHmSQ0o1o
e+ena5p0F8iE/tOovj8D79zu47xqoODsoTkJxXPI08WcHrrBMjvw2YN9Vuvp4DQiPzlOKh8DkuZf
SdGzN6txsl2c9sHB8ERuK+ENX4kx9TFJtR+qkrqR36YjIMkA6zl9M96JRJtDEjTOBoD77JRfldah
TGjLDbyyguQQBOmwdf22nMK6UxN8tFIm78sicFDWrUuVHzngbb/TgANCAH4KD2lGvlKN2+/t+fiw
pMfsueQVPK4mX5UpLM4n+5x2dSi8yGnBPUj4XjZJCDbb7Rd9nFrs/2hCZVrHjgAiG44t7cnJYhoF
ngIlFsjgFezI0itm1yA2mWt1ZkRrCrZL8liZu4ysAJaWImK2/fVx7LQmbsZzAsQ7sNSKvg7+VK4c
Uz6eBGeOV/CmcbKl8Mm5bcR5GskTE8WpEOOX0c/2fRH8mci0Mg1LKWS2VTVlk6c98i0OCWWYdukx
1+iWBG9FOu1vT/TSG2bbVJuaQOscwozWqO6JRo27L4dtMrp16Ipgrcz98Vw7f2Uh36UROpRF5ids
OPcxGFjqu8i2SZqsnEMWPmGOXyC15H4C6ujJtC/S6cPaTtAjugMS+/YQLaymOV6htyw2VikgaWmT
lxFoUhvapXJ7++F/q3kfZNg5WEHbdc7KNrtWqQ0oYDWB3P7AEhe1DWgoMNdJHvXYA0UuBb+MaW1C
JWuYT+YZiJGSZmJXxA3sUeKvbgiXcgbeQMaCKmSiATlKeHzTpBaIc1MDWJYbZOmWQUpucyUqngqY
wW+Z5cundMjHO8eF4bmOt0Osh/siHd2dBEGpwg1agxthg87mQdz0mbLaAzWwgWfTNGbxK68H/3tn
2fSR0VZdxFjoI3dp/6bzOLnkVu2MMGgUf1prsCIW1N2Vd9JlSMgdiDTwkoNMrgMfXMjr6GNlA40V
9QDZbuGMzvZ9HlgPpo4lWRnwJdnAuZZ00QtQCJhnnVAX2JVSRHVfbuMMTIhsTyz31Y/fLC+7OOql
QwkBN4SV3L1w5phjOnBW9sEEbUEwAYzHN02Ug5zlOdWXq0mj469p+C5Fwyz3TZ3IPc0QarEW2xZE
XkGhSOa9+vWa1/bSG2ZH864yJJ8KyNM4RIUmMCEJfoLRAmfelfS9NFKzrGclFBfNllinICYQm4P1
D4DLwAHQ6sXK9CezxizxOdaVHVXjKxr+PKKEGKcTXGEufb+GQlpKG7M+gUrd0uXJhOJrUEPpuHcf
YUCmVn79hwmVOvO6xURQNypHpzjZbpKGZZe/xnr8ZyqKf2+npQ9/PJ4/G51sorAiTevi5KJBzgL/
EWq6K42cpUfPxoUGSWGpVCenUgfiLukts+dxu4acWhiY+cGlDUC3dtw6OUFNd+eYl9S1dyVdU+Be
+O3+7MzS9r5AoqzAvRI/CIhsMelWssPSk6+x8G6HdCywij2NJ7cCvG1IFrvAtt+eyw/jlTpz4SSZ
e0nV8SY5+YxG3O/huZfs/Ek+VmuI46VBv/79ux+fDHVmcl0mpwB4DJe9DsqEllg79H6YDvD7r0P2
7umM+h0smYccjBEgQzYQPhdjmLg5u4xZL770k8FwBSkZVjr/S1Mxy29V3MI/Ix7S0+Tr4c4kgwb9
kX7KwR5fM0tuKDvVMG8KEiBHqAx9L3tscVeCBik/3J7upZ8/C10mqgBKeHZ2qhLsYk219zrrM4kZ
v30WuppmU5b2TXYa3SF0K2fn9knoQDuu8+mWqZWiw8IHzFWSfJ+Bh4RvAG7BsOcGGr6wXs4M+cyZ
mjpzMcIg8yx4eBu4Hhv6xzN0X8SiDTNIL2NRtWs2cEsfMYtnI2ALnvpTduo9sA7bt8BfOY1yrPr/
nBfx869R/i4aEprXJciD2akcGXxAyfegq0ICUzW3hZR6b/4tjX/MxNPtxbQQe94sslvqkwbUXiTr
3P4aQ80NYgbJJbXGuzYQQWS4WSN+LGSpuUChZQ8sHQYMmK/f0k6cfPuFoRw/ADx6+1M+vLZh4GZh
nRA2KBvi/2DfqN++VBdNgtAdXDe0cR6EnGZ/sLhffG6DnmMhcj8XNPegHlDl6s7tqzHMtXc3Nrle
+ZyFnDuHQ6TUTho6kvTE4102TZHjfpmGNXP4pYfPAl0ZDq3urLWOuvo+tQr6Fo88WxuahdCY4xrs
XkjBFH65yMi9EupYqO70qTmeoxnkBEWIcWysI8052L3wNj05QqfoeqVyN6W9e4e+XvaUTB5ZybYL
y3YuelW5qCrVQWYdmRmzqOlBXwj8aQpZrnXUdkO+siktzIg7C3tIssDJNucJCMHpBGFQlt1X2jO7
uhTVyiuW5mUW65NnAV7p8RRiEag2JEWfbCAG97msO9fp/B9n17Ujqa5FvwgJY2zMK1C5c8+Z9IKm
J2AyNsnw9XfVeZrLaQqpn1oqtQw47r29wuDmuWd5dXp2M/VpKmAJlrTi2F1BaR2tNnartS9YLHGp
Wq/LskkCNl8F7cBCVm2hJ1d2D7Y4tuG0ERvp8vQMbcBorrD9lmMIJQ8UK6f7XNj/QM1kY+tY+4rF
AQ6T89iNKQ5wKlmY99UvLqc/t9fHWtOLdZ3pkdRx76ZnmVtP2kf+6eiNpbeyEJbaXWXr9YMz4bIG
MOoTl79NBY8BMQV8cjf6ZeUsWgp39bSlbuMg+qC4W+jyR0Kcc+e/ps5bKbaGeaWDlkYug4fDtbHR
94qBcNj8yD46gZYCXsLEbQr7NGxIDr8rYN2COpj5ZrfeD1ekTzO3LjkrX24P88pmsVTy8oSwKj/H
DuvGu2lmEAZ5zLqtxPlffuQ7EcgSV1kLNxvm2dDzWEx2EdqxK4Ka2e2lksT6ldW8h5BIau7iKa5O
nV2yO2XTcSd7Z/reimYMS0bySyEgMDW2wn7oyplEfUq+OAlEVWQ9wSxF47LMsZX1ADnLLV+gtRm6
2B1SMSeMeTw+YZTti5mb6hnl+uT32IP0WaiBbmx1KxHaEnU1+RJYG7dAKkeKb/BxK8LBoc/2pJ9s
J/uRl/NTnbVwTC66jUr62octNoyxQERbX5W5GD/OMa42mu+Z9ZAWMvrYdFrsGm6aS2EzLz55NPte
FvRXq8xlHNrXDzW/hF0V7QDXYRev7yfmiEvTMZxldfZE9fl2+ytb91LNIh9JysmcWCcvqw5sgiqT
tLs3j7jntG4gp9MMB3jDb/TVygayxF0BE5oAyDNap9SyZdD71itkj7bKDyvreqln4ebwZ+3IFJ9m
57MxSVCQKlD2xqax9uaL49/P5txXM7FOc6XhVSG6IXukE0n3t0dh7d2vj/0rb9EOKYwpZ3l2eERL
sycNCTPON3LGlSWwBDYDgtVano2Tv1GnYRjCtqzBQ0aSimV4+/3fB40Qdwl2I72reULwAUWe1XvX
KOclyaR6gAdvh0QsAUGk7IuosL0UyvZN+gqf1SmEAedWAXmtBxfLnM9N4k9tbcEvxaE2KHVAXwSZ
X3gRUWTaiGfXHrJY63XhAjPqgBmCCj5gC7B+KbKwaqeNXlyZZEu8ktfnRadqJz41kHvjhV0HjvXR
nHsJUUoHByJVvRWfpukEYj/karaohmuvvczmO9o05Hp0dHBlvsQ+brFwh72laLui1vsfPBK3PKRz
TU7Pyu3bp7jKKVAU2t7rgVqPkJLJHmrjWmEHTaHIF6jzKsl/M79nMsJuI4CihMOSXdbOSXiZd8kh
e1ZgZki+ccCsTIql6a4lqhEYkCo+VckLKz455I5sLdy1pheHcuEOc+naTXxyIA6VhRzEC5RhCrjQ
wa7Z/3F77a4M379XQX/tPcofqxImW8l5dEcdFv4sf4pZkn9ut76y9ywtd7sWypEVGMGnqYTYn7LK
x6YYGCTw+98+BLtuP2TlE5ZwsdZVskgczEDupHd5Mu6atNlYkytDsLRJ73BnqrC3xSdiHirW7GxA
Xbt666ZipXecxQALq7Fib8TpC5xK6BVz5MKOW5B5V/afb3fN2vsvUrPOthH8tNf3r+t9XKdZ1Nb+
JyvXW/a8KwGEs9h4M8icV6AB4L7Ua+Cca3OSPVtCZ+cBamlfkwlQkrB38T0zHAp2tz9qpduWN+ad
ENCi4K4Flp51aXT6XI36APDvm2OT37cfsdJvy3tzJ3McbuctP5XKgryA/cty7OepS7bseFam7PLe
XDRlYjygxM5Wq0XUVORkyyoLb7/8SpC9vDb3+7KvZcWqcxl73p6ioPSdl72/ayEVF6WOO++4Avu/
qGzVgL5VbU3ntbmwOB/LNDZF7iKDLvu7oQQU+WtDctS/f4KGGrbF1oGzMjZL3F2tUBgxCYrUnhqD
WdKIKbBQyVYJ7n0yFXH/gxkDXbjpDb3mKCAdjKY/iVKONZISr4gg55REE0AEUQx9lBdgzgmiNtZH
PtF+5I65uqtLLh4FTCs2hnNtui8O2Dw3mvYGS4z3Q3uANbD4p3PnzAsqNuF2xOTQTbk9cVaqCEvo
n4TYVl/aKG16EPnM89+pZoDip6gE32WAtt9+yNrwXX//68AZemaJvK8R5tRZpIHGmEUDb7Cvt1tf
W1jXTvyrdQUJKaeTcXmmhnv3XSxZpFlb7G+3vrayFu+e1ixr4fZWnYGmq+rAy0n9YnGe7CjcwkB6
1j/HuVKREzvNF6edtvh9K+PyL8fkr4/qdG+7WdHys+dqKFuTtDtQNegXyPbyA29GFJao3rK7XZlu
S5UKMkDYSXHCz4iZzsqRx7xXUFfJ7yTfiKPXxmhxKGVNbEEcNJsu2pqr+35MxyDtZrlxEbf2/osT
qXCUk3vQ4b7k5cH2psMY/251ErKYBLcnwdrrL7Y5ZwDLikO69VLqZt/HHhiV/PUjTYPk8v+zt0Xt
XVcFRJHaK3TOiZ+ybJPy/H6/YJf4/7ZRvDYCpCS89vhPij3f9g5jjzJ28uv2u7+/rulSkoJAENbU
hVddDOtCVnyFo044WBuNv9/ndClGAd9QqFRqCyreKX2G4ucjF/3Gml5rerGm0cFj7pSOczZWCTdk
BeX3YdPQ831zZ0KX8hPAavm5aS20XvQA0RZpEybS+Z40iJeAQxMtPKGc/q6XVh4UUJ496LydNi4t
1kZ8EV7m9WRDuRX6jGbiJmDU/+ZncgcG1V7YQM3dHva1hywWMyS+467voFBFWfkG9NiXFgKvvqvh
yNt9uf2ItRFarGhOHJ2Cp0zP4JT3QULA5snGD664xWL2cz0OI29Ab0Bt/mBmOUaigMz57TdfWRNL
oQQuOngRZNQ+97n3AHH8C0E4aQ/e4WPNL5a0ob1mpd+llzJxIW1uHyaa32XZ8KF9mi5FEkYG3RS4
T5izX1vfaoVzrZF/br/5+wcpFdfZ9NeJBpF+CMlINuLuXPLQ48mfefBlUEzqRSQMJps+YJvlaEWW
tDZWw7VT/luap2KxzuNqBqGfzQZ+EDzkLgu69ik5zb0XzvNBFN3u9pe9TwsgdGltPV2lMqd2uqqS
gcu6i2tILw+xDzprPI+PqKp7kahxqd4OtHv2B18hdUH+kpimPM7EiLti7M2nuaj6wBtoeRn47GFg
RXEc4sr8aGZ73s2VRU5gY/D6CorNdwQSZGc/hd9qQEudfE48JkOelPbRXLXoMOsg4uiCXdBBzwFc
TMc7uZXsjmmcMnjNQ3OPVT+hiGP2rBDJE8gk9k8yFC/KZI0VEnf299Qam6+97NNj1nZNaCt/qoNZ
g30YEZ2JKCVVe+SuS/f1WMyHRtj0MvRkuqOQGY6SBqyWrLT0vpFl/5yYbn6qeu3CWtgn1o52Y3dv
2Q29j3FlsjESK4tviQJwpBbQsEjHs2p/6+KrZz/62daut9b2YtuIwSBOOAwrLo5bAczVpikCvkKB
KqMHlW7M2Hf3Pec/0YDTi8YuUXi+lO2dV0HCH+SL25P03bWAlhcbB2i5liQlZO2KCtLVEx/pqXDY
hUATCQSjBAeT/Afr5eX20949IvC0a1j712KHS6gZiebzJR6iWo/PQ2/uSpNdTNk+337CuwEynrDY
TqaG0MGGFtylJwwuaHVAUXeu8jmUhTzUI/9I5IfHXGfDXx/CCtbLCRkGqMjFzsPMN1v2lmtDff39
r5ZzQ2RT4sr8UgMl6HVdGpST/+1256y1vQgDyEiBHvd7dRGJ+6VMvS9VV/263fS7ywAdsjj8r9dT
oupccmG5C1aP4zvnSsVsx0f99LEnLM5+nDggg1ke1kAms8vc+fk9rhDhqmcG9pFjDh+xWMtMWLSt
Y6xlW0NIXxYPOUR8b7/9Stcvz/8aQBc+Tp51hidbKNWfKt7yvFprebGCMwcSWjYFOduioG/BsKbe
KjesjOny1O9Yb/Tc5v7ZLZs+mjl8RhA7VvmvpIETyu1+WXvGYr3aae8x4nD/XCG3ZHYOFYPvLt1y
oF7Zb5YnPXKmUoPIEJ+FixwthZjp19r5TMot0PDa21/H5K/F2vKEMjbb/tmZ7vuEhyT/U3fVxta8
NrCL1doqbxw67cyXTA5q38XEiiQsnzaOlJVX9xZb8Sw7WCpUYPPKfMrgnNE+C798EEJt1Mvfjesc
usRTy6qMdQLth3OX1hR2MIirYycqzHgxnf0LJnY6cEd1lm6+MZPevx/CE69f+tdgEKjQazg5DZfh
az+H+pv/BZBYC64gdzDUiGHlaH8y31+bZ5EE8+vt2fsvF/4/oSSeuZgAY6vmeaKJvpiakShOGuGG
zSiqN2ecY8ipsnLPuOy/ZpC3a/Zw8GGvU57n+2aKx90A21eYxiBCdEIrVeqPgmnvY+cV6W8oFfKg
JwQSf/mox0OumAQnTOf6C00z4ewBDAGHKSmvImvzVKS/wAcpP8ZdoUv0bFFfZ0ZSEghWV+N9PSl0
J5zOIr+m7CG35q0rg5XlucTNpkZ0XdxqSB91YzCkb5aG3aAfTe3GHF9ZQUu0bAd845gnaB9yHwF4
uVFfsY3FubJ8ljjZKfZ4xYlNLrKSwz7jA9+1WawOvmuG/e3JtRLKLMGxvCjg1eX27gUmIOmB9PHO
MbivbWV/r0h6GHW6AQtY+5bFyQqtJmuYpRgvjdUWny0hnHDoZrgJ2XA736jFrQzF0l+ZjNo2zqDz
y9Cl5wHmB6SiX27301rTi9Ajt+AFDbCVguljcYcgBG6I5NftplcmqLfomVoWnVtVDrl49h/ff0vy
n2lPApp/sPlFvCEqMLrhTONevKR4dNT4ZCrrl11NgKo36dcPfcKSJ4AKmaBXq9ZLg51CkDKo3Blm
7M8Av23EwiudtKQKtHPLIK8CJT44BOwUDLKG8btISuxxW4HIv2IA72yzfHFYyS4ZmE7AvyVW756I
VuleCp1814T4v5hK5GMDZcO7SY8dbkG02BX2FUNu4woKskAlx7RIYOkYj9Ld26MxGzf+KzNvKXLH
lXarch7gxEruaGegXb+1M64sySX6u4HVFMPLDhfFLy6D2wmKgrTb4JatDNgS/w3VVk1Tt5mALvzR
g/YEgy9B0TniKzQqtiSP175gMWSEDfY0wwrpoiE3veuHzgtzFBJghGY2Dt+V3l+CvVtes6ZnkKdA
UZUErrQDiFVtSQatvf7197+CCV3U1/TdssAPmuDCWcN9OuCKZy+57Cdv4xBZ+4Lr7389BDrR2i44
pLPTFsJU7fQ0dP3L7WW/Fg0x+v9tpwCPcxmnGXKZej5Cgaasw6EpYbHZKnKwitGOXFew59njgOgo
Yc3fbfhpQWGM121YFVVy9P2k/pHpxn+mg5+9QIM4OXYAu39sZ2KL3c+NtbS6a6o++pjdooQEG1HA
BGoVq6Pbx1sKr+9X3h26RKWPTI1jMlzTOlwWR7B7lIHXwOJziv941PraSuspRnzqMfNqBPiKGyNw
PSTe2bTY4vAYKLVtn4/iDLk0UKf9FIW+K3uKZ+E4K7gTFIodbd1nYTkzecz6VsC8rN84cFfi7yXS
PKU2B1jRny5wDPsCH85f4G55QVdYD9BXhs1i0QaW0Q8oBX6Ia+PQJfK8ymPHynr4R6TQR4DXZUDc
r3rzrm1tFJegc4wg+lEyD7lcEhYA/SdWu9Ow1HHiz3RSu7aeXk3WQYV6I6FY2SaXWHTURlKN9M4D
Fl2hrvqttt19Ft/1+cbpsdb+Yoshfd7EkPaYL3bzgCLvqemRmEgTtPn0fHsKrmxiSww6IUUN0fCs
ghjsfT4VERl++C7d2LzWXn+xwVSwCvUkbELOV51wf1bBxKAG7L7V85Ya/EoAvISIZ1BHqEQG5k7b
QddDPzpueqL5K7QlonGLurfWRYtFOiVu5soBy8SrHnkMD0H3l4i35LnWPmCxwwlduSz1vOkiR1yv
esCcm4ce3qvQggJl5fPtQV55yBIY3kra2k0iyMW16LGEuV4gNG4DSmjCI1UrApeojS1lZcSXEHEm
fchujFaFCtwXkUELyoexbULg6LqlOLUyGktcOMqqEF71IGNek/GPqzwTztl4xPXTlsPe2gOun/bX
iasmk4yemjjgyZUJ5WDqIzZp+QSsSBLdHg+yIqlN6fXhfz0Eyg9Qec+kdy4nyc8UWpYwhuzsq8hk
1wWzIlrCjBNyhGLy6WHMmwGAvKTKIi8Gtd2aIYA5NTXbgYqRhdQeqmNTevMdBKuSOugFkw/Ks5sL
BWrsjtT9EIxs0udh1m4weya+K1PskLrt3X/GuOwfmfDrgz003ae+B1BpctomylUrXmjS8KM2hYhU
7jRB1boOHDjrOdJW+sYHPUQtF8lj2ikF0Qcy7rJuTB+dbmq7wNT29GgqYULfZCXUdnS6T80wfZ68
doxcX2enAm5rRy5Gc66ZlZ957OXgRgw/WX11EjAQ5ET8kzxMOTSH+sJP3rpZQBE7hSHwnzTOpwPP
uvqgYGl1V8dzAYWWXh0qYmVh3MTtQxtDhRDe6/3eDFRBE92fv0BArd5n1NLAtRXyXnQFBFI6Bx7l
ca7sB8JrGDerRjhB4jj6WIy6+gIy3x9el0MISS4eYo/xLzPpxsMgCA2nQYvLkPttCMUs8cZHXsPm
tC6/eLCm/tLRREZSJF3oT/ajxG4bZKqCBPo8tqe+zX4rAV1QaMSUR6ZIfXGH5HPbJg6MasZxPzJS
Qtkd8Heaej+G0pafyhlQJeEWxZ3y2uol9XoGx/de7H0HEk3NvOUTuLIMlqJrE/yV2xh5EZTk2kN9
Farr4YXXm3yj+Le2UywC28Gz57y77qoulXEAAxHsRV323WhnilINKZvbS23lM5Z8hgHCft0wZND+
Vhbs6eOnZNCfC8i9fqz5RWGBk4SWtttNF8ayoPWeqjYJhsneiA+vffFOeLjUbfX7HkRD2fCzzryn
muSfsFG83X7xtaYX5w4fhARAzWNnVcJt0oLl88caXhITWKMktJ/95iIN+8zT6aEn7un2O6+M5X9o
CUCqguEEobPWIkGnDi0nEY83Uo21xhfJqCULt3FhYnCBFGwoqhz5NA0av94YyrXmF6dKN+dwH6tn
OJu5FUSHJRNh6SCujr3M2piLKytqiWyHO7llVU3Fz0MMn5SCyy+uBVdvaeqIW2oj4l2ZN0uMu+Jx
ahin1aVovjn1P/2HYDtwqVmEio0SqSpLbICwJmgfbagCpoEzl3JjVq5EQEviBTS+jMVcjO5YYJ0W
JiTdS5G+1poH1Nmoka48Y2mDmfBaTh4KDhfDnTELXFFAEJq13b67RqWemKYHYjebJJ21GbUIS62q
iIEdYe4ZGlznQfM9SXSg5nFj41z7msUGQXTjxDq1XKSmqT4X8JbbK4JDFMlpA5ZW4e+crM1eP7Sy
lyhtu7LdQnZ0uhj/HgKUQWM/+0DC3G58RaiMLjHaqWz6Lp7R+lwU7lmNnjlZseOdB9ywhHHmxnsz
tUBnWOk/Tpb0B0h/leEAk/WTkfGWTdlKsv1vEeaviK9jWdeVhdSXuI2zV9ONDGifMd7XsN/1a+6d
tPH7Pa2G7FiDI7URj68s1yVI27atcaCmny49FzhfH1uAfm736rvTj8D96f8j2FoMQ1LZiT73tYBo
XgvjVXCSgxoC3bcf8O52hgcsJuBUdPDsYK46j9W8c/3PuLkLafI4+59vt7/yAcukSM41cPsVRVSc
wgwN2VD20/W27OLe7XfiLfOg0nhE9WOlzyQtqwcoH+p9JpN8Y6cX78UFaH1xVjEt5rwYx+Fs4hxh
6tcUYstI74LO22MyJ7O7saOtfcXi0PJF38O7uRzOtd9PgMEN7SXLamt/ewDWWr8OzF8rQnINqkLm
q3NfDu1jn5QuhGLTZqOPVqbP0vwHyQxoXmbOzsK2DsTSU5godV+rWYX1VU7h9jesTaLFsdVO0yCL
eWrOWUKPNUMKMntxERBtft5+wLvbBoba+f9O4nDS5tR0GZQ4IL07pQqBeEW9Yle1NH3LGgAihWre
oBct97SRw5bQ6NoUWyxvWnHe6TKpznWNmiMs4X/6XeOFaq5lgOtqGfmq8s7SEltKOWuzYbHcxxgX
T23WsZMPzbAgqUW3a0an3iikrbS+jErdMsHeP0xgmtFygC+kqmE/L8VHgiLiLQPTYbB9q53y8lx7
abKDHpl6ZL5bblxRv1/WRPOL5e6CQe4lQ+adqDa/yOyaQFTsqaDlC0kVUvtMwRNjvB9m/1dmuePG
1H43AMBTF4t/5Lqw4BpQnWN2KRIT8jbfa/rozOZIIZ56e3qvrJ9lzDpxYEwKnI2gK1H5aLLUyMBP
rfpBijbdGJ21Z1znxF/7TNJc5Z24aS8y/cfEe9XVAO5/8Bhcxq310Aj451gI+pwEQFYn6yLoJlb3
mudbgl5rc3exBeQV6jesRUZFlLhvE37yPboRHjj/kkX+k2JilJfrXLsl8vAS4CqmNXztdEkfaaxz
wJDLon/y6kSj6jHzcHZ4fUjcYoQzS9/pcMrBD3Q5KheBLnV7gGy58w1cS9rfT3MzNUFva62Ojs3L
F1QEhR1OTlb+ki2pdcDrWj1QJ+d3NbEZSi+l1hfCizoOctaNoS1EemkZmBWz8mU4xXYSGpiuvfKq
M1ARlI77iNrEtK/mrH2y4z67oDiS3hdMeWdKcqj6EnqAHQV7LvM4DcveMV+ozfz9NFKcxyklnzqd
9QHcAu197LJGhO44yk+ZTN371mgXtSMHznqk5K/j1f+b+NUPP03iNwbwXNDaRAU2Lm8OM7fIL9cU
1hczNPQHb1i2T63cHfcWs+TORqL9AkoCq8EIvgpopY2B7wwCvAfbAssWuvCGhF0HREWYp9nkBF0s
ijuW2J4Ik5r1/c6JR/5PmlgkBEmGpDC7TJx7hSMhws7cHmB7aY+QLy9yetFt3JwTMtFdrev6AXgg
/TJ7vntmjdaP8eQM9zEdINI7wbtibCZ2PxjhP0u746fWw4bV5TS7j/uEfVK2DSlX4JAuiXHpYYKK
wffBJ2UZ0oKKoMmTMsyYKk5pUbf7OIurn+Uw2rven4qjJ1h6IlOTHQZjq4MHofsj7Yn/JlxLBYlk
ya4gClI2ZnKbnTVwINFZKr+wuKu/lviUObT14MNuh/Y+SvsjjNqsDhZVjmEC/xqTUMzpk+DSAW5s
phQCGLCTCxiyXyiHo2Z6rOoKk8/M/d4tWutgQ+roSDF2Qc3j+OC0M2JKNhQnAtDcLlcwVdS+6i8N
T+TDUPkIwl3uBzVqApFdg7gZWFKNn0Wlk5M/OeY50bO4crlQRjcAfe11yhQHG6RyIhAhJPhkKOJD
z9kL0qQad3C/47uB2gKlR5aEqF+PCBKGeTcKNjq7qenjiDMcsFafk0dLJQlc23Vy79vSfGurNA2z
ROo7lFi9c0NjcsrSGgx8DXhRIGfKB0hBe92e8wGofC+fvrUl3JsbRdtL03r6pOLa/+3nefOgdT3K
0BFgO+KUHVsCwF3b9aFp6kYEVZ2jPKHmpGhwP+cWe2cSUHZJ+Pxlpo6DlMV2X4c2cR8y0HV3PZ/K
Sy7LeTz7E6ssHBJlt6tSaZ/a2inDps+cAEqdyQHY3PqVA4V2KMvKDhFU5vvRGrJXQkQB3VoOirFM
XlD0RHwxCy/iOfzuZodZgYmTP5xz71rntryIyXKKCtFPDwx8OlReZxJ6EAoKyi6rIqPJEHblaJ5a
PonkRGgvfoNNntgXOFhyEQ6VoAdp213g+1MSGZh4u2EfOyQOvdnYUEtg6ieZUh2JPLOu4uHVLs07
dvEG2e+vS8sfQu1TaHPRxm1g/Va/TZkCtXYw6UlRV+8Sm6uI6Vr+jr1u/JbZPuRz56w+lm4z/jao
/N9zUUBtq7X6U23XVcgLlx9lX86PxdwK+JipJtIp8e9TAJkPiS/a/RzPigagwSAHl47p7iUIEyjr
t84xRvm+eMxRD9gT1dhFANcqEHHhCqzeQD5O+cnCnzIQvuF2kGRDRoN0dPL77iqDElnziGKLR7zO
vVAvVf3Hzt2lPvjQT6S2PEDJ+Qjsno2LAGi6+GXgIg0+fCh8WEqBa+250PWv1SWvk33RdJcGN2lD
s+ULs3LyLqm0Hk08f4hFc+l6eOTBIurgDkMR3X73lQRlSZ1lNGfYxOPmIuxPKebVFEOu3aRRvom6
Wnv9ReBAp6LVXpEAtmDV3zvfv4ep/AY+aC2mWkTriV/aNgQC4zP0ItjODKILchvekXXV7j7UPcuS
0NSauDMVwMFSm4Or4rdB0QE0jf5nXMCd6/ZDVnpoWRniyqdZGsPxxRmbp6udNOCUGz20Ej4v6z0u
KRHGusCM6CGc7rUTQk4DobO3ZYqz9uqL8LwrM8uaG+afQQX76Th/3HyLV7wytsubH3dAOa4dXHWB
JRrcvTOofFVQj99K9Fbm/bIUm9ilI3CyYFYW9Dlv5yNLy33cTj9ok2yEtWt9s8jK4UVj9aMbq4vV
fWXpJ696+9h0WSyoevLLVrhSXRo1PxvffCZd8nK76bVeWcTh8E1SFYFi9kVTvnPA65PlyS8emnHa
WE9ro7pYsV2dc2fO0ScIk2HrWHoHw55uv/tKdy/1T3TfSEYMmvadP5V6hSjV7XZX+mSpe1LjjGoT
C3d3o/eKgsDeJoh5u/jA4GR1+wlrb77IrHHAWxZk7eCJjqQ9GOrSCfos35iF/F83oXeSK3vR57pX
Y9IryMx18WDtnaRIPpuiFseejrBWJkm+axvH7BiT8IqcWSafsxrAKO14+VWDwJHjXvmVuQgVd08W
RB323K3J48AT75ud6+IHhf3pfS5J+mkGVRKYXRcx12Dkfamd8SE1fb1jzTQfaKvnM0yY6H3qtcDm
U4AKnWCuqkYGUz+Q31NtNbs+s/6U6Ti9NaVooi5XaRHZRox1NAImKxFki/aTzfsUBSHF1DXOEr2H
fBfIpDmtxlOnqFOEDYipD1I6GfS0fKge2ITbcVhSM++q2dOwIqSwpppd92VwOhW0HWwE0TZcVSqX
DlYAKPIUWcY1uyQFW7KwQeytkWH2wKE98Gz23mZamLspNtne49BYIsM8qIAkkGGJLA57u5yP+b2f
NfM37SGzS0XX8KAZyvIoh3bsD53F6PeiB0M86BrL7CHzjhTET+FxHQP19uDFSfwgp9Q/ZBPJXmbg
OyMiutwKfC+T9y3WKiyiFBxGPVbo7yNIiyGABN4xk0xHCS7y32Y4XP2EOjrE7KRHUDczxacJEWcE
AUU/avqJnpFW05+EWtnF90f6T8xxUad0wvMdAll3X0hVII+FM9y0I96c7g14uyGUAKZQTvXvFDnw
j2kckLn7tvtScrs5An7jhrblpN8yDh8RBxoIn+VEx1fXtGkXFfiiiJUp4mpvaE4cvwZVlZtLVvbs
kHuJ98riukegkzZHAZu1KhiJJfyoVK780QMFcz1/xVfltFIEuJdOi8AaquHBhbPYoQAEItB6FIGV
ls1DnNbxsSe1dwKRBTmFiRkKo0Ws6QWvmZELTxjyxSG3gDptam+sdl6ST/YOeujVBQenPnPGzDPk
GfvdTPJ5n2daqUA4nYY1ke+23xziJigYdNr/4mFJwZcRi/ezD8HcRw/okmgmrPiegXv1p7PjDGJv
lfeIMiCwKI7nNP9wVZlPpASRGLxioEf2DNTzx3HwXCQ8vYanQA8MCaoj7bln1xkwM1wSNdR/6mtu
R6I1PByyJtsXOVT7mU61DjwNIpFTj9a+rabmaA+xiuBdCnuREtxfJJ/GQv5K87OG9+7eJYDEVFrb
IUOWFiEUYahNKH30wOq8G7Cud5wYhayKmQOL52xX+sC125pfk4wchrtTh4Q87x141DZIoj17PGij
i6NWuRtNTHd+YOfdV6dwJTSJwHqIhqlWMrBbMzxnE8BDqQdv7mta8YSdaj7nsOaF+nYG66cSyq6Y
uf7/OLuyJklRLfyLjFDEhVfNrdLa1+5+Maq7ZtzADcXl198v577UMGkakU8TUdNBInAOcPgWPIaB
8V4+TkWcP8PrD5YFGIBp78OTDURF2LxBeJwMuzGe5V1pSX6DG6H/CuSUCStOY/xKKFIObjJ9IAfX
QLtjxzdK1vVb6nvOL8CQ6UZVuboTputtiSccXLdh8jqEsF/FlIvRbp6EPyWAiNiAo0DqsGsPhuWC
U9tP4Km7ajoUHtRzG0rFsWg4nIBZZzw1PeQZQlyk/X3RefMnMQd+GCAwvYttDuSpGMTvxEDC4Eh4
+4KZ80uRxjHM7bz8RllpG5Qpc2oUGyi/zSziPZGBTfcZncUj5M/VpgB6F6z5YjzG5gkyAIeQB4B0
1MGtOmsryGQcTK9kW3tM3N++MQLapebukxfpfLLDM4HmbBo3TOIuO3hVnW8naVZvxhwPG1gdw860
rGBwIZCtdzW1zbuCQIoTX4HbKzUmsa3HMt7luZ2+iSmed3PjjBsbjpk8mMxmwNHwJMhb+LhaomLb
mEDEKl4nB1qjgCc69upbvQgAeDoldDM7mFTGN5VH2SNEGQcZzFC1dgLYYDS71vGnyKL5+AgtRTyh
u3jNZtwt7nIg/sSGjh7dDdRuUWlx00Nrm5iWIaG3Jgj+r3Fs8teec2Q/s3Q2LiPZGzU7vnfcpIg8
8EzurM5MnsSQwUmqbJncSwIElSFhXBw6CL6jUVLUJSiHi+Egxj8wlupRt6MytJuWHHhjxLu5QggQ
URYhF7EL4cc025iZofaY3QaOlLCltC2bhFzhLMszcA0DkA9moLCkgcgV8L03B9Gj0jl477lCPsny
UzkfbtNTkJ8wklXC1MdQuyNOULG/bSqgwabRTcJq8uuPmprDFu7meegnhrsfXJn8EPFU3Fpen+67
uFLPdSbsDbwR7cMwut3GrDvcxz3IqyQlkUcTJffIoGREb4g/bV1a0F0sGJCgReLlp4qqtWtE24Uq
G/hxSEc7hGhqvB8YKYKpQm4x2PzbAucUBNlm3FbEcLb4n3GQ+YwdZcNarCtoyDlez24LnKUezBGv
V6hnGu1Xysvh0CWt8479h0RxWdtzYClkkR1eOF4tOFduk9isyaYc8xFm7kXKH4tuGHdVlbe3qLKX
gCcqID0bo+k+ER/0h/RRn53BugTsV9XPzSDJTZyJecdM4iCE22nDYnt6xvPJATQ5vsdpSWHlNPQW
sUsfQWx3/wDTTTYwD863XlHVBxQc1QPjdnOADLgdlnZa7/GA79+ojky7VgDNlNYQkY+LzrjHwdQ6
KGrOG1eO8qHx6/gxA9XyBXjG5q3LLP7Wj1157Fj9mHKOSmoluw22BniYAalz2tb723zK592IJXmg
kpqoCkObwIqxrbdwob6Fzbn/s82xAWzAXBG3EBNmd52Cendq5oAeTkb3pSTKaNjbs8fCIs7DbLQo
raF2/t5UlfgsUPQD1ggFtamx2E6khf3kmo71BPOL6tEdSP7X5HfVzvO5H3XSfXaKJt/WCc32ld9W
t8lErBfbqo2v2K74ixqFs4e3jz3uWmSae5ZV3gMsRYHBplb/2U8++dvrfXLEB49bs43rmzSP6TOK
BWzP5ml6o3I29nA/o1/KKaefwpHW1u/aeIenKBgCWDW5i+fO/VPGXXHnqHJ+S1CMTfCwVqqXXCXZ
Z63K7m9s8w1UkvD29plnsn5SmevhlXqA4q9bmF4aDEIpG2j2BKVDNo+FiWxVc3tLM3GyJoKGCQpH
VZ0esGFL1L0sWsIxdajvu7Zg96Uw+tupoGRbNY7x1oyW8TBwc2iCWXgpSoGDKzbC9vpjNfv9hpo8
9QIXgNUBqibG+AYabYW1XtU3RSMAypKOesSjRRqUNY5gewhPo+jJQQY3Af2ESQTf+3bl71kK+vwk
ufVUqpHflW5n7yW3sXPllX0bCwFf99JP7jOIyW4ocAx7r/Odx4LExVsycloGo9vCGpICAsJaQ22w
OdufitoedhCP+QHAqiZAtxV7HDoTvnPEoCjXjzA/w/ixrzjNvRfUrcfTc0y3dVxi3eZ9ATC3i9Nx
1Ctm/vCzrg8GPlghYwRqtoDK3SjepVCSsaYJzoVJ8gDXENEGvAVAd4xB+KizsdwYlkOfncHBwiAo
pz+AfO/es9Y0d5BRGrZZJ/ttFdPkoUqd7N5wjWw35733ZWTQ4EEpG5wOJAf6AGHADTVAEBWZlz96
OHDeK1zL/5LmxAGhT2sS0DHpbpwJtWLXaaYUR+92vIOXUPHEofG/KUFoe5IGI3ST4lSFHN/VW1tN
e9uz3T2JS39v06l5QrmCvpK8NUJeOPM2pzUQPC0elcZGEBWkQMUFDIoZf/X1SB8h5m6GTd+7z5Od
cR5OiZ05G1qxfAXXev6e7eqqbPCERIEfkn5RykUopx94GwywmC7fV5caP73Wf3vKtAfLlKkJM28X
1Ke2Opbt16oxyvnbtqsLr8B5yoNvJNqGN1uA1B/aXuAnm74rriq2ubruSlURs6OQMIoAVDz6afrg
jf3m8ricv8e7utZK09YmuGIG6sDsHts+biAv1zV8+sFvAz7PkrLRKOKjCxfFfnbeapGtFJPOFwhd
phWpQObH08JI/WMBkN3YuR9FzG/xVsADNtmvDUBilz9hac1oRauTycQEZZs2QpFmAyRBaLv30F2/
3PjSotHKVqjPMtwNPXbMcNIcCFBOIEFVfjibyfbyLyx1X6uhTJWqJrhDs2NS4v5o2+m2K9qHwVTZ
Sg3oPDzQcnXdld5wC0in452iiwOxxQWqCNONeHN/emGHy9rGndYKQlg0/y0Hub4WvfA4ZN4ooafB
5THvIJqKC5JjIB2tGkwsTIcux5KBs+n7HrQmYNWMN2A42FokgDN4UPgrE76wanUttk76Q+k3qJhB
i7oP4RB8BAXukFdmvzEBrAy8DMWcq2ZeV2YRorC9egDuIVdAPqkHXlZhIX5d17gW2KLv4L1qojzf
xC8lxSuxI8GsrK/L074W26b0jcky3FMJvdsY2YcLN+UJ/quX+76Q7XTP0iptc/iUWDjQ+/3WwCFd
emvsqn9ePs6tUS3cShNu3xL1xpu8lSihoNg9b9KxUEOQWsr55bfcfZ9ZPNQh5624n8GAxI2RTzet
bbvZNqZAR3BCJM60g/E1Cjzip8CvBYMPtEUqYUR3eQwWVrpuT0qsHFJ2vLeP3XwPmmSYITlMwFe4
5KrXS1d3KG0IqfHQ71tH2P+K2wTivUFt0PEXGN9rbNilbzjF2LfNRSSECogbO8e5MsNquCk9H1Np
4wqychZZ+oHT37/9QGw6IHKNNjl6VhL4xRdnj8nUBNxYGaOFhajL6fDc85M+G+mx9VDKyG1+AIj/
9+UJXsj7nhagXpZWuIr0BD5tzxIi+gN7AEh7JbUsdVyLTyWl7RmwFUHyUk9wgXyiqHRd7vdS0+Tf
Yy7EnFhJj0paMvgf4OyCRig21zWtbbZ2b3vDWHfkiHvztjegJJG11ufltpeGW4t72fg+KFkQtk17
6OzINpASq2ZNZH5hIeoKIxCvTHDLx0JBBf/ks1KjVJGplzJem9CF7usCI5DByOTYw8cMpYJAuFjj
1k/prozNwp6nS4vYLAGiBm5vRxzrczxSTAIXTPXKXAraYvl3WxjTdYtHV1VKUJ2Y4CE9w4vyExiP
MBZrh++lGTgN3LdUMHsZ6oXMIUega7sdnozEgeF69AAFb2cLMX6oGV+1kHRBJWhdFcyYUgjd+z4L
mYECnm2lPzyD7a77AS12s8EpBdzrIB5oleHov7rzPaSkV3q/NExa9PZJ7fW125KjrMPWBTat/JE3
btBU7nUpWdcZTeAL4KNkNwEqXLKNnIttGTs7nG3fWryBrHzFUjRowVyVQqBOhWBOfBF2DB7S5Reb
45VFuhAOuvAMarlz3nDsKmb5PjUoaB3KfOeQKsAL0soHLEyDLj8DCYrRN2MIRApl4400gRJoumv7
P7igXvkR2t5LUa5ofJaRY9zh/JS8sjwBO/fvPO/CxqNr++PCRPxHf8Yue9VSiTcwo8DZmCr7yFgG
STvba96KUpCnVOSjH0xekUE4oh62Rp7iva2E7BP+OQM0DHaf/eMMEYhbEGCsm6pIKbCIvgzb01MW
zKMFBfRN8RnYMK9BWbJrNiaQS2Ff9/Utl1LwoB9qeVsaZXWfK6sI/cpxnlHGdrfeoKaQwwPhHQec
HvXMqQZ+vCnS7oaORbEhhHVOYA2kPwIjq0785fLYe6nfH/D8iHpsL+jBqdLu3SVxvHJNWlpfWqqy
Up80eHYleMgpAJwsdn0JMvk8/KgASmxVuwKrX5ob7YABMeaOwpatjtr20KA6m4PZABjpygpeOAbo
2jqo9REFUbw6cmp02i53Y+VedwzQtWrsGQZAKGE3UZ48+44TzP2fqzKrrkbTZVkRu6AUQO/xV5ug
foeX0o5+XNe4lpMaMaRJ7wFLF1MzIFm2rb1X14m3V7WuS9nARpPhTZ3Px05Fxsg2Rv8O4+WVxhdM
XlxdtgYC3VMG10v/JrOLkod51tOdawo8x3ogCztFV0dMMBSOCx8nm9CP22YL6UwREim7+551DErW
U7ORjnGdprSrS900UO6WTT6YxzmZf8FID5yQxtwbeCNeWcAL4aFL2xAgvO2KIgUbBLqF2QuYP5ta
/nV5uhaiQ/dVtRwzTqrTcU145aGx7U9H1n9f17QW1jaoXh7JJDkyAFTi9NHq10ZkqdPawcNPIF5s
KIxIbI5TUHk4PJUjW9mPFnY8Sv59PuuVLxWkhHFs8qp3gP3fbEn3uZ+rIB/kym8sTal2f+hb0y2h
6TYfe0IDmd+BBRGMxRoVbiFt63zNmLtA41bUPE7Nbz7TbU3+xG0VTNhmjGxlchdGSeds5kCGpz6Q
REffe2n9X4Vk27ltQye7ztTI1XmbsS1sMGKIc9p7mk/HdOkhK00z3uR5jVpLXvQW3nq88fflxbow
IzqRs5trCX3THH4Y1I3MwtkWFZxbi5+XW19YsLrLqWUAse8LjksRVfB/+mXRlYaXun36+7fLBAWY
vOt8aR2n0fF2eHGJHDk+pq2xZtK39AN6EBsEWowCPiGZrw5zBtWrKfEfMsvaXR6ZhbWqq4I4+VwR
kNjGY6KqO4XTVABu+0slcZmz89+eS647ythaVJedW7A0RUx00yi3ac3vYCu5n6fWDlJmHF1+nau9
qyuFTH2uysIx5uPcTclWmE68Ywbztg4XdH95zJbmRNvA07wixRx3SVTx4Wh49IOr+FfmXscEdHWG
pmCDJZw0GY6Fqo8ovG3APHsDEHkl9/0z5GcKmzpHE6/IlZk3MZLfyboSLrdqB9UiG4JFHRgeA8CB
cKjgY/7pydGKcCuu3yycjrdArCV78O9AnEfFqN/UcPeFEZ6qUGcAuP4wViVjm4ImGbBUYLfdGSKZ
gL+EoAjsNYzuobCp+VH6JH2fZ2f+K8n6amf3Cs4GKUITAmbGU05qtRk8AsDdrKbh6/KELSxyHUHf
Dhy40thujj4cCIJUdHdF7j86rNvlg4KsYbryO6fnizMjq4PoO2J7KUAmzXGE80ssAO1R7U068kch
WOjW44+BXqWGabk6qB5gSABv6rgFyY1sQIhKAouvCR4tZEtdKsEaRvjp2k57ZHMPpUXfDDprXjOD
WAgeHVM/CSqUlUNsAPS+rR3LXyMfdmZG154EzrZPAGP6d0bu4NZVzrKtIhcYX94UfyCyeDCT+Nr2
tURWYCRoLEC0iRPvtpRyV4q8DLzSXNnYzw4++q8dTQoXC9UxkilKfPqYOvTDn70V6vfS0Gh5q7Ja
rrjji6iFQ6MHaJxP2kC5j5eDbKHjOvZdKarA8iAQyjWmm9Sz98xLVtQXzh52YER9irdvu6xwBPUN
mFlFSf/WuX/LcoZX8k+3X3t+WOr6KW98a7+2YB/Q9BQsfoBr7irX6m/KflyjZp3NPuj96au+tQ7C
6OxCQ0wAMZvXYS3sqHfY/ZBXgE+bmwQ8tZXMvjC/OgcMBxFA5AzMrwW7tLEEjB86vH12pYalzgEb
GYHJHudzVJvpxpDpTYw6SSPBb7bXTESXvkAL3oYy6Rb9qCInM4ebyeunJz73HP7KXrNSwj6bozEb
WvzGlbQc0AxAjnObHeDd+SYv3c9xyKDjO/Nn5o67Xo0rp56lhaUFs0gKsxSFVUZGUQZxf2OuFeKX
IkIL5amKHQ4IG5jwgvxJR6CKkaIHYFfJbSHHNTHg893/P1X+28qVMM4qgaunR6CFX1t/emvKaSVb
nD+FoHqmxfSM174JCDEIUjMcOAUu2AdXsBT3MGZA4jWlA55Kk6aH3ALoplnIBrd7bmsQaJNmMvcD
NQE1N2BflO17NqgvCTMgOC8wwFkBpiPAEhR+tusd17ollczwUmQMT01nWu+WMqB7yFr2dxqDiAKE
aUaCRgDqHcxOVt2bndkCFu6MvzMZTxDuzNrXyyny/PImOrCocLLGr3gBpb+5PuKMM278Nn5pKv/t
uva1TMM6osYWfOhIkjqUg/NpTgBz1/L5cvPnFx3RsUVpN5G0bskY0ZjfpEBPg/G7S025q+dsJWDO
RyfRfR/9JCFgmI6AdbEpPdDZfoFA2j6NIaBqdP4LAR0966qriutYg1q6Sc2eVcDWVRGA8uEEzHTK
/2rc96pfWeRL863lmiGmU5nFHYlsSwGz7dv8I7G5c1SNc9W9Cp+gZRjOSAKDoRF7Sj2Hkwl5bPVR
jm+pq0K5Vh9emnct2ZQoqWdJVlqQc/Pvy9Pwm7VzmNvmNoEE98rm9Y9u3n8Oz7iOn3R/viUbMF4K
8HRFG6GuOO6ye3KkoQzBuwKWO6QBZIvkxrhTW6hUBMeXZBPfiw93u/bzC6lORyTRdBoJPERINKpG
vEMYwN71TWKtFcEXhlCHI3lsgLNfX5zo2V81SB2z/TDGfEPXlJmXuq9FvmUlVt8R2EqkjR8y37v1
pqtshzEvp8X9bV6GMSO53eUkMq0WrCjzyQVj8qqEons+5g1A5zNH08Ttb4SFhzMHgr2BgLZCAPRN
s7K0zh/AiI5BqpvJsWp/hFpm0gH90RXjz0zQ5GPMTTesSVYkgXNSSrnuo7SgB7i5bwu81kXujHtB
8yCbX7avoBOy8lqztJS0iKdJXrYlyAlRauzm+VS3/EFhQkC6laT1T53hXCBq4V6TFvRbw6aRGcIe
9X24gzOUeOuCx/nYbouwPZCfkBinL+A0bYwb42f/UX2I3+bzmAfexrvBaW1lJBfSp45s8lVVzEmS
0oi0bE9Hf94wWb7ETtNuL0/VQtToyKZZ9tyBya8dgWsw38ukBmHFtKaViVpqXbtV8Amvln2fYBwt
+0Y1/LPyuqfrOq6Fux/L2iqTgkbtANZdk6jyBaLQeAS93PzSwGshjyXsWz517EiMxt43FR5Xx6wJ
4m7NT21paE5//5ZTcHawDei00ciFFWTbjrdFzFZyylLf7X83Dc5L46u5dyIwLvddeTf7cQix0ZUl
udRxLbhNIzEG0HRslP76L7wi3ICKurtu0LW4hgiQ4yhSOdHUewGXH6D5Bckkr5xSLagzGIaMVEgS
uVl914Fc2Ju9ty0yOa+M+8LI6MAmt03TjGSeHYHTfNM0oFMbAuXBy2OzkMF1UFMuQRUyTcuLxpN9
KB/TqKrie1IIKPcgX0H1xltBpSx9hha0A5jdg4pbJ4J+lgizbpCbhNOV0+3C2tRBTWyEyBB0w1VU
kFcH8EPVQKd2uu5+TnSDuAo82oSaFNJNavjjm/MPN6U/8pjdxxZfkwlY2Hx0TFPCvJZZ1YDosv35
yfXqdDtIwCMsF8JobUGb7eUJP38PsHQ8ZR5bFbLmAMc40vzxYBx1BBkLVPOEtuVGQXPlDUpdErzE
doq/Lv/k+U+zqJY4Enh1uhbqwseWqm2Z92zjO1MOimZ6a+S0WInDf+qQZ3ZX3QsPUGEzTlPXi4x2
xKGH8mInE9gFyCb1diM1aBuIplZ4UKpr2Eo3w86zc3kwAMc61GYBZbkM99zLn7y02LVs5o7FLEqf
2REo2gwVZABffsa58tYIBUvrXUtpgCqVcXPapjy4iOFtm+bOTTevacIvJQUtpc3cm1qoEChAy4s9
m95TN9ni+LvL/b+9/M/lETq/KIiO8FKxUbpUno4gjRc49U3siAOxisCCL+blX1iYAx3gxUGyRyki
daKsTFiY5DH8RetypXB6Hq9BiKOlszFtvCnpkBNMu+gg7uWlz2lXtqAuKwME+7mQgUiH+XZmZglM
R9nuoD9d72dl1K8DGew26JIiDhM+Nysvpkvfexrpb1u/VxRphQRCo0TxOzUYz/48X9n0aRl+a3qi
DuryRUsi3njJXdmoFAW+NLtuZ3BOH/StdSPO61zauKzwFCT7PnPcXR9XzsqJbiFUdJRURrlH+xqL
eeg+Z+MBXqLBuOZquNS2FuYkm2LKnUzB0qvdleAXWjHblsnH5QW8FCJakPOyRF2II0RaSJik5m0+
CBCGoYfBjZUQWeq/Fuij53YCupI04rl/MwiagVhJf1qVtVbnPL/bEB0zJdIqd9KO4TjqQ0XWFPKn
QTnk9XJspYaE1ELq4CfXQFQLn6NjqHCfJgRsMRrlzKkCkjjbNgUDmBnJyjvPwozoiCgPzi25B4pG
NAwFfHKGakvsWuKBcHxiI9jEl+d96TO0QI4Lnldd4tKIng57Ve4/0VLBPXha+Yql9k9//xZvNYFA
jbTxFTgLBBnvAjevgnRSK91fyEO63dfYjEYyiK6MSll+yKl7LTt77T3pPJGOEP0s0YFv3Ds1ktzo
qBOTHYWAPH53UyMNfIgsqgr+PwUIwpXffA5Tfm9m4y+ex1ce9nUIlcVxDocSIkISRZUfpkqLowH/
wq0FxP7K8C2tMS3qHc9u4IiH28rI3BePn7ZEWR8yR7khnufeLy+xpTnSAr/seVXZM/ZGf8gOLe/w
cJY9Xm56of86fsrKvETM7WxFZUKDcrgffS807b9jteYasZBTdPxU6U1OXg6JA+XO7gXivGEDrrbq
xUNVAPBAYY1XJyuFhoVI0bFT5lwSkDKKOiospC8U4/E8h1fFnV3U1+19On5q7CFJznLlRi7O4MJ7
s9OVhpemQQvyNoGuQeUUJtxIuBe0rCxfE1jKhbPf5ju/EGtmLUtDpG3eUPS0GW/wARACgCXxXYL/
zPbKKWtpqrWbwyQd0/b54MLRBoc3dRuDuTzNKnBiaHFVL2azRns6r39OiI6iSnPJ4yzBU3I/Aj0V
S9s/xnZRvQ6DaR5s+DxCZ1mcGCyT5/Rh1kjOId7apGtl7IUOWHpmcV2aFb7T4qVcBZKF5rSvBlhW
BXAvhgKMbQQAkF0O0POxb+muGhKP5hlA6EOU+7B6TSZIRXsr8XK+aWAs/r2zuBJPYw5THVSiyec4
8s+2YjeXe720nrWMJaBkIUwLSwEQK2gv3JvJs9c803yNcbLQdR0bZig+qnhA+55ZhKKsITCzcnhe
iBAdFdYT2zezgpPIKjMRznjpB1DfIWHViXp3eXAW4kRX70dVuR+TKe6izC83tv0Yk+rVtB5bae+N
9uhfezLR9fqtprJKBeXtqPSHkIPwWaovb1ij4f8zImdu8LpS/9jUI4672JXqjf0CSGkojvLN+82i
+kZunccppNtiy1+yJ/+n+cLurCNkcw78if8qf7lka2wuD+bSSjj9/dvxSJRJL7IWHkuOWULDsrvr
IZl+XdNaPoOnVexBig0vPkQ+2U3/Dpr7SsXhn7k+N3jk393uRW+WXQMDTgk1BhAGvBrQ9KR7UUV+
8lUxRyf0cigZltUwP5TQndvmcrB/pMRtHyYXh3F4tSUbWFeDQVlxlDEzX/wyZhQ2WcGzMShoDII5
hGg+004NOwm9lgchYDqouobvISfuhc6Q+Bsr4/1VFyBLh3tD46gmZiOnaBJfhtvvZsY30vh9EuK+
PB/nk4qln1V4a/mVUj48oaq7Lmfb1hlv+HTXGz+uaZ/ozgcDlOmVgu5NNEOcyghwFYWAz890VCuT
vrRUtaRYd2M3Q/kaqSWlYArAn0uJl8tdX2haR3YOQIUoFMTwbDtDdqhsJn9P5nJeSVjnB578B88J
BvCQlm4LNwDzvY29QzpBUqXLx6daOL8uf8HZKpZFdLzinHGX17bdR4WkkDcsA2V5QSFY0Jl9SNu1
4+jZgcLPaHE3lG7NRFGX+JT2p+GJnWN2K/rOS01r22ncwx7WaMo+mtruo5OQ4bPWRFXObkrotbZy
ptLgrcPSPnLKGRRUkph7IL6HEmLMVXzNPdMi/8Etuq7pxYYpIpM6YWqwPawNHhOxlvEWRkfHLtbE
w5qxsenJyd7PjGx6t3+7vHSWmtaKe4A0N4yJZIigfAaJNQiSvfmsyVdOtWcXP8bl9PdvG0ztNBAR
lcUQOW0S0qo6GVrgHg4lFbWGBV76gNO0f/sJCTy444hURMZJ87SbgEYtzLVHzKXGT3//1ngyCbc3
0gJWHtOLDfdKPMau5OOllrX9sc8E65o0609u8X/FsK0eoTeawo3l8rQuLHodoTgNniWl6XeR7VTN
3TBOxWssixhq/m5xuO4ntJCVfecpGIp0EVgMH6YqNgNCLYDAlbXyDUtDpAUuc2Ls51bMo2HqbtO4
e8UO9nW57+ebtnRZMaPqh9gAzj4aXHC3IMnarmWbpZZP59ZvKwY2PqORw7Q1SqB+bSQjRGqvyjGW
DvxrRwPCdxKMzOJU6J+qyGzZm5fY28tDcn7FWLqeWNbaXgm5P6yYrj5UZvwG3ZlNOhXdymye36Ms
HfgHrUHpVgrF6RiWOdz9C3JN+xkwMCPLA+6tXS6XvuI0Ld+G361gYuGWQx8ZqodRID10lf2zaJOr
1rylg/1MUwCc3lAV5ZB/7DJyKLqjV6krWyf/7jy0X4o55TVyQl1Bx9ACrwlSlrcG79eufkvDo8Vs
BakWeDTOyemC9pnmblSa+W9Yn6+cpM6ne4tpEdt2EyxaKnyAjLMHiHLmARSK72yosnl593p5nS4E
2H8hfrEAY7DuotS+pUa5h0bi7nLLCytUh+9lvSVRVkfLoyVfQCPcAQTyLOFDFmMzV+W49mLKMJ3/
ub7AkEfbcj2b1vFgWCpSxP4buug3zQgNbmJnD6309kMnoAkKCHnQ+umaXsnCvOs6Y2PtSJvFIxxd
sPGEQ4bfi7sOhjcQv1qJ73882s591um3v4VeAT5XMcytjCheC57yWapjgjcXsWGQOn22M4nNoX8a
zawuNr6XwwWjNk6npKZzCoBBGQRgYxMafkHsOuaWzySpAqPpMzfMRl4+QDi3+Z2YJqwzc3uGCqXf
WSfKeArGqi+cK/O3Dq+ANecMgirYA4wMkDNnD3xKni+vr4VJ0LEVxM+Y3wAZAtAdeaSxf9N03lOc
OJvLzZ92mDPjr8MqILLNJJ/NKoIw5HtqM2ixAd7aej1U9yDRbNP8iyi+5mi58DE67FJOUKScCldF
FkREwaSx3qBjmgcQQN5e/pylONcOSDMwdIS1+IGMPnnlUeTX1KgQfVqSdewxM0TjKNTUb7P8q89v
5fR1ucsL6c/Xsqvlma1fdm0beTmpajxmFFArhRi0cAJqOeVdLDpzZbKXRkfLtIlt2s7kTSpKJui0
j/ezwa5r+b+ASctJGgst1+Uvp/1jr22dCz3WcZJuY6TmUGP1z6Tepiq7s5V71S3D8rSEajC8I04+
3qb5DMPLmBXvbVnvYYHXbbJmzWhnYcF72lUmdZRXqxzapa05hbhlPrAkgQlJulL0XRqe089+y55W
OYiaZkmOE2kP9fphqm6bfl5DppPTujiTHHT9t8xmpavaHuEqeu9gpDMQ0r5Jw7YtcNKYBGpic9wD
Je8bkAYaC2vTEyhuQJLeC4YOYvyQvB9+Ds6Qg4IA20Qfkv8K3iLlFHjAc29ob1cPjHKxchRaGg4t
+tOsBo9rbgE3kFX1nhcsvwOzv/1xVaB6Wg4o06yFHUvSHRmHH0FSJ8mNMczdJvWAC3BAdlnJYQsJ
wdMTwpRnokUNDDcYmKNQj9+lGXufitqGIwsbr/wVPRc0fOQ4k6rIq5867y+R1ni1uSF05d6xMBU6
KHMojb5rDCwdWf+V5b8ZFJAuz8JSw6eN7NuSp5Y5sATcbcirRjgEhDNkli63vBCrusQcfCq7Zq5n
JARfvOWmJUNYSTznsfN+uf2lnmurcy6N+Z/rUkRNSL4lgQue5OWWl3qurcwUpPa8gUUnfCa3DW5G
eZnBEPYqEIwFxve/RxzHvrGv4SERKd/ftmMWgNq4QVnpct+XRkVbh74FqVzDRN8LbgeDcTeqNZzF
QhzpCDpWWYYxzUMVnbw1TOgDzkMDf6XnUaztpwvjriPoOuCAHIk3vciVsCZMb626CLxp5cixMDA6
gK5JzCluO4lkZkG1dXowu4/LI75wY9EF0aDj3tQux02iMdRRplVotQR+Qy+AUm3mZk0cdqn7pzH7
FqcM2HrDdlF4gNrGi8xBE2nF0+UP+Oe59My+pAPifLsD+WDCMyp0CHIaNJBkD/oyo7AbkO5m6q1k
A+uD/3F2Jc1x8lr0F1GFmARboAd3e3ZsJ9lQcQYGCSEhienXv9NvlY+43VXeusrQaLi6uvcMNB8j
gVpBDG1h4MK8KGelavLKk2SflB0MB8GPzqEmVMDDpTeAxUr9xKulT22s4c0y2zBDvzC+hflJB1uA
zgOvuZYwyuNVjEhJxlvayGTn+are0LYMcg4aKTxlyNvH33luAa+2hgvQ31LBpuAYhkCEi6ragmj9
JayEh343yqEfv+XMRK0haLQLFD8F1UNXPIUwIYVf2oUnv484JmSNN6PMhxeKD3ussU+rXyA7zWXG
futvYL3yW/bN7yCumdYXRuvcd6zyOVTSO8M7vKyHikhLnorlAnb+zDSsVbgaT3fadsAAFc0hrqu0
D9u0cOCqMA35x1Nw5m6/luKKu8Zp0AbnR6rLX3pwr2H//MgcD2om2t2UJbvSyrnpeHFhA50bqtPf
/9qbPR+hmFBjbwbzt0BdkelSyD0TENfos272ews7XFwDYgnHJQ84eenr6aqV8Cv6eKzOzYb339+u
Rt5D7T5mxxZKc0PYLkejJv0njLm9QUVfXpiSc0O0OvSKoVrcOJq6I0w+4a2aXDXBp8jMhKwBtwJy
jj4secwxjIWf8kQ/aam/mIVshkl+7mKw1ifseezCjafQRyds7kNd/HC84cJ2CM9M8lqicNY4ViFh
MBzhWz7DfocFm7nnThZCyTJIK/jRFym8bLrMwPh5Y5aObue6gTttVLBpA9B3tWu0ts+At4tr2tQk
bRcVp11Vw3huHGBB5YfqGbrZYV4Oym4xKmpr5zkGcsPKI+JwuT1R459LbvXBjzxNUtiLNVVWTUT8
CazwnhbVD1sPvJ0hHZpouhPF3G0GO3mbBIdHBsxt7rWvLnWKdjfwiOYt9L9v4ebcX0nXVttA+OyB
6NL905aleR2ZGe48PGOn5QLZicSL98hbijSBlfhdpRXaF9USmktJ7pmqzLqxLwmaaR58t47Aeptd
WU3meVLVnAcBbqakEDztRwPbcy/R4yc31rrXb50S+qHQMzjCs4fBP4+gL9xfe8v0o7TD55blGpo4
QF+vHzqkZNAWfatJ9XMpYXL3cWA4k9assYg4neeokws/qnmyWet0X8TCjpWgX0Zrbnw9fPLAXEMS
XaiGtVTP9gjznBxOfMcudj+X8/mrpMnICmbdtYcryKhyQ765xYXD8cwJ468ivncCtSyw7Du2cGT/
zX1db4c65McBXJZ7af0665vZSRs4SOXWL73tx3NyJlSsNd6GoPYixnGlcqQHX712W1IvLeFq9/Hj
zyUYa1TiMEdzVMNHHt3EoSthde8MG91G8c0UQK/BFAJ6mS6pt2Vsxe3iF/RORKTYca9uH2ZwQW9Z
FxbPF37MmSPj/yXuv07VhoMTxEOKfrtv1WZoCYMTYyuzICLjfhZBlDuIxhtpqdzAYItvxtoh+3Cc
YB9JbP+97Gi7aceCPX78g84EkXX/n/cnYRbNADZkVqeBQZUigjWDz+AYSSrNMhur16HTvz5+Hfn/
rL6Tlq/Rja3ySsKCU3da9tXRgZrU9RL7FmpPSi1fXRhaX6kqsa+uHOrnyaPRD1hD1kXuz4tD8hO9
IuuWluGCeXLy8mtIurqFVVfGa4s7mzA3d12fbvnI1Q+vosNNLCu6qZcgHNPIDaq7gsDT1/GS9s0M
xm8yBK76GpJ8sN00S3PXmNm5DlRFto5Dp3vXdvR+Fgl9m2Zjd93UzhpdHAfWfKabv8H7oL83sg5B
kOvGlyKq6+eKjvUvMrXVjeiHGAp20Hut56U8ad3z5jpM5PIUSME2kVUwNzXoE5dYFb/jzqMirXrC
HtHmmLKxXSbApaG1RTj178xS+9A+howObt/NbWjLKKtsCfSutCilCdGwHarPdWY7eQss8fQCp1+y
GWHV+W0IBPoeQWe2nYkcWEUNAHu3lcqpIubrUkOcmPOYZKFyw2weaHdo3FZkuAWaTNfgGhI+4/z0
h+VmrKjzmxaht6uiqIDhb2SuR8gYpu2IsW+FCvdVFbtZ60KHAeagzhu0aqosCYGL8xr4oCG/r7yX
2GpnO7aNfKYy9NI5dKusjAD8wcL39qVLyswwgISHqameLVv4Jhrb+R4VwQDYICLuYTA6ZE0ydDu/
87u8H91i08sSVXHu2yr1nSLM+DwsR+Enf3pwTndFwVQeRbK/Fl0y7iiobQ+ApvCvS2nLX7z1YGAK
oV7YqFv2Kawiwe3mv4no6Pt+r2SCMl3l1tdeqPwb2EX//HgznQmca2wWIYZ4cIk8NZS6O9xqk1SK
euuL+JOdmDUqCya1Wg3tlBwSccf5XdX9jj9nsYSR+e/AuCLyOzMLc4TCZx4mNO10l04A3o7+j49H
50ykXYOz1BwFYQRP3SPMSYAMqpsE5KwlvBA3z4z9P7CsGmtLIvsC5wMOw0EI6i8YqoCHfvzj3z2K
AXlc3VNnPqtQR9weSRxGqT8lMNIsm2WzBPAZrGWwq6TtN17pJbnpp5ePX/ruiOGlp9vUX2eT8lXk
jTFEYkdJvuu2/EVQLfn40e8OFx59+vtfj8ZjuzZYgNn1bPfmQjT2IZFdex9ZZMsfv+Hcjz/9/a83
0AKBg8Nr+1gl8KKE6crd7C9fPn72u1kjfv2qKCvIQtCaASp4dAaggJt8ZBoqQ+PEUT0C8Dcm9x+/
6Nwwef/9CAj6+OD9kB4nDIFJaZSwlEftmJFSf+rOim9ZbTy4K6PLEjnj0YT1M52LbV9MnxymVSkq
mWtThGSBAJf4tUwKtmnfYqfLrL4pw+7CxjgzQut9J42wDD7q5AgKGexfidTZoFsc/7W6dK96t3jg
eeuUiDp1MCfICNFMj+g+Rmuuy/2Cd3vSifmQdBqyhZ+abne1y7WrOheCiAGETAr6MlJb7go4Ox8G
EV6iv56hxPyDkwy9Vho+46JWj2555RL4ZrRw4XllULTaqUSCJTP13hXrg/Jqgh94tji6vXBTOTeS
q10PZ/naAti7HBsn+cNwCVo07D45qR7rjlzo0J7Zm2vZx4bAvdXra3JMaBjt+q6YN7o3VT6MM2ol
wHC8EjQef388YeeYk+4qEpQuasIqUcHRxGP4hHu3PCwEMA40LvUBatXzM+mjb3PS18dkmAFE4Za2
J7PchD7wqps/BcLEGl0Fipiz0mmWWB1D2NK6iQM2sMiaS2jsc2O6ihHMmLZXZCBH7v9xHCRhaDF6
oE/b6IdfNJuPx/LMEeeuogVvjMusX0wAjDX3iWLOVbl4GUQCdqEXbNqe74J6+Da1hbhA5ns/dPyD
zGwiPSsIwpFjjKi0aURcpEOhWuTU1n7yFau+I2zqY3g3IemM530jHobifimfPh6u9+fkH4zmImxI
F+lMx8HCDoaNWyR8uWe6HzoSG4BOLoGe39+z/4A1SQiFYm5rF6Ibh7pr01lPO3cWeT9//fhDzk3D
6e9/HdSR681Yu6V7NJXzBLGRvHX4N82jCwfE+9d9jySrRKBkMH+AaIM84l4X5nSx895vKeRfDNQy
W5fLzC1bdvQBkbtGIQWNDB6FuE9BXkWniZbdTjVV8MkFsYoX4zwG6M4QdqTMwKotUhsf8uzp1MlP
nbkkWQUCsKrayEGae2z4kHkTzEQDvdVe9GJbcTs6+lIV5TR6/1zbMaqrkGB8wUsBxugRJuJHAUnd
HDyTKv94SZxbc6tQMA62i0NYohyhnwp+Njg+Uu8tpqvz5IVj4szvX2M7EwZtIIj2LEfNWW5jnA/N
pZTkzM5cgzuVFzg0rk8kYWs3YQPf9OEZp+5m0nEKrfmPh+jMrlkjOwPloE2JGsixn1U2+tuicVP/
0io9c6yRNYiz9hXoPQqKnGQp+4ONuwR1ctU7JdRt6+To2LneoiZOYRAS8p1AMSVP4g4KuIY6GdyW
P3dNwN3mv7EBJbEQYnGVe+zkSwLZ5p7snOhTAAiwpU5L46/A4waw7GrgVXnUuN43cDwnwZfwEsvo
3CJYbXRYnC6liQV++ciWTSijLptsG6dchH1mpwSU5Ggin9sv6wr5OEPKXLYQiY4plExGjcKQ6G2X
GlimR818SU3rzJ5ZF8sT2EypzhTRYUkGKF7aAHLdSXBhQ55b0KvA1TcNN7AIxFFJGPK0byZCDQrO
TJ/bLqtwBVtfBUUJJBdomW6iROys9a7ayVyYAHqKTO+Ew3gVsaA6JOfQROOxoqHze+xtwcGGQy6a
lT4yUBWM8/cQEll8qxeUluGFEwe5F5QV6r6TZalv+yhOQ1OF25EU9iBN1GzgAwM1dFrw/i5olxma
Lo6wWTzKAJiuwZZZAyDJjcItNzcweLtCcdTu55pF25YG5LpSdv5hvaX4WuhxeaJCAsmcdO5x4Mhy
TsqA+6qJ4xTA1Sk3VJ8ktYJufhWCBzA9VsF+UU6SLa1UdcZqar8MS6JQd7PeWyfiBh1ICccPp5OP
1pglU9NSXaHbBlu8wYeTRIm69mYQS3wz0GbJvShx9oQ6IU2jlgM5ICnNrFuPsLXldjtOYQM+csX8
nagBttddhYDSF5U8SDb5PxZmaZlzPjK7Q5nvUmPyzFHzDwZ1ElCFns1yXCxctxmFxGrNfJYurGmy
QemHj9ffma2zhqT2M+kJFFamo47qKoPU05zydrjAyTz3DacY9Fcgayurusbg4WxAWG6/z9UvWpp9
Amz753796cV/vQAXtKZTUFuDjoP3HJeTvEcNfbqw8c8Nzenvfz288kNKxpNqimEDitIKWuAwXWwu
JFznnr6Kw00HaHSA4sMxhEpiCsD9VzDfrj4elvd5CCjKrWJW5Pql5LqHuUZNUZqpe7vcE9IuLyQo
ELpCuTiZUG38gNZEuIlcPe3duBH7HoBTYGZ6GqZqMEj/6sa/0d7kp93YizvjLHE2EB7vh7DzbuKh
Ga8kBRezTsIA8NlCOBfG/swptUaNzhFkK2AMbmFsj3bE0EWvJTHX8KccUkrlQZdolXw8VmfC+/8D
51+zTGFi4MLQGspukH1Pm8TcsiSeM9TM8k+9YI0draCq76hphp9HOSw5gxojEMdF9K1BVfxSJejM
R6ybuDEakiWu+MVhsQq5zgt3k12i5gtL9dzTT3//a4g6CXPICdETio5Vij73XrnXSxl9cnxWV1En
CfXojNWpq/ol8HXeTz+4jS8cr2ci0BoFW3Ze1/XDWBwqz2QTBMPL8HZAedpzLuUeZwZnTZZJvEL4
C7SwjzaAjKYx+Vg8ju4lDPi5p6+Gni5wjIB/U3wIcDKGPXhwt+7483MLcxXfutEnbRejCgof1i0P
/TmP0HjLvIDuP37BucFfhThGoIDhlD45uqOf0oUdSl5kMLlEl3j38RvODc8qzpVtX+ilnhH/x+9E
fnWCA3bBhaVz7tmrzIyYuqIIpKgt0W4vGfR5KDcbNbqXbqrnhmedms3AwMScQNWTxnZXG6K3uBuL
bV9KQHEsrS/oCpz5kDVyeJynBhkPNGAH8Y26P0P4KYL68PEEnInTa8wwjDYtqpnIUtq6+h5S79gF
HlSLUUNEYabq2s3Hrzn3CatEIsKVWNVyWY7Eg1+OSkj5asFx3bWtgNvIx+84xZt3MuU1kHgZSRdJ
jYsRzpY94PNHFLE8WOFC4crx9D5WznfHThfm5Ey1G1Y5/42p2iNNHcVEHV2H0O8zjuEkjRzbVBuS
aHVXDa3NyFCZrISbesATtgntdOl0PbPy/sHPQCaPMKTYBzdwi8coLpeDooV/bYAA2MfNWFwI7adI
8s6Q/t+i4q+DY+BUKvfU2nZQBk6VT97YTC/kOGeWxBqfggUd1b1bLcegI9Anr6GdVbFTvhNcWA9n
BmkNy1azaKGujptZt9ww88sZdOrOt6zoLwzOueevoqPfjUXhNwE5QjTmewS3wFvZcmcTwov5Zy2T
SyfgmXFaYyeJS9RYT6iH8Z5DTknM+jBIFR4DAHI3H++cc69YRcpOKzvODr6k634BGpkDOZNW8GP+
+OnnxmkVJkVtROl2LbIPVR+Kgb52Ywl7e7/etLO5pIF85hPWsHHc3YQI+pgeelqkI7mzwPp29FJ6
dmYfrJHjC2wTI9y/k0MDHCcJqodkFm8fj877zQmy1ii1tQ6qqUWC0FWBAveh8vZdKyCATJMHQNPo
d15V7RUBfmXLOqU+t/nWIHLHmYjpRpMc+Njceo36WhfLnavV88cfdWbK1whyW+pS4FRfjjbKY149
OK38NjYNSy/xhM9N92mi/gpMotdcwJ4OGsQRdPAnU4L30BvY/prlkq7YmW9YgwUFV3XCSxUftByu
Iqf7Y+EoM9Nk54rx0ul75jPWgEHPdcA1DuAVINqQ7NpCu1nNJyjtt+WlvX3uM1Z7O6HT0rheVRyg
CJ0WcwtZpSatUDk08yUnyDM5hL/a4J2S4LgAtXAQJNg4C3Bx0XWxPPGhQ1Pyy8cr6sxIrfX+Zq5l
bT28I1nMphXulSj5vRjjC8f5mU9Yi/7F0PbuoEE7H91Guo8uNCy3Xc/qR91aliXBovYA2bLXj7/l
TKKylv9jbjz0SoDiUsnmES49WR0BdlxIGBUMNskaG/4x3SWHlHNfdloXf+2UZWo4aJoOPya1KI40
VkuqrTNv3Gpq+rQcPOeZM0I+eVleawK2puEs7Brkk8KHbQTxbqfBew58//HjsXs/7yLhevBk7Pju
IIv6ICuWHGpU2OuUTyWFlTIa4w5EQaHZ1kY17LkL/SsKKRILujTRhcD57nbC61fDKas2lA5cZg84
gUEVRv8IWAaS2vBTXj94wWkD/DVfMYBwo02i8gC2x27sdZPLmj4H83Cp8/HugsALVqEzGRkAqp7T
HNDaDbdqCu2Lgd3fVThUUqfN7HfHKeDNciELe/foxOtWWRJEQuoCYuLlAYXlu9BDtzq+5IZ67ku8
/w5VEZEhbBpaH3hQj3dla9OioO72hNrZ+PGUnSy9tx8vu3fDD75iFUUnXvre0Dn1wYCYLPU3j4dX
S3HpGHi/K4bHryKoNcnoVQsW9QJOq1mWZyOc+MBpdCPd5o+LvkXdIHSzavwO7mKPHgwCRltcopL/
f3H9k+eTcK0eCB+OIqh6wC91ADtr+eSjutIHdu8EvxwQTGDcmQbdj3isFpyw9WFwxe6kH7wIcguR
+NyDhqmFwLca5+uyht4y7W6aXt5WS/tE7H5Ilq+09j5F5Q7XWoScOUKzkNSHiPV/QEXPalddyMXO
bO41FhKqjI2MIRp+gO3TgdTJdevqvDXRKxiqm48X0pk1u0Y+glsHILTCTFOHbxl7kbG9ApDZLe5d
+sktt4ZAage8wxL4+gNZiqM3jle1vGQU9j7mAStlFT3kAGgl6WMMUe9lcQQUbYww1Xq5hGOKz763
5gt4HamYZGZmu3HguBHxSwpA5+ZnFUtml8exmRt2YBVO5F4sZt8CrL2V5dQdilpcMt05E7PWaGQ1
FyDbebo8QGLtHmo6h6GCpM/HC+D9SBKsFdASpzJBn/jsQJdKp0C2QwoIL0w1NWX+uVeszqgS7fVK
hA0/6NaTaedPb+UAEZRY7z5+PvH+3116L2Cs4iElfcegTO0fxEyqrWv1fGfiUu6Fm+glVboBzcIN
WftTxlr1e8T94coWi/sCOZwBfuqOr2hqtPFfQuqIPZrMzrPv9dUTNw5NJy/27kKH1Bksf4qXEn7E
GCq/Ca916bGrXkTF0Qq3eglDjkaI7bv42o/nqkh7MrJXmL0sfuZUnO56VC/BY3WF3ASJrDSEdj2a
STiMJLkWdQLKbwWLXM5cksP2CHhLN/L4g5BUb1Xv+ZlxQnRVwoKngKmV+8JFpz1B5rQFyLjuUnCv
YV/F57DcDsI3exE57pVDLN+jvhLkZSh0OhYgRcC2s/ezTs/8IGQQPnmTRCfSmWGbPhfxYR794OcU
efQoW+u8erPL+p0hRv40c+DsIYWofiboi+elBA611kpvSsAMpsyEuO96QRNDLzVkTo7iU3FHioiO
mRId7TPe1NUvMYJLl0bh1NdpW7vBE9xeFSTKpzK1penzuVxGpDNgE2svLDKO8WKZG8T21xjU5Ict
rWmzEF3nLw5XMveW+TdUsqDuDmHk8NGOGrZNsCQOUhn51RacsWbDOByFwySZ33Rfo7AuR3A4POma
n8VUDq9JM83fQZIkTwLMpMcg7MS2ICX9OoEex3PqNizv5iXeyZFPP6N6hicmESZCI2se1V2i1Mzg
xuOOGwDvp5zMAOsisR2Tu4WpJOPo9Gau9UBuWSYXDj8FsNbZgEUDAa8TwZJ3IFPWJY+eQ1+D1AHH
1SsyT+MPTmR8nXBvfiF40obMyfDbqatk00XRkAdAEuacIqX1i56C+B6OcVpUyfhiaBIdMS/BI1gh
iUyLKZkhy9iHS+ZMWlBgYRv/QHpWXmHswx0RXvKo9BT9Ad0HVJuAVyeAYCR+LpPv3OvEdd64a5N7
JzEtPlU55fcg8NqdLgLwp2KnJQTyuLrPhR3rH1JX6EKWMg7eQJ834zYxmtzMaJKztOVNQnMIgglw
hGJQRHc1hIAyh/mzTXuvHq7GUMSPphhD/HMYZ1YYtHKoI09M1kLC9bIM5C4I5jojLbS4KspUWrrw
IclMTKC+pniBhxa02KBZDI5T6/VP7cl9tWS8v28gs6Wx6SJGNgluvDwdtANfP2bsn7BHoz6Fogf8
WeY2hhqeF248ojhPhbss26oJ5gOl2HV1OQ6AOpJvjRboZA7tsPdCMX4tvVIDkxbY+2ZM1JY1sr3X
AU4lV+CQmIiC7Hm8FFuVhNMBqjXRjTck/oGqACykwY+2k9X2Fooi0xV0KMCDItzxr7gZyIZ4XL51
yLhS7nXD40AFSqxO26awRxtu8Evjb0jaum09B/q2gkc3MqK4ywJbQS9uyGMfkc4G3YF0xhnSADqj
OyZrtguMb01W6WlIcn8YkxvZ8yLHTw5fB5c8KVkCu1w0bMsTP9k6PZhX1l+am4RVpcggA25veyOd
jduMdjN07oyNOPXFnjQgLEPScYCKLIzb2MZVdXQVM+btray6P1B+DF7h7rns4y7kY6oHMJAbTxjo
LTcUogiNDJ91HLX7CGoZYQo2nN15TC1XdrbttZcM3o6GqtkgX1V5yGl1hcvQmEehCV4nkEQzMlY0
q6vCCVKaAJoxljzeKuOIQ0xHe+0Hs/sFfiDOHhSu6BuXo1ApRRqRIvSyXdwAPwN+IqNbybQLFl1c
p6N02lT2ctr61vFeFhjA3Q9JFfwIeto2W9BsGQobyaC/TQ2JHkRImntHabGb4qF4BYd1fi2cmWb9
2EAwMNIIn77LrxdIZh8HuM7tYzuXW1O6clMQDfop7UC4duf6a4R9fzOYguY6ohLWYMJFBwzCUbBC
8+4q2nKcHifqturK3LSRe90rh956coCAb5Iw8mDcoNwbSJ7exjWdUnDz+itHgNaxjPSrAXXuB9Dd
ekyHPgYoiUjfPLVDOTZZEUx9Hg0wXcvxaUHO9NhdNUMwP4C/HmA2fbvtYZS1MaKocycOh5dyCNpH
Vbb1g6OnBArLPqSxJCFuOhmG+Rha4d0qXRePkrX9z7al8EhRQa338I9Tb0JVMJUe+/LKa3Fljvxx
BELfE/2eo0IVpQjdJWTsaHdLuy78HnhNeCQYvre2ZDCVH0asJH9yEKhCchVPYbtxS7fdRqChYv1T
6CAamBlmIHEbkP+aboskuPg1LUMf7JFd2QddxMl1gUz7B5q+7Z4z6+ESr2vy2+v79svAw/IWHH11
B1Cv/32GxOirAzDkFw3vMUAgLVhYGYks2YTmJLMCzVT3hdZUpVGAEotyluSVF0O/5LVbjWNeK9oA
huAnO8kZuynCCkBn2NRcAeribVxwY6+s41eAiCvz/WS6tUWQnDYeZGnSsORV1nSizZTqZS5cVOtw
dqs3izMy12Y2U4p0DuqXwBrtJo+BWFWo4kYFC+QgG6J+xcnibM3k17vFJFBhpdhPg+qqb5S4Va5B
s3yuBHTKYHIh82V269sZlRxwIAP3ODfjaxlN9s34ys0GyodfZFiU2VY6ZPeF37pfx17pm8AiDhF3
WJyU+0PRZILVTZkVYLJ87zzh76fKa4FH6shyPc0l5FASMDHb3umuzeIld4CYu9gIverSWUHkpbAJ
wc0Tpbi0hcDkQxBHdYYqj9mwijV//Ahes+3Ah9ue1uqWz46fLYaQAgpr0BK+YpKFLE+mOJ5v25Pd
ahvWwQ9nivr7OPTZ1q0DGICZnl6Vc8C/BMBn7mFiMIs9DcT0gEKOv/WgbbBBnsWQOqHQA6k5L3cJ
xIpTUoJinWpkXkmqfYpRC6ERe3CLBFTaumge6mgBa3ToGt5lo6LJjQL462mMwGvzfcIy2htnj6sK
bmEwg2xzHQBYlZUA2i25CUf5dQiYcFOmKVxexKCSO2E8BEEoetoslFWVpKyr3e+2TexzQSaSDUnf
3aHMFoD1rUOnTJO6YnITF6TdNUZDFsa2jYt7vLfYExuVRVdh3Dp7GVSZY+sMh6qXLwTE4RGKVFkn
R7WDrGfCswF4c5Ebwbtpi9QofIOFpvreLVCZlJLGLAXdkcWphoLjfR2jkTO4UfhQqij5MamE/56K
SuQVDsAqi1Gl30IIbP5qdTKXqTS1fE2oGyDmsp5YiPe2fpuawIZ3IvYSNwsBrPsqmjF+sq4bHGIo
ijyWWnt+Xkba2wzlUOXYbdEdj2l808/lKPK50cMdTiyCNGqk7m0ArK/ZjKoZMBx9sgUpY7iP+SJ/
B7DFQKGDSPLbWIgrzsXQgV6LkuW170XBaV58BnfqcSxfhsB3d3Ih8uAvhr0mbiVgprg0Oati4A5b
Vh1iJWHRnQB7dEqS0S5A/hzudQCWe0oLBIq8Kwm5c3w0LNKEo2nXOXGZbAIHV1ovQLMaQkeo1+Aw
8Z1d10NQd4S4rUkZ+g6buo+DZ4NlAtH/A7AA7h5HXfI1NlgeOJFZsLVNa79zFU0ZxD/8XT9wkU2e
6n+WVemKjYkZBA5ksWTFYJa3etGyhKT/2OH8l07yJRkYndOAjeJb7ThRkc7z4N30LOQ3JpybZy6i
eVOFxHuEcgU/MLRFbL7Anyrj1idApTXV9BtY+ubWH+JuI/tp74fVDhTpETSEhd/hlNI71+nmJpuT
iG0aAyhkNzvkgXt2gjIBGA6pnZ1pg/6yPXgD1cdkpmZjUVjc0QX5R60SF/A9XeTBNINbNtj5nsfM
va+DYLjiyVjmPUwic9H28d0phsKgRaPG6Mg6n2hZX3c8FKAvkbI9EsMwXYLCIWxGBsWw3Sw9upAH
An4TmM8lmOwfaF55sBgR7Y6Wcv4J9cfyQLEe9sDMeduaJwIEKDnuwTjhR6PjZEs1LFY8h8x5syzR
j7p06YPGPa9NXeYM12VSyKzzS7uZJoMN6ehOeQCvhsZmzezCwMpn4GlMZdfd06Brf/fdgOuFYOUM
auagtjzyVVb09Vzmjqj0WzCCHb5QOdZ5wH2RQ2VTP4uGQwZbxq7KStZjkwblMr0Ec7tsWVsnP4WN
TzfGQLLHBlY2t2HXFuq6XoZ47yWLfJgA7tn3xpidWgIkRzyeWrUrRpcDnuPUSNXBLtpIpZd94MIn
KncnuL0IVePuCeWbN0QEs4uBv3gpnd7Bh7Hq9/84O5PmSHEtCv8iIoQQAraQI+mpbJft8kZRVa4C
xDxK8OvfyVq5eUkS4VVHuzsg0ax7z/2OUdkwm+nJGQ2R4BzfiyI2ttom45+yitg3lheZ3KuRmzhE
axwuAtiK5jdijGD7OiV5foOPNN3A5jamZpZJB1O/A+JhOBv8FXFz7DD9A1jFtIdBZnZA+w6EGJXJ
MRyxGh7hzld0PkoFo7tE0GaTo+tLWIdJGIZVsk43Em5lz0SSZGPXY/KYOqbz0xnTIuAWIX6CH/zI
7YR+NJ49PnYZiQ5lb8WnAU6SO+1S884Dgw27r9Ht4M6R9JuWJgiKVPjzCxg7OCI7Wf9gTJHxAy4M
0UdUmvLZMYxBQKfIBP7HUg1BM044FGBxtqxN6yRlvUmsnFcBlMPGr46SBsfdsRAdojjAH5Stl2DA
etZkBoaVlxPE7Hp6TyGfB9lOVsnW5PCUB6xnwC2nIxY2lKTjHWywebczadUfEdckfpWA2SG8km+1
KfLjgBtX4qOMCP5GpMGRbFKEozoij25rJ7N+WdpysICrvDjlowWlU4KrfASR2AZhcfNkYarvYqcd
39qSsX2hHKV93sfOqevdaRMh8GkhyGHldZACiHRfjap9wH9OH6zSaSvArGUaw1aIVz+TyYJFS8Yx
VRqWhzZNoy3vWtz/bZ2BFjOO46EA92wb097+jUCBFVZla2U7aTXNpoEe6yanndgK4F42QiNOI3KP
I+6g+bDDUQUWhMqk7I+JGpAgG2ixs/RYPMAFie4mladvuTKjG+Xi8EZ4lL3wApf/qu+jXyVY/1vQ
NiAPV2oMK1w2tc9slmxa1zTeJhXbgUB8aCMiXfg93GZrvyZM/WHUqHbMdgfbN7zyFaxTEg6oz9W+
TWV0qnsA/1kDTvGQO+Or2yJcF8Sonf8hy6Z7A/BBOz5uOPZtxbtiQyxSYEdH5AbYCDsk0F7eGCrj
iC4xAbsyxMh7zyt/FbmhSoRocj35Du3kC7e6cUtV3vgs5vBqymq9wb263EDygUNl1CokVXlk9PsJ
cqK7QqdY1SMcvLSaCrRiWYa96ZRPgA6lP3rThWPoMPURVm+kZZuzzquyKviBOSkNJNXyB9GO3umy
bV7ZBGOlSCN3izt+9cDxmHc4g5qvk+3wQ+el9MY0YsR8UL1meb6hHAuG3W6yRckGRKsTceTDOdBx
Msb4PJJYioOKM1RJoOFdsx/bMX6yIXN9Yi4hm0g10xE2Rfkhwi1wX3d5HmCmpBtL0+ReqEoECmSR
e1RhY8epFNk1Xp3doW7HnXzNvfKgJtm+W6PK7s+HvI3JhVX6sG82P1q7cm/bFv7a9shwbYQWB8av
utrEHQ5aJviIuNVlFA2Hrd9sZbM3ZEk2U4oRUqEoAkbjiKX5RU1gGJuU8ZMTY4upKqR+OL4wwHWm
2IL+bm5Go/CmoCgE3C09MewGLvjWxQ60a1QPkFiPwqyuqdStlVFYEqYcfu2i4zhx6Qj4+ubMawTl
y9qOQvOjMaFXnL43HgnOO+WmVV18h6FRkqCu8uIJtYyAAXjKNh6pVu29lwJ4Bkx3/71PUmOfpl1x
05C831U0qUBowX3LJx6zw2jsI+KXaazfCxyDA0AcC4lsEo7C0yCiuxH7/JvZmsNHCYjaU6HzapOj
awPd9MUx5pj5vhTAf2L6tzIHs9KAzymMdbtvaVI2d5jB08nx6nZn8qS+hY7LOrI0UrtisMWhlco4
nu+GdyiURoho0K6NJabEiQtolqmFXH0sA8r5tGdVHG1J2xqIqWXeQ2c1DtzGk1ptOm6y34xzoBsn
wr1nBU/ELSQgOOe1XfFgd5LfZsQAZslrHDCt285AWBonJky95jaKRZltiG02m9iV1XHILPHNHtIE
DAe0zc5yK3yVSwtyGI2JUdB/sOL1A3jnHDbwW0Bd4n1Vygo5D3sYNyk5nxjcqnqHm6a1ZcxrexDj
qvaGi8E8jnVWbyXObm+SG9UtgKC4DQhLPDZZmzybqu9vK4eSwzANMZrXnibcvVqEisXIsz0YHO6R
21F19KqR7FBgZPs5FsGb1uvURuu0+YXQdRe4LcySK03KEIQxPgU6L0rETArNKjB2nLHaj5XZfLea
qt53HpVhL/hQn/lP5Q+s8/V9Pg3sCAxSf0K2FMj9JGN3pJ7yewSMxGtKuuqWuyzaRE1KNybYphug
xgZsfZ39ELu4WKWisF+5inExL0zZw6mLTXuXWcZfOjpkqwwL/547Q/oHm1oCYTvJMuR/zzTTqdbf
OjvrXqiyO58pDPcxU+XtmEbRPkGYblfjf96Iilm7kSFsbduoCxFe89PDZeApcVpng3XKAfJOJDvX
jYxbF+yBGwuFRZuaRcmrEfPqGVEddlM1MLTCtMqBRNWl1DvloaAUBuyFtbGxpt8y6SFUyMlE9og/
ZO6WaIP+hpysxyrpVezeHqD1f4Awo+8DAlHDY+1a4lnU0XAP/+TmGXYwWXTMgLLlOwsFM2+yw7Yd
WDBiwG1Tifp3n3btQ2LZDQmsCcFtXyN8/kwiRZ97xKmJ7zXgeVJcbY0dOFLWi+clg8b1mryIacCN
qOJ+oq30iRMB0HnVIjLHJoMjWJuY7d7QVGwrgmPOJmeNCo2J1jGKwzQBYyh3lQ9qbxvoGjosmDe0
TzrLdOXndVr8lDpqoWPg3Prmwvzi0EWOuFONoUOBxfCPjsv03c4qjWNy0X7XxdQ6WyzI/Y8E6dKD
J6MBIls+rSWvlhKks1R4B7vrobELyBPG6ilHZQzSLekP5GOIHxcVTuy2+XY9jXVReWfac8AHnFJI
pwvDOOax196CqBDjeK6zB89I+kcqVPatNNLiCERdesPt3FsR1TsLXzinfoyD3SB1FuWhBMth00+p
FVhWqjdTpc9M4D4Du/7s6AgDjwbsFwqP7Ga0DTB/KN33BRCUUPhnewrG+xGxxhgmt+CI7CNcDZ/7
wqzvRrNof5QccjidNMaetunfnnoUhzPYzZTcdU510R1BF29FgC0HsYUCtOvH2pOIzUW9zD4yp0Mw
Ik2E9muZTBgUbam3IooRh0+tGgFKHPzMW8SvUAKa4HadIMSRGH+NNI/+pjjzPESydXdGLRoG25xI
IWAz1BM2HoSQBkXiLc+RUSpbXOxwSHFvhsRit1lP/9DSGh7tQbmYZwDMDlWb+k1DyxeIR0HLjAV/
o9LMv5elRraJ4XJjeEO+t3qELYasmu6ICcUvbQ21j8sGBYMgCsC1DaWNgS4QEGXp8AP3P+HXLrV9
d6RrrkRLvXr++yfdTh9HNladGOk9VhrHwTXjTVJir9SEDFvqFeYGiZdiRY7yj6FzIf8696QbjRZw
uQQpXstqKQtwe2g/Gg3jxE7EwL2p+kN1iPX6E4X3uvBqHEYGBGGeeth7PF2fPktKLDJTKskpFVgr
aRb2Kbqa8cknZXMs0+aAVBcudQ4qq3u1zUCLs1r+fP2tC6n5OYSldbM8EraWIbTXzSuZkKpJS4ut
tOuCwGAOXVG2iYwII3GYgXh6mobO3rnEU/cMGWQk0ECRXVEB/NN7/H8HsrmT2MRZJCoEgUL4UuDy
EjVnQYPnggoOKsbwWKYYPwZ2AxgQ42iqbG3fwjLtN7qyIf4Ume6hBIfuVaayf4jjgSEW5Xy1jWe6
qrhFNTB0W2VIW/GGCHT+ihIA9cUOnCkHAEaxRzvhuKdMcYR8Uc0fCc37lbLDpeEx2z0gbyyBYy+j
UIKITakb1NGaH8Nil533kU8zvDEdlDgPXRm6RsffXD24jwST4BfcHxSIcgZ/sSxd4yCbmAfVl9J3
BuSZPFwSN4mkIw7DWfdQUiPZcy3do2PE1YppweW1h3lnoemnX9bjLAkAZV+GFRIBQdwkr0knPZiA
AKGuGQmiYZD7r8w/NmeedEDORCg8RQN7wk9qHOG/xhhkc1u6AezXrFGIYrawu/exh6mfk2sWz1NW
rFWEXB4dzJsNbBcpsJHrgR+xAz0UKDaL0mlFQLz06NmwpjLzOPhXZag7GyJKVBC+Xm/wpb6djege
d884yoDIaadB/aY8ZijPyhi8yUyEoWMLRKEUepQf19+2oE6aw0vA5HEETaB8mnDpMIY7hn9M3gqq
e0HmyOb8kg5bOM7MTRXCjwWcJ3CrTyqNB3c3FoTvkXtJrCNCfRG8iXCilwccL8QpQTaGHi1khnpf
WlKtrMAXRdgmUoD/nTPIA+RtAYF/SBDZDxwEqOHO/JLl/X5w+LF0453Gor/ysoVOdM9//zRBHZ4M
lc1lEUakPvSG+SjcCvyFbPqwXShjkR8Prvff5Q0MGbj/vqgdK2qCOh+FoxhDUkZ7Igu4D/yi8co4
X3rBbNM3KvhSZo2IwjyXEEIUnRavFdXuPpmAbzGBVFHb65+yNBTPM+1Tm01l7NRI+0chLR4ikL+H
NshyZ6WdLj6ckrmbCe2URxTkBqGibIOaJOjYoq0QcmWkX2wlPH7WDU5Tj56qgKLQpH3rDL5zkuKm
b6Mny10DgF28veAVs47g0i4jF+KvcIAfzn6w0n1NkyOvcmCNWLExDaeBeEYjH7zmv7XUZrMOiZsq
k5ayRAhq9q0pNdJh8VY25CtbNz5oPiGNNEl4A5vNBumldjJ+4LLwlVUNj56t+yxtpqHtTS903dex
wTXEHYC83n9hnOLhs5Uf6jK4cDnEDfMk2yFV8sOqo507JGt898uSW7xgtgO4MBSwUY3rhrhuUYiL
HHnfwllsw4Q5wECoJPcCWZQtE2UPHUYFQVibG3teEhzEz5YyE9dk86VvnVfZAWovHURUUIVTx5ui
qKA4i8e7Is/HL75gdpLJW6igIYNxwqEeJUL6owiYnT+3pFoZZQvTZl5upyBNBJ4vQbkdi2EIB8FI
0Cl6V5Zih8rnbyOg58FYjE9F4X1cb7PL9yRK5rV2PVjMJorcz/1nil3StduqtHZxzX9LhujnZMmX
Hv5VZZI86/JrFoh462x9ECaBb5sZ8xCSCAM6Y6WPQ9Jk2+sfdXFDw9PnawEoQG6UI43bCUT0jPgF
iqg3U5I91A+QbOlxzcJlYSWdW7i0llnCpC/DMmeLv4KId2/M74FaOqEOaA0UsPQxs+Uh7ZTjloVX
nSyegkUvnfE3dc08MNhovoOJMtymZd68Xm858x8C5f+ufmi72YIha+LAwFBFpxhK/V+OiprkUCH8
ZgcqSuP+KCH9CxSzKiOEgwn7bvG8fTUqCJIAyElu7MTMHyFslRIYeZU9MS+H3ZfSQ3JAalH98qQr
X5HjcCtEZkB3dQf4mphxziBqMGu66ZDu/Va4XhsYcMe+Zed6Jr9H9kxtASpPM1+nL0n226blTUsm
FKKm5vSG4C/61Xaad7eG/sdKdPXbnECj8wUwUA2iLLJ5icrUO0hsVVvkeoabvm7bErsRaX8nI3LP
A2IkQcOJuXNqAmMqDYkKtxAmImNkvlLWQjfioWyX0yQ+nwvNvTa00ki+1sarrRK1oz3oYI6ju2Ns
2I8it9XZWCM7IEhdqKMdG7CwI/nQQdCSfRRyArEsMozbBAqJYIpcmFYh+buB402/lVr/aJWwIO9Q
cEIYIC6QyBfvRD9Uz1PO82EL7Lb1iCad/kSFZD+s2Gm+qfEwuC0StlCjQYBsVQ77aEr5J+YU6YwJ
Uf2NXeVItkzcNrE6ooYQfrLcfimGttzZxdSEbCzUDrI3gt8KaOx3AiBW5dPcQK/DkTKCwrlFYZlI
B8dPWKeDTNk9NCyZzbY2FGn3kPRCeJ6S1rkBbR6OMmMX+U58LhBqkCpxgNmFn0blqoLi+yONup2J
N7skdcUhBSw/5GSgB6YEkVh8BPiHnsy/syl3Xu1+qA91xgUYQjRyj6gMZAdrdOFoEKcop0e5GxoB
dH4PwKypHX9HcDUOK9eL95kN9RoytJDXxOPoiYCqSANIJQzl271tQJqQIn1amiSHtDiuiA/fnvK2
cVKJGiI32qZpkgWkzYZN59X2r9FjcDpyoefxIXR0jxIR00OKc3kWlCqZHlwvH/dNSds7puzyvqSS
PuJ6YEAigRwUzFmRaoWoOoqHTZ6VnQm9S5R1sF0m9On6TD6vdZfm8Wxf9nKrGlnutSdntE5j/Yha
vq8csimZe9/UEOxMcQwPOI8ar6TK/1CXHd14OuS5uXIA/lcudeHXz8l+Aoi6sUQc+RRJNFoNsvWv
ooRhUk9pHNK+Lx4yGZcb1ZidCBwQZrwdcrbqF7XLMUbe34Ns2zJq+jdmUfQM7ImEEZFsaQl5PHLH
vpuXUb1yfVpo6TkecPKakarCbU+cDmNQpuUQeDCiuN6NFy+CaOzZWT12lYdZo+G/R8CPKmpxUkl+
H0/9c2ZDRisGFQygGl1/2cJ2NnfUKdTYo455ak8TUEbQ6cKL5JDEd120hghdOKTPySAkh0cFgVdD
6JLhUIsIecim3coIcfevfcHsmI5Ck4SPiC2fxsZxQ3DLqxryN8m/A+dS/sXinH7tXD2vjdeGExlO
ghiZphCaQMT7UzjyrvTW2CZLXTHbhksTmXMvr7vT4LU7PWXByD+aCM40axeDpVE7Wx86ChOYfCgh
daOp7Yupe4Oud+WCudDN83J4p5mcIu5ZfYrH7okJEXoRC8gwfPtSJ8/L4ZvR84yReGbYpmMfpNiU
AnsscNSobgekk742lOal3Inb5hmMXEsAWvjRIfRblEQP+dD+Sem4spIu9MG8XBtqjdHirAITyFHN
zehGyf2ko3plNi9cJua12jrmcLZBzBkljueokT84b72XbVnP/LKAkimLdxH5amudP/FTPCSdYA16
xn3BIBxcXvPesUM4BgRFthJEvlwEjIjxbGbnE3StGgVaJ7YX++Sgn8qwu1e35gG688AJhmAK6G68
4bvs0IT1PTmAdXrg27XK2KWuov/9PmsqHE9MGNKDnfjIJTLvSxBLMq/dHnBE6ZAuB6kp6Z9RJZ5s
TC0eayAhuQM7mOszZunXzyY7AKV90dYZlLCugopdfKvZGihpYYOaF2frPoFyx2VemFskEBB+90jL
xqgu6NgPDSxT2nzJhQd2hLPbN+mhcKzcwQWG1wt7y4XWq2ifxRT9vN5IC0vuvL66VkaVKhdaoTIO
qpHDnPF+bCu/gUn79RcsLIv/Ujef54jVVjCDssENh/2aJ0QLIGr9vXTEV2rP0UDn9356vlGbqYpz
C2Knqr+lUbq1cAi//tMXLqHzwmom8y6yElXAkOWF1jdVwk+C1IE3PU/2WuHuvyF/4dD3L8T06feP
0FciM526oYA2Bjl3gcET27co/BV/TK+InwG2zL6ZQnjB2IPI20uDbFtZONtR8vS+ZrKB0K2ub8oC
qBrk4N3Rt+Ii2k89pEXwy04RRjeKVzA67JWJdTnVTcn/GVBQCE9FBLhwVpgFKvaSAcfPAn5EfmOo
BKA9C7WM8PxKtw1xxycWW2kC672Ear+t4mZlZF3sHijHz3//1HLnIB8vigkVhPlrXt/kUEDCi6ea
Qm3EK6+4ODvwivPfP72CGTzpx86uTk791uFuRpJ2O1ghxJi760NsaXbMVlgDUpLSgHQ2NBnCBJPe
GuesJPli0PtfB376/aO0ElETHKjKKTrygf8F2mbjtdF3atQrC8jSF8xW2VQyTqCunk61UEnAq+xY
TNY2j5p8ZUdfWGvnmiDEJJKRaCjYp5Y+GXXfbUDMfUPv25vBiB7HbNrEqHpZmfNLb5utt66dMVPU
3AlLaf9sIxVOxDs5qoLc0coRsxF/K5OsdP7CBkVmA1h4Elfzsu1OWVa8cLe7rfXw8aVxNRejpCaq
wEUi+1PRQIBY6+KDotKv0qAaXH/BxcmHJWC27BKXIdDlNDRMxWudP8Dm4oiKIVRhpTsoyFdestRA
579/Gr6oe2+6hKVw9E2SO3Oi4SjrlQZa+v2zk9W5JLm2gM44yTPYx2Ced0BuTrwiEF3utHb6oO9I
/Pt6Yy0t8mR2sengXBjbfUtDPeTfupyom5imEH4xVFuhSBHYL8ul8tBYxhRCtTTskrr5wxSrty4j
sGyEc42HQg3ZH6qCUNRP9iA5wXHYOkh4AN3aCNK9ey1tbqmJS+z1H31x7UMPzyb2AOxKFBWYd/VQ
bWCUCs97FpTRC9WP119wceWAI8/5CP+pdw05VohZchw9NOjzEYXQu/uFsvRxZfG+OJXx/NlUtrXI
DKduSZggLbPJbJTQahS/b6VZoZY1FhDWCTcNcgUZ+te+aDahza6IozxXKEnm9m0HQWBniGc3Wrvn
/zt4/N9ZAV80244KlzQdtMFmWOTDY1cWz7TT2wmwBpT8KR52HNE9V9oSJqq8O0S0yl5LDmUgnt3D
wFM1W/irJCvjY6n7ZiuAkXalzfrIDBG2/KBZct9Dtx4AbbfSmBdnKD52NvlbaMgMxLGcsMrHoGie
eW34ljcEfXYjcJj/Wo/NloFSyhxK7ZicnBg1WephqEafNvuvPZz+d4CnEZyIYP2Kzd1t6Ba8MAHs
AUW43wMn4vorLk5SNNJ8YckabTUp+j7NvYBlHwM9TkW6aaqVOXpu7EsjbrYIWECxDEPcTmHemUPY
AW7hZ13nrTTQQhfPpS1u16HqcfJ4aLnIL3seYGHUR57Ed1G1puTX+ngucckAizCt1LBCIQ3jxbUb
1HtCI3HsY9s6XO+GhbkwF5NE1IZLRWRr6NBu3DyGeHjf0LUk/7+r0oVOmCtIBFVZ0dfmeIqnJEkC
aM6LR2kArJryeCp2beHWv0oI6FH6yDIGMIk7cOqXjYBRctmo8qVMHfpHtChNm0jc/HWKFGfZKmPj
Spzicj4V5+TZWlDxvs8IivVCJNpR5+rGPkqeex/76K4hE6Az8OHK60xvUJV7Mzj28UvNzmdLhJKt
wxoJkGaOeqINoZUXYkDB7kTqdGXwLH7abIUYRBrXad8xqOvo8KTtRt+y0nH3fLQrSPQjHaS8FzBi
bZwacniE4BHP/nn9+xZm39wRCbmrGgUkOURxhSN9WuPhU9+tnD6Xxuys8YokK1JVn00th+LRapsC
t5vi1nLMl+s/fmFpmqu59JT0BoTW8lRU94Wk+xGuzjV8a10Rbb/2htn6WjSsdZ2Ew20xS98mxxVB
Uno7jSICfxRTs9JO/0Ihl6bfbI2dul6ICmaqoeyacMiMTQFWEI6myEYewFq4F/2R9u8WJwGqEbcj
PHq79H3k8atUqGS03nHJW7mcLHXZbDWWKIakkGLoEFrk9Af0A9Z2GEQTpC6Lv+JLAaPB2aFsogTS
AQAIQq/KAMQrEY0od5678gELC/7cGafO5Ug7i1nwA+p8g/8RqeUn7n3LOXQf48qeuNBK/4o8Pp0r
M5zsq0x52Ql0GV0EXYpkAoMNVL1RZb3Gh1x4yVwaRUfdGEwzOFgZZ4iYK8rtUFViI0iTf3HgzTVS
NodAKi94fSpo1sb+EOfjr1Jy9r2MSvat1xorvgGk1RSYlul9gLYBdkg2wcF9I7sSYUh3ipAZMATy
Nqh67jk4tufbBEFBcFo79drvPM+3/58goKr895wj3BxYDJu0IW3UDqS1fdG6B1sUxyFnQd8Wz8Cn
bjyrRJkV6E9VtRkgi7u+BFweUHyeTCgNB5VaTdMh5vMtoeoOMNjbGuAqafG7CaV5X3vLeRB8GlFD
HfV928EcLzH6aiPztg+cmIa1KN7TFN5dfb/G6l36ntmijGJcZMmjZgihbnmHt+2zJbN4D27N4Oft
+JcNOl7ptcsDmM9TC04FL2gNE+KwkakXxKDtIac6Ov4wfG214nS2PJsgXeUEV9ewgJHXPcrw1UPE
Yc8T0aFYWU8ub5B8nkcYqe7ibvTq0HOaX3ZugHMH5cz1TucLo3q22EadNgZp4OeP4P55xjOdyNao
/0oQlK6/YKEH5uHlTtWWo2jWhWo6p6QgX0m3QB3Y/lg29O36OxbG0zy6bBIDyASKwrZcYY9MqnMQ
qGXpkaIG4pRVNiAJfTY8XX/Z0gfNOnyozLEAjDQDAlqcaU4p8buO8WOdgpb3tVfM9mIo04FKA4zs
6Jk3dgsvXHoQQ/vFDpn1eJmB8OcOZR0yWuX7XMbW0WIoxOxhPL5ynLwck+DzYKbyJIp5MycNaxPV
jYhHmPVPmbrOI1CVIMzkZlYHunXswYfm0lt56cIsmUefGpAmI68WWQibv9uxMp4ivOV6fyw9etZk
HqqGOjk0AE4UmXvfE/tvD2vxlcF7+eEAU/532S2MKRaWK4fQlJBliFa8V0OyVjt0eWbY8+hQOziV
HUkXgj5Nsp9ZNCJvUSuW3qIMu74ZppLxwGg9ZyVNtTA35hWmLOOpcLC+HhulfmWj+8z5+F7VzcoN
bOnx56/8tEMpANI8AxyOEJS3ARANXRyJ05h+7Mm1cNrl3uDzkLJht/BLBqTwWBCz20aCq32r2jXr
voXVdh5P1mXdx70lnWMGImYBClKp/fysRpwer4/UpRecP+tTC2WSO7qBPixkQIO+920CFmo/eXpX
5Rr1ulS4yf76m5YaanZjHFlvwhLTxHRLzW7fIq5xgwx3tvna02eLrAJLgDIo+8IGjMytBUBoAEpP
uXL8v7w+2XMUcj0VIMz21TnUA7E30Kxsj2L+FKW5ebPxIMgFXtX9DUPol698jT2PaDYweI+oQ+tw
morH8owOzNf0OEsT/DxVPnW4Oea1URKnDjlMwQIuChTXD/Yt6/JDXyQsyGWzomi5PLTseaQy1yxS
tVs1YWqUL3Io9l7CtmNqHMqhfb3eTpfnNzhF//0YZHO63iyBaZaj8STG9rvrjO/taFQr6/jS82ej
Cj4DCbF7owldHAmapNjmEmXlzXS4/vMvTwl7HqY0xgGBGg8/f7TUXVmVA1BZebwyI5aaf7YHyTbN
peM1TdglAp54eYq6fJPfDMBpGMxd6eOFL5iHKvtc9LJj6GMNM1QQZ2O1z8DyXjnHLjT/PERZNEPZ
TozVYQzCBUA88e9Sm04wrmLal14w2x+4EiDpIMgTQjwKdlaT/vacHLC3dq19ll5w7pxPs20cGwk4
psAAVa81f+3G+0ysNM5lXSxgx+d3fnp2CkxTZtjlAJV03rIN6pz4pkZnY9Umhv4BPlnzXlp1/1Jp
BUaD28uTnNh4cJSpd6aMrG0dgQzWdTQG4Q0pGZaRXz2H+2CkMuvh+hBfSM7YzmwKaYbjCpKH4piD
3ADv775rvzWetB3wV0HKtioZH1KAQmCqNnj2LWyRim1jpvzEwYFCvb6HeBEIiobI1px8Fxbzuee5
KKYignAEgatSnHTd39Sx+1CaDUgaKLGp7W8wBlozOFhYbefRPukOsHO0HBqepfsUhOS89sGn3ZLq
DaEX/3obL8x0d9bEA4snt2GjOKKfP9pOjv40TXeFKD48e60flwby7IahTS3zqRrdo5ufOFhQLTWC
GLzM61+w9PTZWtVLRgic4oxjMjpql1GrvKdTFb8LMIS/9op5BK+G6K0wNTeONsZ2W4NCZPJoX5PW
+1ovzIN4KP8h0eRQcWxMUPeMLr9VBRZe8GsOCr5MK29ZWHDnUTyvcwsdV4U4Cu/V6f/SZuWEs9AD
zmyhMgppShdFCcfOvNEcKKDhKcYZ6nr3LqRqbGe2VPHCNsjYT+JIBJyiDWVZN3DPNn04REdYbmKz
3lg0qz6QuweVLNJeYI5pejLqetqrCXotFjFUZAAOuB1jQE8BMJ2+dEWwnXNDf1pFE2FIyzTx4SDL
BVBpbdrpwS6+5CZq2s7sgALmfFIm56e35R2q4/1CHin5vdKq57n3/wFGWIT/96eDmmIJ1D/gpw8y
91sAOOFCUfkSCz2gYDuUC7V+6+JuC56Mr8aabOGMu1KduLCwzb2sGeqQPKc1Bbg+/T1wOz7cmfw0
yXcjWNWVWhntC2+ZG1q3VQrWcl3HYd5YvgGr6QcaU2cHgM09yh0q3xvJivR2Yfzz82bxaRhIz0P9
uXfGccCO5iDqvN4B6/RHWrTaXu+uhZk71+XxOD4TvHQcMu+1UvIEnOfKMXLpt8/mbmNG3gSndHG0
SvoTMKVsF+GEzUW7Zh+89ILz3z81TonUpVFqIo5KsTFIjMS+B6+tfxQwFfli68ymoTO4yeSVWCGq
5tAjJUaA2/9au8+mYK+Ao/QAK0OJGOLtjadBgMpBA77+9HPQ5cIc5PS/TSMsE/xEhd89EojIqk68
Ecv+2av4Fyy9HqLRNf3RsH2vdvfXX7iw2fPZpNc9K0phGKCySN0eB9N84zJ7ar0Glg7xmr5hqcNn
+/FU2J0dOZY4xpnasOIxZaB6K7WyHSwcwOYu0TJJbBvWMuLYNfIutprfadbdo/jzuScoak2slwxW
Q9dba2HSzU2juQFuZTbiQyjcNLQtNlzkKxvH0qPPa9anSTFO/+PsTJYc1bkt/EREIEQjTQE7bZN9
XzUhqvkLRCN6CXj6u1x3kodKTETOzsmoMKB2S3vt9bmC1pATHs0KGB4oklG1tzGo1n56MaEFF/Bc
F2DQUhh59hQCsxlEjo0mWRmxSzsGgxt1lZJWnKycA3qWe5kT4MLS9XZVDekDsE8gc5ijbt/H2ePH
jsvpizHYknMs9DhaRjuhag+ewY4rUBAZTZP9fLmvV2bGMvdYlJMHS2d8WD+jejLfO2YReC5KadmX
qg4A0l5MdhF3akLfiJOd94DVjIdmQq3xCAXd5S9YmXZLg4asbkqemMI4tgJ0h7kNx4Q/cME3soJr
DbSY1Vhhrao9z2oU//p1SvzW/M6KB6P/WgcsPRc8lGHhqIl5ncMz1W9TeNdlWM4LVj+LlJGvTY4l
4RiO5jYYVFjPiTYOZubsh9p+vdz+Kw20tFxIwODgSSeTE6mbEMg2+H/e4mDoQyy8/9oTzk/+sGi4
vGONaBFm5OUfJ78ziHNvxLeDQzaO2ysB09JLgVbEsGeQLHDKkRGRyf9iwTGbm+FAZPNW9dTaGKor
a/jSVqGoQLSkeYyFFRXfBeLL2bvhFHyuAjNbP8pMbCxXK3NiaasAwgaZPKA4jvZ4FxdtILveZ9XW
oW3t1xcz2kkYdyfoR44eUa8ZSCi+zsmz023198pKvnRQ0F7V8Hhq46PM6YHBnLYyuqfLQ2nt1Rez
uVGwejUJZjPJgMyhuQ8qhu8Bmvuln19WdqdFGVdWw4zj5Ng/nAFXIw2cY0HVwsp3+Qkrs21Z1z3M
1AWDDhsotuQWhLqEv459EczZl3TygHssdmjcItgWt3EiZ3XzXEKlNMIg+WvvvpjHOayrsC0iIp5U
G9Lsmed2MOaZT4vHyw9Y6d1l+bUNd4SsQTIGIUCq9i0WpaOtW/g7ayPeODastf95zH5YixSBG1t+
PvIwBvYpNn73SrpPNP5iFEPpf38/JzDaym2PHbXVX3MTYJFYb9xWrCxz/1Rce3XlThLLnFu69jvs
NLpgmtI/8JenvlmR7qlsZLrRTCtTmC4CbrDgiVaTQg5RV3pXGmW+s0dnq2hsrRMWs3jMXNAX+wFm
rGYiC592pbk3a5Cbavg/3xQ9LzeabOVByzps4XKbQaaTnDi7If0DE/dd/MMx3y8P1797/CfnoGUd
9pyduWAMtOn397ujsbu7EY/2lX0VaR8UAX8KzMAKKj+Kg9+OD7KUbwfdFdJPAQ0RQPnK78IuJCfn
NL9WR++quUbtB9gXwRN0Wf7g/954S4y8f1/yX7OzJjHh0z73ESSed8yGbQyRG837+Sj5x+Rs9CQf
TSdFWQh3D6Jz9m5PNnLkaz99/vuHeZpWIgOLENVqrvUcV485/3W5NT5fYv6xMbOTItGiKXsIAoFT
mlAnSBNy76Yb+YnPI4R/rMzgvlHhIqipzv5V6WNfGh5ifU+Fes5ZYMXUhQsAIBAunauNO6m/g+2z
/l1M1dRF9yatTKIOwsDML+tpfi5KuDbOuHgJZwBxBl/BdzoiYDMhBRKnt9iAUMTdd2LYpXYhUPAQ
21e0sakM5k7rb0C7JkCh0Nk+WAxslQBmdoL4PavdBO6Z2jwCGwcXHRdy+hsHNurY4SsjKKinXgxu
m9Ujqk/m1y/12DL05Rm3peNgzHpJxx5AfSU7BoLh3nRYtTHY/sLVP2nDpTQKgAxIW/M8jSpY6dYo
V4Vwwo2NN13BzeToJk6Nioq0MCJtwCRJDE4TMrihnnorAWQzBdETJtYpKUMXCI5X0pS2z3g9vCdo
oCkAlan5yes6mYPcyot72N0Y3+iUKEBglKsBHxzHjeH9+YL3jxld3ntu1xKLHwHnNMFqrMSzJxOg
1xrT9aKx1F8MZMzluQdkNOJ0inB4ccr4t0JODsGYYrXh86E5m19Jl2xMqpW1YHlCUYaq5q5l2Ymn
fVL72Jlw1PVq9u1rA+zclh+Wml5lbapKmKqanf3TY/VND09yH2BethHzrb3/eS368IDEI42UTCDe
jsltG4Od3NfPl999pb+XJ5JYKzKqgXm4EzMCp/WiIZtvMwiYfC3Jj8vPWHv9RUhjshxT3DI8vH7/
1DYslKLc6Nm117f+2zKQsbp1xlIk2BLAAMWTBXgpBR94gvLx8st/fvHzj5ubzoe49ErtHS2H33Qq
2TvA/Gb1vXCBjEYlr5DW70psmWSsfc8isKkw81ppmN4xd8ZHyPPfJlteFfbZkAzM4ctftPKM5RnF
NpwG1DfPPmZNPB9c0t42Uw8Ji0dR/Nx1Gz2zsk8uzymqMSGmbnDFq9z8ifXutUPGR4Q7G+N27ecX
pxTS4r1jaIiOgFTyd+TeukfwFDnoesAX/r7cUGvPODfgh2k3utQYIA9gxwRm1aeWT0CgdCD3+PAi
wzL1tYcs5rZ2FfeyrmBH0hh3ZFZvqVEdYVi1MffWvuE8Jz98Q2KmBMUzMT2Wo/PQCeCJGgSKUu2+
9vaLqZ3DtXl0Ok6PCQOHFqZ6IsZ/svBrv76Y3cpVXa97Ro8tuwK4BnZ7oNmpcePdPz8OmcsjStOO
ioBZCktqYx/r+YbH31w2XI1A/1lsf/kL1ubaYj5DZtoZLWbWMS7i37UE6Vh7qNd0vSILHKk2Qrhz
Z34SfSxPKfDSlmmd2vTodPqFODWgGUw/Xv6ClVZaHlE6+DRz4Vj0SCoeqq7+bvfw0pKZcw+rdRw2
RPP0tQctZnQP2GZKLQFRa2vV73Mx9ce4rkBj523yq5qhfiyrIttIQ6x91WJqG1MPv8m6ZMfeAFgp
O7g2vz6DLUAkF/Tl8gd97mwCk4TznPww9zIYqUEIR9yjNYLH5mejdn/NlQuMYN8mIOrlNA5M8BX3
LQrxQjqQ8QlCIiiRhGfYWwarK/vX0tIm6awRKpc+jep6OICgvp9KN9QkjUzwuLKSY3eJYvol+11c
pC2Wm9FRsQSpMY0sWH6ZBvPJHPuAtV9j2t6YcbfvNA4ArHu+3MQrH/c3HP/QwhbrKtV0QKuNjssO
hraxttXcPAIW3PsUs9uHosQ+u3la7hHk22EjSl4p5PzHSwsY2Iw1xpkjn8WG75Cp1bB7tVQRkkEm
d7BsBV09jxkqY814CnsxO6+WiLcEEiv6MHNZDiMo6zKH5fZxqsf52Uoho4niYaI2rpKt3DvZJUhP
wMJRiG9rjlpx1uSolTIbAvBplhU7EIUGgJHd6X2CTf7Ginoe2J+tQ4uTZNUJtytI6hwpnx7isZqD
PhtGELHH+8v9vbbQLZZTragEN8Cwj5qBP+n3xmDvLQXbm43N+HNvDYzf80D7MKCkY4kpJb13ZH81
LWJXp/qxhsYFLl1wQkqCkjHoxKqzXjPUMeroiLGjMtL9S1bPgWk+O0A92s5dhgQIwMoHZsYbjbuy
lSzNuxpzlE6TQPSfZ+NDa4Af7R5kMYHa/Palxl26d01pK9WkHQ9Hv+QFlmQRkL0b/fb3HPzJyFga
dwFBawqrheMsClUkYk3bE4ExothVA5oaTpZXnqbZ5iEsM51d6UFlWRulcyU01L0w1e1DoBDo78vf
+fmiQZfqwqr00qlhZAS2k+5HZxZ+zMc3CxdRwLTGPwqguIpynnaumrfAJJ/3HexX/jusxJyiEGS0
hqgyYuVrC+ZGQHeioL6QDuzI4+PlL/urO/u3mSlbTEBhgKpoCSz2JZTjUUPAJQq8fLauXRgF750Z
esqsL8V+GOwzoBjucrsKO8R+opYKcDszvkzF2VJ85ga8mmd9r5XhvhEQr85QdZZ+pxDE3s/daKLU
1o6tHzG4f09TKm0QPx2jDieBItxKsj4EMZ0ABSuBdcV1xS6veHOwKe8IqDJ98taksTrxnmJHyAbl
w+Ae+4XLSZjPTRUKazBgaIwUZe66+W9FKwA5XX2cBztknhF2iVXewjuC3afg1YU0zsChIpk+oOBq
3me5XYdFBqggdwnfl3NhwbQW1jaZSu29PRbNXp7toWvgOO3C4jeex+C2AKeBq0xS+9iOrQxLLcuw
JNV4NzStC/9l3UJCPWfAy1L1ZLgKtfmzxnpPm186iSsAX8W4sQx9vo7SpdSjqoo5dyFZPCVwS86S
a9AnA5654eVRsjIYl+qOXrYjJyxrIsy6/LZJKQNNKUepey0ilkq1cQD8fK2mSwSHAPKuqO2kigj/
xdM99suN1ll7//PfP6zRRZUpKyszGMcO2R5KbnijMx8A4atcb6k91jrg/PcPj+iamPW1tmRkpqNf
dP0pxW4DMPxGD6z8PFtsYwXD+EWlEFYg7rxzMT0gK/ymknZLALjSQv+odhMkmc1qTCNXAoiaZAFF
ydvc5iAYb+kJVhbRpW6XgcKNm3BviLBBhsLQE/LY9h87Z6/NJG8qxPB+RsBhJgWwfpfH7cqAWop4
O4q70RjeQJHldLczyx+motrokLWfXgwpMFdROgROQAQArc+dB2Cxv/jLi5E0OXFeuqwUkeb6wR15
GQDVsKUwXHvt898/DNPUyMhYd52OnCmqsBZN5ZbscmWE/qPANYEANjwrjTK3AQNYHJw2uTa66uFy
V679/GI/hMMejFAaDFBHTt/BBAuHBhV0XmVv+Y19nkaBz8h/WwYlNZYrQY6MmBs/UqQhXc0GaAr5
tWDpbhQx2Y893+qHtc9ZzGdz6q2uy2ycepz6bU4SbPPWoUmtL+VS6VLPayHbYiYg3kMCToZ9ObR1
6NZNt3F5sLJYLDW8BiE1SUoHfVF+s3H3QSeItGYepvnrlzp7KeEVdT7INsUUqNpfJLV3hnnjjFsU
KXhQoEs/iXmWtpppXvVO09nxybRhfnlQHQcGwRmgQYJ/M9jVjDZ/Cm0M5lHPw5j4FqgZp3hsQKoX
cLB4oHoa350KvrLHPrHrJ3h0ivcJNr/fdWWbEeuL5EXamfueNUkZyh5M58BqqJxwtpVg/dHWuk7m
fryXWeXejw2vTylce15rbID7Dt7a99TMqn0H075Aqc79mZCOfWNJ2/koHeRFUHvCewRGlH6rywEE
ygzkV+HbYL3fjmmfhYDyZAfRllXI09QAxN7KI0FE9u18qt2RJG13Lh2LHom1Tl3boMkdYvBuoryM
p4Mm2Cz9UjfpNe4fOMjjPUDR3AM8utMArna28ScH8x67aF2bv2Cp0tylrDASwMud/mr0YE47uaU8
trPZ7QrdeD9HoNDvipo5+9oZmPDTjsURAMryqSp1G9FKp5bviRKERBQylg8eCNf7OI+TlwJ8dhQu
JE4LIbqgO9dsnD8lR+IH9v/2wzhyfL4rU+57Z6qi2+b9njg5ANgKfr/w8lK/KnfonogaYr1L4b71
3Z4sVGR12p2ui4EweW3GTXvPanHr2HEb2roiAcP18LVV2PCFyUHNapWdhWXf0L3nGuUN/iZDfZai
gCshdgy5tSBLkiJoGgsQbumA7CUICljhoCQD12s9YNO7eZcDMPwKox7nBYdc5zC36RRK5eL2ph36
xqexKa405DqBaww6aB2CnkwT5ttI4h4ng+KCwNGxn6ZufIK75nxdNTWqyfQUH+q6mU8Mk/HQduMU
aOmKq85VNATbHMAWeCP8bGneviUTBlHLDf40A0i2d/J5vKtwifZTS8V+8VnoV6/C8DAgj/wF3xYz
mEannwIcBFhQz9b02+Q8iI2uD7gFeMmuEbgHg1IwcMBgsVIAVnLNn0pAgPXMvnt1IoJcJSg1y0Fc
aV0ncorm0UpsuQfyqNp1bq18fC3dg9fb7bwyIz/6okFXlYV60V7DbmBIgkYtZHsYkXU6ZbAu2DUl
FEaeaCof6W99AOmy9e1sgD0cq1QObuBc3MDoie7j1ND7JE7q54zjnUWBMsFgprAqbg2LXE9jRW/h
qtJDOG7nd5LU0zV1a3pHWax2ydhrv3S5ofbn5ERoI7f+e3CJG6SYlY1fpobyG6gkTxYy4K+JQjeZ
ttndO5ASH4gScZSB6AdqUOzdzsTzHu256q46WpmHFgX5ja9EOvlCdzyMCR8OjuDDfpph6i1btGAN
gQoY0Lgicj3UGNix6e7zuoQNF3dts4aVBvgojFUtTBgtQU+CzTa9qmlihRxZ3xDJ0gL5Ga+KDIZB
LXIZB1Lkxd4U1LoCNEeGsAGwrwpB1Q/hZVUeSjoX37skQ/FZLqvHlJUdareq9M2deP0T07oKcLkK
E2q7I7Y/JV7T7uu8Bs+ulQT23ROQMgHKtqu7oikECTmM1ZFh0QROpzXaJugGYQK3RiSoWmfY+IMS
MGXZuU4OpwtuuYAiu+74WjiqvFEcGn+/peb0yLrOvcoyaTzNlg1M82TBEzbIXFJn4MDb3bcibePv
xlicGeUJ7PDBpJ7vdJsy8KrJxO8xNWBNatsZiB6eXWTHGmeAgzMPQvtjjcu4Uyw7iCmZo5xbrbE+
VWKevUOBOtXhrjbnwZdxl5NdZ0jxIy2QfW9mRhHrw4UfOoVW1VXYwtZV4lgEtn0wNN70AEMScI3k
6BWI4pSQf762Py5CRDrYtuiaajwpQlEUBLDcJMW30S22nEQ/v+wGD+G/wVDJ6lh0vGiieWivedsF
OR++GzFk7Ii8MG+3pIkr4ai7SAYZXgFjIxsXK2BVPdg9Ko7yditpuRLQLStGcPdgNhmDP3fmCrZv
MnqtDFS/tq4L0hTvjsbs3NmbSrmVgG4puSc97mqqsYFXcP4Ux+nOMu4K52s2m3SpuE+riWZpXVeR
mTfVH4bw7tTbVvNkVz2MmQYkJL40rpa6+yQbJpOAjRQRoKvgufBtyL8PpXr+2q8vImwXALUkSWYZ
lZaza3Sn9wSuhQCSp1ueSSuX3NRZhNW9p1Td52MVCUCqT6nVloFrp/Wr5rPpC6w/17qT0dTjTkYk
zbUsaHKoZ4hicPmd3OVzLm4l4Arh5Q9eiZOXehV0kzeoRJdRikRt42G3I3OGXEb/YjjGxj2p9bee
5JNodilWMtquyRXU81GLDfBpGrR3A9I7bPl6jcu6uVTnMpMGF2ppMSAbKi2Lf2vG2Hqiuccd33TU
8KN3K1f6ObSet63EGS4BiOXRPvuahySf6I+SM1Zi4sez9tu6tcEVm7wqYHU2B6XTVVgbLRxYqc1e
UFM0ANHIpXNMTLt7qzvkkkJA4WuQpHhZx/6oexPBhMM72DzUg4Nb71jeg4E7PjiEiyBtqEDGHHfJ
IYx3xvcaRV3wvmpL9kZHPe1q5cY7k47wWWCt8aOYHfadzGSwr4ymaF8ZZdUUEK+fnurK6cNpzGZc
K5rNTqrMO3S1sG+Ugmw/l0l9B3Stg3vlsnECCw7XY5gNvcN3c6obX7YWx6tXpjGE6dAabyno8sjP
SAO+Kk5VBMJO8iqs3ALgyDqR8YNpODGa3O1fSDmRZ6Nh2jetGkcIlt33Xg1xmwkr7aJi1m9aGjzZ
NxIUO88g9ROw3NNdnZnIKVoSkZOY4cyFXbAs4GdK+qE/4YKUH6VT4C5DiNZnOIj5Zl+f7brZCCkU
qqLDecjK+9Z2srCCi60fG8K4KmM4D0BSY9z0TtuEramrb7maU8j1RHs30TLdDx6R+7wzfuRNWu1T
l8aOn6qz0hoYeumnntUFsGRUlc95kvnuKOm9AdOUaEBx1ntOIJUKJBHePdFdLkJkymHH1MIpBvUv
RnI7pdrygorUaDgEcRHu3ZpbC1F92BijvO5S8KLgHosFOgAVr0jhIavJy2wA8+zECda3fOJeAtVM
55w6Kx9SWA42uA3PvMEOGi7j90lnBghjUKXYzG4CsIqK0Kg5wSkFssFbc7Q5nq+nQ4EjwrPVcX3I
UeK6szK7g1CjIsg/Tva+L/MuSkVVPJmTm+1bbYojRpUdGLzqDiltigDCxezO02MSABzennCsG+C5
2tSh49TejW1b1lVdGX0wCcO+gxYklvsJ/zqCcA+4HMOxbnRNEcfASefgarMNFM+zd6UUgZFmXO9g
Gpn6dEjog0T/ltqy7mBgWLR+j7yb9guzdqME+/91OsYgXACQ+6uslX0DsztzlyBZcpN3LZizjpMd
JpAITzxGBOSzduxvrS41bvmktNx7cSl+ZqnpXeWIPV8NT/+xK51f1Q3HuaYFQcOykWiW8VjfiH4Y
XyfGizswsoBYTPRcPRnJxPMdGTocUDSu7WG5yNStQBY+8WtaMTAfGasPFSP9HqWBfWhODVbioohf
hixWVxktLA39nkGwkKCi6TeBgz84HdzOD64zNTQccFJ7rmSFNEtmFS2q03lWPSPynNtd7yqYCGvS
q+vCnKf3hJv4f27bJCCMi1vkgvD/hWvWIgAJEGGiivVZo4Y6OyyNSYH0hemN5OeXlvplCQRzckdN
mdAn4/yayNjQ2PYLDTLhljXSymZCz3//cHMnZozHmBjq1My9g0NmA6V3qU6Kjy8o5N/KI6wEZEvd
I7I4bdc2CPyKUj/CIyQiVf94uYlWFK90Sb1NC/iO9AOu992H9locOt8N9p1/zEKoaGofzgQP88k7
GVdy95SeDk7m52/jl+xz6LJcSzauiXo2V0YuCl9a86W0tyLYlbhvqYYE5LQr5xSJl6k3n1IYw6uU
3hSluxHprwSxy6oszGvrfClTR5ZRXLlDEcSEPGZ1v2sL6pet/sbNLar0WtcvblixBXGEsGijvtVd
OLVzEhqFvSVrWjlRLAu0ptgyAfMy60imxYkQGpqcPvTWdDVXP6GN310eY2vNtYj/ilELIvNKRx6x
j7VdSh/3bG8t4HFNph9zCm58AQLt5YetdP1SFXlmeGBrn9OIYdP81gvXekvaqgibDlvr5UesfM9S
Eim1m3IT6ZEIa9cj4+ZNb/A3aUHY1OYnSpsnN6mvLj9qbX05f+WH9SVVTVmLpIAfN05gk4cArU52
4/BLtF+rg6JLECXpnNkErGE8QVh9GsFuTcfi0BnZIym2/G1WRtmyFIqYBdhP2smiOi+DxCpCS59S
ZLRn2HXI7PVyS/0VQn0ScS+rojJSGrQphRm17/S9uZ2f85POkK/2h/fxR3d34t8QIG8ZZqxcVi81
hy2nmdUSs4vg0KVTn7eVRFWPImw/5Yk8kRxAT53BWhrycWVUe9cQW66OKysCXcymOssAmp8bDxGE
PAmXHpw825BDrcydpf6QJNQ6GyG6J5G+Uxg0JfMb4i//cget/fh5Nn0YyriQproZZvdkyelZTPJ/
00ByP2nir+0mS8Pp9mx6bilopjrb668Io+4BZrrVRhZ8ZQwvPaU1lYky0l5EuefWVwz+yPepY+BS
qprraKBU/K8U3tZFz8roWgoOgejNICKs3ZNbxn6lfk1Vh2MSjK0EKBKi80ejCVTxxS1mKb5LUKLD
Ko3EkchHVHt3Y/rN8mbvx+VuX1nBlpbSFS/7LM3sES52v2Eh79dzf7559OHlubHir0yIpYYuF0zz
Wo449bD8T2nTH/a4xVdd64jF5QiDoXvKzAbp0yYL7NmKcB/+MPAZyZscZq156EGSp1nxv6+11WJq
90CU4uRljqcBiiUPfrzDGY8IC+AcMf/lR6w01lIYpyfTHRC8T7DNg88VExBtoXhnoyfWcnhLbdvE
Sjo4CXR0yraHXTxPTtCptgubdLRv4Tvfhbzh1b4mlvsqSW7mIcMphfpOZ6S30kPGq5TKKXB+Sto3
4FjsYxxXMkLxVPY+OFr+NmARubEerbUE/e965BqamfBwKgBKNAUER8DsFXyLo7GyXJBF2GbinjNV
liEjnoyHBJmMqjTgCZEGY0WOVV1s9OZKJLJE+ak0jjM5mUNUpmTvOvIKV6uQOCa3LM1OtqleTUds
peLX2msxOB2Z9yZudbKoc94bgNTlllhzZWNY2l/XqqUM5iW4pFXZUVbNy2jxg2Lp7y+N+KXJ8mwS
d8xGgVyxsCGBY8+W2f25/NMr8mG6hPUxx+tYObnsZJ3zVkkzZkHiYPwCqNXB8MARhzo2gLwpcb9p
yyne1fnoHC4/fGVhXco8TVoy1QKcHIEthmxGKix/zof7jEymX2bzhjPY2gg7P/3Drg03PwU7lrKO
Ktw9yLECCUsdS2nsirQ/SFaexLihX1gZBkuBOzIbMWrmcRCdlQNTgcfGnvdF+nS5sdZ+/DyoP3wG
G+hcUjDRI57nQwCWo/AHu32cUALxlQeQZVSWzWAsqaxRUcqusJ6Ay4Hrsvz58o9/PvVQO/bft+cD
Mvm506tIdDBZkLd5ufHDn48hsiwKoaaoQcauivP5D/ty2yfJfdfG5h/UaaQPIhFfYqwj03ZeJz+0
P1iw8MntUW1dm/d5lYRlSjcafq1tFgMUKbZu7FXfRwyga9r7EKhubBCfr+FkGYWlrZhsEGP6KMmf
gCY/GvVToiB7yLMdoHYbD/l8YJJl8OVAaAAmoauiHlltI8FWP7UQo5sbP//59CXL2Kh3Zq+qTNpH
6cB9y7oh2bOR2QFDKfgsMr/KtsSca421iJQ0oXZSQpQSDT0LUS3YJHaoBhHMsDLI7PvL82DtaxZb
UF8ncGS3jC4ywU88osBdHLRK+N5EYfCpKWj/hqw4C8qUbxnzrTxxGS5lSoERXgq4BLTZdUvY80DF
deKYOoDfWeu7JDmV7lZmamUoL6OnCjBAjjosBefPGuJy18/tjbPRSu8s9wpoR+ACZ2D6OdIcbkwy
tEHcVyrIYmSkVGrme8Rhxpe2DLhq/3euz6Yl1ODBscFzwX6c46zw21iJE/Nw80ok6m1x45i9k3HT
5HBlGVtuHblnlLj+Jz1kvlreWsVU3id1N+8VfOT9Juvz3ZfG33K7N5q28YwxVZHLwsYf9G6ed/NO
3OXNxgNWRoC5aDrStLpWXdJHGNuAXzWo8fl9+dVXRsASpTBJF5ouhbHFdHnMEucoRHMQVgOpfA3/
2SYeNh60sqCZ50/7sNLDqTYzrFj2ke3BhK6/h/wltJyry1+xkkom5iJob80S3Vk5QwT10Ai9CxkP
lJTDdQ67UtSkGNJ3enR3zkrLH0bu3jc5MmcG7HVxAUj0rlLI83q0yjZ2n5XaQBQH/vdzPXhoSRvC
hShm7eTnsbgamnFXJOi/0cy+1UbzbJTlniDxgjtDjmk9b6HO11p6seRaljXZgp4dTBBrmPQeVR9M
Hi839NpAXKy0sF0ajaLCSO+qn0z8oOJLQR5Uaf9tLsgDdWbTeIioxUO3eilMLyA63uiNz9/a/Aff
EiM/nFGI2VWb7eACf2iRe73cICsmzuYSgmG59dRZHhuiuXJGZAwLB3qprIoAhknP6fp6P4u62/HK
mn7Ab9XG5mDZcgepQXac7EwHlii5b8IMZJf3pXUljET+vPxuny9/8Bn8b6MSmxoSEkIVIZHv5555
cIAIIMXBNsmXhoPJF8Ohg65rbkcDk7o4tTp0t8hNf+OQfy9tzSVBwe4nwrMePzwE3a4+5o9JpJ5J
KMNin+5hvRLqfXXkp+7ZvmZReyWDrSu2v/dPnz35vON/WKdKqy1iCFURGV3TO3bVHyGD3esbeE8Z
t+Kmjrp9eUzu9TVQlTsrSk/xjj9XG1XL/x+5f/b08zL94ek5c+ciVWkRJWlj0mCMkTVvnOFl9LKE
BLDkZs8pKofurbGJOx9aaDmiNMaRN5PqyDcjMRyGCnpruGVK2tfS5AJaDASS8O0RcIuGBs/Ob5Vh
lScN9KHwXbeEuV9jw5AXzvjcVx7MfDozq3E2nenDCJ+gsICTfmiYQwxBq0LSOoYgkhKbHKHuHe+S
0lKvFbJRfziJk5va7Zt3fq7xclgPvyct2tCzuec7PFG3RpUU+wzSS18x4j3DFQeIZgfuF+X5wFr0
SAGNzljsS9Mcd2LW1SE2h/GlUgpV/ND17gQETr+cwWKwZrLd7gZYcHfvtfl0U1eltWM2aslbCA8q
X6H8G6ltnSP0b2p5WyM3+oSznmH68AQwfsRG611bDdSAiVMm4dQzq/O9eUh/e9zkPsQDxgutkuE2
d6HMMLSTBEMdgxvnkTeaWonfxOl87+WE7WYJoc1MvcYficpkGBeThuqWlNB99Sqcwa+8hgEl1ALE
LYwrZqru8WyMjFO/3d+VrtZviTPL9GpKFX1HkBf7sWlhTBs5PACbFNeJFW5IRzXJt1a28b6qRH/L
gImKPIhnA6zJ/FiMCYU4QUK+0oFRDaTM4CHpKMQUWJBFxv7k0iGcpFW6ft0m+Ge916idymL6f9Sd
W3PcuLKl/8qJfmcf8AKQOHF6P/BSV90ly7JfGJItEwQJgiTA66+fVe7ec+zqVmumY14mYodjuyVX
kVVgIpG58lsXkeO7923rw2/PawU/+Kb7WEwIH4hLxaKOFNK8Q7FOUOf+fWR6KyCf5TOC9IErQjjw
zvLDXPeZFO/ZvP715of5qp8fIA/7f0idjh/YChVBgAI5/IxfVsN2/+zKT3f0wwNqLIFdFnQMx6Wc
GrSO6VMFTNY7uLTvefdfPP7nzj2yKsziWRwrcoZRbwyTFs9rafMs77rqkCs1Qx3dyGRxJ5Fq0sAw
OSdLUtTrksD517mZQZZNZYONiJhZHS213jV6d8s7N//WhnKW1HTD2GnD5XjEhGuOXFRuGwkYiI1s
l4pcZv/oIz53sA4c1IPXPsfJHUicqLzK1Ye/f+E31sa5NQwtZh3B4do/dBIPAWYwX0yJJV+a8J3t
8I00lJybqGi/bPLJ9D5o9k19jHx94u/MTbo6EVTiDeaDXSkwddqgRgbRVzSh3gQN57Wth3nrQ9u1
hYfkO0nPW3d7lhJD2FPn7qKxN6/7snms2zIu2DvnxjcWwvm8s0ISuGDkRx7n9trn7ZFH836q3W0+
RO8sgu8i0L94FM5HnYUTziVcyZHF4vl6gBiovGhz5e7bvHV2Ee9gFJ7bMPjCrVk/YPdQODi6clNT
oHZnSN3xR29uNYpAKWJkmaqFYlRYV92udl03McFU7jCOMm5LChpf3nZQAolC41wSrbvFrMPmZIZ5
25FlipG6DxsnbGG9M/bFR06d5dD1S7etoEy8jHgur2oPHdcSjqxJGMkma33hZC11plSvET9Kd4zS
sBcuZHSumwHYUEOPhv83OtLboQDW3wrIwjJMXgcJh1LrH5V5yLl/SR8ho3QGpFFjWjUZBOfhJU7d
mCR496DzRiQ/9zCxmDPWhYMyW+maq2pmh9a8R5N9w8qJnJuQdGKA5pBjlaF/O9p4Glza7EtWNPcA
4kBSGZoWkylFEbhPyucH23d9vNryoxrkzsc4zEtJKhdZkmPWQwkM58ZdynBbwxQbqjP7ngjrdET5
i4V6Pgc9rR5wc8Fsj36/tGkLcERWzkpm0FMGuwpC849Ec74lofjg2dq8c+J96+k+y7ylJsTOuubY
lvPnGRS/YCQfFk7fOTq89bWencfqHvp1O6NsVxaY7/qYy4e/D8Fvve5Zdl1XsCwWskKzyDQbVSwZ
bDXf2TzfiEnn48PhsniumhEwGCNxi5Es0umMyHHLuvcES2986OdTs0IZZgdnAil1uRohSgusnzbD
P6Nik3NPMK6RbFUAeR8HaFSlv7Pd17//0N/6ZM7OgUsuVBgSPKPQJR/8ln6xw5BFXpEi0vwjGQQ5
N74ZOmHRXsROABUCby6dtkqIunb6OenVe43ZN27jfEwWzpIdhwVbebQruwd66bUN5n2VD1e+/IfZ
3fmsLKaMmJiML494nyWr6tXPgnKk7+xpb93A2eFuhlxeO33THUoeFJky1k14NMGhPQrp4woI5DtP
whvL9HxiVgKywheMyR0DtcI3ald7OvPKzT9aTOz0pj8kwGwKmrFwkaK6eePHfjQ9gBX/sSp56s0I
tn//Jm/dwSl8/PAmY64Q3BhWrNdvbANj17ZI8n/mcEzOx5igtLcyAJH1aEMLeFXbczjUKP+dHPmt
Sz/Lkb0uguFM1NsjZ2tqFhh10XQI3kkw31pBZ0+y57DVVRFK6O2yCddNv6STwFjGO1/tG8GZne0p
iBNFgeM3vloGNAqbku49KdEbH8o58KRAvmiFh0K8kR+JeM1hwWXHdz7w09PzV/vv2ZayDCCgrXOF
uD8Q0OQAWM8GAaL3jCpoyq0udwVI5en3hfmfX+b/Kl71ze+va/713/j7F42BwrIQ9uyv/3rQCv/7
79O/+d+/8/O/+Nf2VV89q1dz/ks//Ru87h/vmz7b55/+kjU47C23w2u/3L2aobbfXx9XePrN/9Mf
/sfr91d5gDHXb7980UNjT69WlLr55Y8f7b/+9ot36o7854+v/8cPTzfw2y/3ZVM8t7p//dO/eX02
9rdfXBL8SjgKnRHjzIO4FUt2ev39J/6vMHGloPvQiJDwlMk3urcC/+hXgO7xy8D0RFBYRKemgNHD
7z9yGQMEgJ/+ZJ4HJeW/r+2nb+d/vq3/aAZ1o8vGmt9+QSHsp9WBywp9zBSEEY9CxmhwLrxRFdL8
snea7cD9L9rcTFUXoQXUQHg2OpkOqzrxHelgFBzwtGCByBHA3w8eUUm+duJr0bMdmPTfGsiw4hnj
R+goAS40s40MZZuMrL7QYbCD4VjWlhOJC92cHHaga8Lgqz+oxFCMARQEmTemSzFtHe4dp84mCovS
Gc5GiXDoTqjmJozY1eJEZeJHBRrMZEwqqhKoDNcEk+l4DT+4lXW48cIhPb0rwwBRnTvZSu3lGDSJ
iWjSUZXxHrAtl930PjzvWK3vG45p77wY0gAEp3xob8QcbpwB/ChTf2aYgK4ASIDqG+rOfLxky4vt
VOZLfeNEwbbw71CMTUtwcWcPvwb/IC3obg7ugJcaY0/kDwR67W3X4zztjEENxhLbcx5hLNoBIaoc
ToyCgm8p0cFGCg2rzOFFk5cKt+K49QWpxlT4dwT8FJgXJHg/UqlLN3R2gRNgukBDCk6uurXfsqCN
T79tbb2tdbKuBVJrFyL15X6tdRyFIC7w3DxNGhPEolzvK0cltLOXAsIkR3YtRuBUsgLbFkkvtk6E
UW3nI8GXgSuik/sIoGNSkrt6uMNINcEXKqLpsXNvcwIANN4YtMwt6+mJBXJXW52G69dOjJ9robAd
5l7s93SHPlOCB2IDBMlT36hkWvp7BxU9d6wzjBej5UMT6+KbhnQqZtbBRCPdKaACoHseL+HK+bmS
mMbSqNNK7e011trS2ZSPgAAsLKm6YqMnfAfh/NhFVTYY+RIu/EFY8vh93dQBXg2/AzpAvGjn0JX0
tqFsM7g4w85lPexsRbcUA5enu5UNebQ9f6j1jPEinXWejylztu2Mky3eeNmE0zHSH72y3XKY9gLQ
OuIJGAGVVqXAGF9+NB0mNpHZbOVCtxVm7aJ+zSau4zxq7kdZxCixZlPfXgpWZ9FQfg3AHI914GQT
Opmth0n54c4HsRA00mMjjQfXYbDkAnAlljI4lizE4N6CHWnBbGg6VB2Wkww/KxEsdwG6GnvGFXzT
uxCDWl140eBnGHxHo3zR4VExgQoMKWla60FszNiITY8ZORy0dZOOXuCnZujyTcfEJxAQaNq6NYOJ
In7YBxUFARqaXgBttoT3YtOFrbHxSmaBr2JpEnWiuM/81cJCGuXz4KbBgxMbdzaZnIvlzmLmJDtd
EBSW+V6z0ypQrIGVaPONNSh4K8BEjoDiN3jkVZOG7tQkElZwiQgYakjWNttA8XKP4rjesVyLDQgQ
zrZsnF012FDF4OylUTPqnS9LeoPTcHhfYuIo8ylLo5lv2i5Iq2jdkrZN6r7ckEp/huXSUflVsmIY
r62LLNThoZ45kA51UqBj5HjvOeb8dQT2IuoGDGVZhPSfczrYIyLrBa9jmzt45qO7kXuxYC+hVhgo
m/ExVHc1MArEWR8d/t4stntWkvt9A/BpwH0PYhqg/89SJ1+xEfPrld66PNgqQFxasNFR0o82QmCd
6ryOxbY0fnaKrrMJN2J1y12/WpPAGs6Pl7k7+MQHHMQOXlKQ6hsUYzJFs+BhHDKUnB9CVmG+ew2v
Sgy3nl5FehKnoAeYNB9ocaJDlU8t8TDmhnY0KkDZutTZ2OuYNF4dk7a5D4neoGN3OIVlC2S0LeF9
XtRpELA9xb7kjOxZ1eYiHL04wMN7enBWwCwbtzi2Y3HMxyUjXKRlyXamG5NoEF+m8EM0JlBsxVGt
91UBDsN8hzUWY8BKxP3wUvjBFqSbWGN7ZZIlNcNjSBt4o3txiZnGgNHtYObHdtL3HEpqKoMrz6dX
xcyu/CK84CfQXw/KIl9HknYlSxwFMOxEspXjEGvRwfLmDwhb+7GLUNlarci/taBuzwjXTqmyAlO4
4NLFU/2yqPb+dEMUG2sYHDCXOsdGqQtrmk+hxtAiz/RKMRjZH1r/9od85o+c4ccc4eec+vcFAhoI
YczFk4GV8vP6NKjl84EueiuHHt4riNpcRH2iGXRE+r3Jw+/5xv9kq7+/Wwj+KN4oggPu+ew7MdDC
FGukt0yHV4CpIOpVLryjxS1YUHgG22HbdWzjBCRrMLzaBZs5f++Oz2xp/n0RUeSjksk9IDZ/vmVu
QHaJSqbBsVExZpt3PkRmpMuRVWzxA4Qh/f0LPW1n3fw41rAOlH5WO5CeWza9tBMDIwibheOleThh
Iz2xjTErgP/m52w7ofHNgjx2F8QrmEwLh1zl0XojzLQ7JQidxdxgOOlnz38a5xy6jRNNJ0q9EaOz
pf+Qe5jQpIk7XwZW76T4GgQv6GjeEDptQ0AfpVO8Y/DxXY95/r1w6oVIWENkoN8Bpz+cPBtI5cRI
tN5iwj3WLtn7oOrMbMDOtmK2AvAWv9gU9dGIj8btAZtUiYc2oI+T2IzdsjzOGHc/PT6zDHZhp2Cm
I2AzXDdbXSDQTV+tM935N5BRHoOZXAFncLegR/j3S/n71Mmf7+KUO2MGH7NbZ2ei0xB1FQyItcPc
oIGsL3AY2nqB+uQIlpl6hCJyfHGn6FjTh4kuV4TBNLBHDmu9Z4CvEAXkXG81CGco5957vb2CSdjG
c8e914WXp9yzgWusEcV7je/Thf3pwpkPAQgitRt+b4z98PH7rVM2E531FvzBl8UBtMwJE4jXY88F
WFqPUx0viJx2CXaYtUvdyV53XZtB677GMLQ4tcK+B7fWDHGEJOOdesT3Eb4/Xx+j2ElYSMh5C8mv
O5/1hdGgyGskjzZ1AwRzLtvPYkbDNqwufLdBDA6vmgAGDI67LbCBuEi9B9h72NW/4pP/gcFJr4Uk
O2hi19wNlcoCb0Aa1t06wGnD/vvRVcG2InWGzWzPihHN234rYBPUoIertX8boNQCp54U8/tfRl/s
6Huq+L8MUDz0A5TdsWNH3wnKP3wTNVvzygddZAs/jNtTNuaRceflF2NN0J4HixBFt7GcLk87Ckqv
u7Xo7/9+FZ9Jan4PTzzE2cP3I+QN0dkqpm2Lk6yLS2hnlrQk2iOaJv38csqy3VLAr6jOcBT5ahwI
wwdgG2b9RE/Wl4H6dsqy2bvWs3+RxAQEx8iQhXDOg3vOWRaBWn8z5ivWJyUXa9jd5dCwhj3bBK2+
CXX5FYNskOraq7AOs3dVmn/xneDd8W343MVFAJ30c7yeOi93lp5i9SHxDJ1P2nygDTLI0EGhO7jF
OTXy+t2Ka2FdAZoge0ed9X1W8ufl//MFnPUUO68Ae8PFhgEb1mRVBvgGuoXHAqL5S+A537OZhnng
eiGjl2ZfjQZ9kE9AbFyKddkNdE4bdr3iecYjs+37L6eoX/gqPq3rqALGpgXByopkMeFV3qtMI1+K
JI66E02QBPPfe6P/r8s4lyVEI0Z/s/8/1HFOGvq36zgP4rmsn5uvP5VxTv/k32Uc+ivzAfchPvHw
9J8C4O9lHB7+ikl85rHIdwmi3+lp/KOM45FfsSbd7/WVELyjE4nojzIOXg1LlXAESw9ZDp7l/5sy
zp8eAAammM8D73R9fuid99dJO7R8hd5sV8lyuaHeOFw6tIpEooaZ+CkkLE6xhUm3PwANRmYKhNhI
1RZySAfdb7tEfjr1Nurf2W9/bv2hJIM9loTAceNs5WFjOCvs06oVY3MafKkAeMyPXomzQ8oG4cyp
tyhx0dqmvQTcFsy8vvOrm8Yj03vS4J9LqyFaBARD+QEF0sMjINahlPZjyTzU0FaPgFptC0f5DBWb
wkB0xepqiZeW4PZ/WDV/kS2fjTad3o/6XkQi5MpQt6J69/P7VZwvXtOJcBvMuRmyMfSfKnQARAqQ
HPk8lWq6hl9PCf7ONAJDRyucWQAm6evdOxdyijk/xiRcSBAii8bCjJiHD+HnC2mhwKIAzNFtXVjY
ichw9m4A5ym+5hZuWryOAtTPZFF1QEqt82fi4KBV+2vhZINFxxCsmLGAA7rswvKdZeGhCPrTxUU4
6rLTqkeoxpGX8XOMMnSnOb4sqAwwj3KS2NknFxzogz9qciksfYAVIAr5uk39EoelGQjSA7zrZJkW
C52PPeB9scv8JvXkjE2/78y+sC7fdXyuHypRudf94rVbM1VfFBSCcCrwy51YmynzmEXpMi/zmPa1
TR3Ina+LZcl7UP8UPTg6b6E/sWu3E0izcBokADeBkVg6zysHBXEE1bHo1u6b12kP5Jb12Mx+uDcu
jqchHw3GXYpypwBWPpoIKbu2UGCIdhYwQ/G/dat2L+A3JWNRLVFspYzuKxiSbFhHxXU948ZJIW4K
n14PUC3sy6jgh9KMCodhp2s+uxV/srMKAIJn3kXVAgIDukLTpZ4BQYP541F3g4V+Y0BzKFROgcya
REsCG5Z6iX0u78dZQo/nlWRMwcmYnmCS1GcEKyCt6VBu5hCLd+OsY1PeN5gf6ZIIiESMpYQjbRUk
gYzyHmBO24ViAxKRrJaENxoyuhGcHX4cbbTCaiWCJKqJ66iqJx67ICsiykjfKlBSZFO2MimbuVqD
bOhNwG8iuLwvmOCAoRmGYWpqUatl8CbG5VCvp/Gcd+2nCq/YXpBg8ipgoKyMnEuw7SEAO2nxmvVG
o8fdZ2BljdVHIF5ZsKt5pSAHC5b5xqjRZQAaCfw5ha0Epo+izrj1GuzcH2qXR6cZ/kBXm5LNiFHe
EI2w4mM+pvggTCZQT5zedMHn3UWN9NPfg8nsDqpBuXAiwTdbuHhZ5ADBeAeNI15k5XP7qVh85gKE
FAYDiV1FgWSEEqdGOCgMGWOZS+Km9cBx1QVQHCI1XoM/eyIBqBJACaHMgjVUpbmKcHm8mQguDLCo
bq5jA/tKdbWi8dgm0QjVNOBnpYySnMFh9DC73Rh88pmiVZx7vlnSEhaaQBlJO1wES991adtDGHsV
6AEvPTlgp2+6nvT90RQQnsJkdsRaJqqPAJntTfupG6oI8tbA76bEx/OGDwqRTqeVaC4aTMpsWCOL
KQlPEqMUled+2QP/Wt9BfwDiIucODS+Uw4Z8M9EaEjwXE6DOfcHzurwtgyGwm6WvVPOldNxXjFst
RWL5GnwFg3Tml3NF2+uWUZwI4HeDFYdM3HKAzVBwiRe6kC+Ob8nF6LdF2gVGfLMGnxVapEtZpFQH
LZoTQ7/Su1quqBgC/BSh5l1FYxiDJJo/KU+7NmayOfYBtLvQIdVO1i0rULNtR0/xCI6h5nkoypYA
KNSHoHBBjovylkDFbmYQL216QgFK7Wzkon6qZXhT1aibUoiJi+tZjyXMz7m7lrtQDohlhubgOkkF
TcYg63bYUHg+maQF7hHVr65i07yVOcdisVyLKWG0bADQaimAVLkagxufNF27qfwB3C6Pk+XzqkEm
3KEO7BRpVU3Y7lt/WLHM4GSVtMFEwLykYvHYllrCJ3CkSr5tlJryzVDRMD8W4epTwFHzvEjxbHpZ
j8pnt0Un3tDUncHobFa0WtEEqi4bGza7kZS2uVDIdDauE+XwmyXOhlPdXLuuw1ATryeZWOqqbw1c
VkE549W1B5HZBabIwdzCkyu+jhFh7gfd5hy8NxkC71qUDsBWsCkrk9Jas9NodAMRWguUpGXJ8wSe
FTyDiBoF6aWGHi52wpyzRBsweDsR0Jdlak7PUgdpKF/VkrlDDo4ZCgBHMHiDWNFyH7Zef0Wkz7dz
u0Jr7UEmvoN2AuC/as7DTAXC/zD4HtDG1FtvOehxO4x9oQQ02m4zLl1e70kF1x/VQnbdkFXuOGuc
Q41mXILzm96M9TTtTdUtLyDk+pug4eURQ7XFJWTLH4lboSDOh35ISh+z/BjqXwESUu10P6rKi3MI
k3kimpzYbTTaIYaZ0oSmkJxFbKZazQjNnQv7Emds9oh9ELJVE2tnxCkSvA7ItWLHsPC58r2PBBTl
q6Bdu72ga5TSteD7uYMocYUipUtNH1ggCJ0cIQrOc0cD/w+RRQsvgk1d+Dy/KuGceN84Hb2pihUh
PajaLBrzAAizMmQYTyng+yNqeLQuYLvALkhK/gR0txGHVdcF+m8Af6H1B+zexQSpqb2cI8O/LIYO
r+0y9Bk4x5DIKCAd4IBj3E3eNdUeY2+YHDOyBVaa18tewawbJtDOOJVxGVEQULXT3k6D7HbYIwBC
9ttDzgnA36BQyCvgM+01lzW0pBrnsmmU9AafoUwLxQo0h2ps1LJs7uHgoLKVDOwAV03y4tNTh4YL
3H2MlMFJeVi7N35j9evUeku2jJCex57fB3VWlY3ykppPEvZElbovxVRvprIVlyBzAiUdyApExgoD
BMTWILlpc8ErAhAkwlT0yip41xkMWiFkG4uxv7k211U/oJrDB+C4WxxXMT+ulwDWuaL9UNW+syss
x7MhWXUDsONaZrkJxCOZCNvRZu4zaNKLLawJn2yw+qkQ5uu0wq5zxdN5Taycr8fIu6Xwt0103kzb
Gf6IGQKwlxKVrymynbXJmKyaq3JxnX0YNOA2T4p8wdyWuZiR9KQDQcRL8iFEmXwZ/WvwKw8iNKD4
nBioOcwvYXg8QKJchBGshSy+7qRrx+oxWKhp4oYLfRV6VXUNh/TGi3UPP19kFiCpNosAjG8J6g6n
WwWVgsjdPSCNTrwuMBa2LXyXx2YYNxYdOKdWsKEaK+BvK/dj4FI3c7r5AYjOD3U9PdgILFA1ajRu
5QpXVCNyECcXD3apc+cfKMkfcfL4Jkee9W7xNZwKDbMb73IYwmoHdliZldFyOY/imRarRgNIKpya
ig/l5NAYXsd4XqP1A+uG60jmKiXwqUJ3r72STeBdwpoNret+3o2U15ceGx6CthSbAqKGBLRb9OzQ
AXbnYtx4gCJ+Gyq7xMjMMlDxoFtxhEnyUIo47L0mC9AWWgSzey5agv/esCSQ/XpVGjZtJAdBT4yr
fAxU9M0CS7/v6/qTQ6lzsA3KkUwh2Qoh5RlH8bEmzTMQ4ehfgEmdgA5qUjQIp0cIJl8Qgi8R1W+U
35FURkMFzungJCVfTgiDhm5Wv34Vy/ixrEfYzzTTArqauVyl6LIK1mvoWYG4o5BbbAQNNg0qIThZ
Ftu+B4kLcajcreX8pcUYbcJwQooHxD8I7azMolACp9r5Sb7ksAMEADS1YIRuGZIgKAJMcTXnathp
4i5oK+X3amjRSyn5btIuZnZQ4WxapKiB06pdPhhAIjtZvfLS6WKklRGajz7QriRYnyoDCGM0mvAS
zap5hwPU7bzk7RHBE73/mpoYoFnygJj4QS5BngmJYemoWuqU8DFCi6YApxA9c8D6TW0xysJOtXlY
Wip4XqeLq1ASt+Fzx3uartLZz1VLAO/x5rjX4Rev8m4o2N90QQdeRzDx8aYOUjeZP6K07sZ4JPp4
1pTdgMu581uyIW0IY4cWobVsjL9dnb7dgLFTxHPROnuf+YcFScnOZW21d9BgjI1lH8xCdmOBTd/D
pN1uEStY4WDW8VRDP5lWsLPcY+TmKpwIWElmQUa7EthuOyVmp04m6DAea8Sy89cQM0zmfsQk9JW3
juuh7cAlHZCMXsh1lKCq+e0GLPxH0MuXr6M/9XunJ/4dRm/qO9hlO4dKgrLC/ahCW3MuHoBHbe4b
iRlgcCvR2Ghl/6VESwFTRIQFMS3G9SP1fLI1MB6OVdC8LHPVd9g6aPGsGvaosLNczwSsHxfTOmgh
RuNRYb7nUhoWJWT1vA0AQFVaDLpTmynvbNz1xdNCQ8i2QijI236K4BbhaBDjVXjqKpFd5ULnUnj9
kwdt41Wj3PYOwyx1SkW3DZrOpEor+TEcCawhDAD1mEgN1FVUjQ1A+8PGdo5/VXVNkXiY5I9SIghc
GYEyW5J6iHQie+T9xC0Jlha0EoNOg5oP1zySfWrRLO1xiIVbUTaJCimAH4b1NY7N8B0PPdIZeIa5
XdIVPsuqWQBm0fmFAPezEnkMH/TGQOtfgjw6mMF7EKW5DCbVbUwLXpGFyUZi4S0aRy7vj1YU7Gom
PAARXpr7YjLYjtBlMUXssEUdYCdSvAQlWuJ24Ghr4dg/D4nTNAZYoj7ECDQqOImm6+LG0aJZgvEC
BGjgBNgpo2wxNlKW8HKvJEC7s0YvuR5xBhvnWX2uO7WapMZ+koNn5IZ52gMdNKDkBAeGA0VJBcZk
HfEuSW3zg1P1ExZi6Zewh5pCpL0BrJQqMeiHkSjZbPPFH7s4FxHSuFmEOAJHZqJbr53pjQPfgDT0
RbVD9tiLRGg9BVBjRs11PsztTUVmCAoWQTnOD1jVGQ5SwQxHQ6dLB8ib+s0yMuBdK+SYsi3MgfSs
e1rGoAMnaCy6DUeuhsYeChU0gX1oSGKroESpXRNNW1TAvRZ9inbCu0XLpqfdWMchr8KLRZDiOXLH
/pkP83CYVcQzWJDFTut1S4z4taJLzaIL+OZWe6R1+Agq9D9KpOnf7CKDNF+4iUGFLPc4COLMtmDY
KWU1XZ19X/auhNtHISXuhEyb1hmjVxpU5cGbS3XyXPmKfpV5xm1BPcKiGS3wQvHEhXrrtFSxyCND
djAPogkWIrm2rktvlGPDixL1xqeolhjaPW0910hexB5H8+ByqqiHK3WcbYgS4G1PcZ8xqOWIk1Wz
RjDsWWrbxvAtwYbZKwfgYceFMHyu8/qxLOS80d4sP0FxNKPj782brlgDGqPg491IL1ov0Q1CnET/
HhhqH6S1Yanpk5bGvVAwyE1HULfvnBmtw2oZ2mecIq8D1x1uO9Ogj8esl47oS+ITdluokLrgodJa
3kMEAYuRwacfqjJcHsgcNdk0VHU8WZh8uLU3Y7wQ3hyGeOoezDVyAI1NwrFGrbEksI6BGoUCHtyh
elRl1IO9Tbzqft22o1fuocSmB/AholT0hPUp4NJ9wnKBAwrO/NTHIGXTwpRvLkTaTpj+9EZF4VBG
v0xjdFd6bYRSjQsphLO0OLfwmxZsBoxQ6qMOAo7mcs9KkSLxlnFRhvfzNOcIcaR7afMeh9yulAy2
c+N0Sx1AlhRiSDwV8rm0/Rr7aoySCAfXGMSaRW2h1sOBnbdiQJtwZddiRZYQNqPAOJRtgrj0PPLQ
UbDH1QrNBB9CAMO5b/KvoTDmOm8hRIB8/sX28ARJPVDxNr5SfsYlWTYY2Ct3o2Rqht53ERvX7z18
EMuYoZ312Jp2Zwc6JrXbbF1O611jPSjEhOUfqVtlhYQDIwLu1Tz7WxIM8DwAd3uub3okP1MxBJBP
2M+LXofEnxvv2K7LBFo2Bl8xJotvS2LaJNFTVEDeBIxUEkmMCovI3cmO5C8mWhCOJ+k+wBYxk6qc
E0w+tVOiI0gMtl05lxPSkCU0V31BwD4PCIpeO7cZoVCsmbEWR1EDtHhQVw5Jph7t8qRasRIw1FTm
QDgYpNyxpy3nh6XoVA43OGIhUSt8qKU0gTfRHhJJU18LTUyVGjDs1RHy6KHal6AufSusGKeDHtAE
WiOKUicATDGvTLr2Pc6BTXhEx8jEU1l9hH9QmcIVZKc4zDXnwByD1n+p3FXYeC476CTTwVcXAjWr
ZfYO8+ykbTlvSho+OrLaV+v0ZNaRYRguCJJqoOYiBcvdgLtWwGd2hHdQiTk8g200wpABbK+X8EJa
cEp8YkUKkMMuiiT0UWJ5XSy/9L38iKX/CD7SdpzERa9h6eQ4Tb7JjdaJoAoJ9HyXw0cqCdExzb3+
3lemj9vIe66U7HBQYTdK40sL5uDerHzvCsyN+S13kATVIVKcnAGSwihOgBi4hHnMlVDs5X9Rd2Y9
kiJnv/9EvGKNgFvItfa9qvsGVVd1A8EOAQR8+veX9tlmLNk6N0c6lnzhmXFPJgnB8/zXtguPyiia
YiJfUZqunogGfNHBxIlV3i5hfePSewkyFm10cK5nWWZpMjrFFVFj37DIyFvSfLppw+jAggRDoByX
UZ3GE+LimliPvNH6ur0eOXD29gA1109Dxo7AIG9nEK9qXT+s8NJz1IvukIXgc4emEeNyFXXLV+EQ
UYO+Xtn7gqRKXspheiOrQVypAPzPRw0UFQA9qc0FdTWNhZI5unPeRxU9Y0p2j26auW/ZSDI8wPDt
jK71aWotdT17NhN+zdmCkLH87C75t/GWh5bYoUgivKsKvAgGknTnDZl5od4Bt9v1D2mCffS6pir9
wp6psx3D6pjfLSO7RkzHkz9fD6C0pMK3EVd85WW4HhxZZ9/KItUfGVLbTg9+U0j9WXkT9m6KlCrr
eu180IoY/ZbRR2tQXIAscHKLSmS2orivbZSUNhM36QWzeR3G5anJrQcnnN6A8ZN2UM7JJ94eDUOe
73jL8dkD3P3dLBCHSXmwJ9V9MPyEh8xe3hgRy8M4gDTOrXySlgVm59vDbWURLT9nwYNY1so7EqA8
2+To9Fac1rzmYp1N9eOQMYQb4zvRfnIX+x0IlyfOjRY/cdJcqFNWp8ONCtDt9p4k5L7wMvWUyeby
/XL3Z8al7OK2jGByRCX1U0Duf8oJ5UdXrj1aHjN9Np3tXBGTsBBTfxorMAkyQwmT8Wvxrt1VrNdT
meYupbC1/2oX6W9A5/kulUbivkRvkVSz7fYHJ8sm/JMs9OxJMgPLtZeP0Kbq23AYPklvmg6Zp7tz
Z4aA36jKDsAz6m6r5Pwkm2F6UksfHMbA5Tl3h6+1VtMZ233+I+W8f996yyIMYyoHHY+dDTRtl0F4
tOsoo/NMkxY1rMC7PbC+0mOJHK5q6zsSz7yYpOKAB2GuT9M0lj9gxbajnBy9y7el2SFGaHdULvzg
fDRXmP/tU80bK7bWLFM87Tq7cdPZFXj0IRgmP7DvmyyLkgGN3VWUO0AK1YD+s57X4mqLpu4w115w
TgN+5TjPyEKpVyleiXv13xAIq0MXpv1+yBl8napm6AjHJukdQEykvbwAqR5OlNsWu7lwt3JHoRYW
/iBfrjzecDvXa/wDRVzgFp2EFLJqmnzjzM10s1eFIRTB68gdK2ZxE6Rz/cMU2/Tc9+azN62mbywN
HidKwJmA1uyFHG9C7Sb1VDWmuvHoSnhSFd1gcdQRfj9AEB9xo3vfizHVlYfylruKW5cmF6DqAmR3
MdF8VdlFc5iKLPszCmK6u6btPi3efXHezoZuyulrBgB9TGvrlka3a5RxTGCRLhkGW5Lwni5pOwci
pctdpWEZw5pdqRTaRrrZurKLHWZkZ4dH+C1z+m0BNEXKpnSwHivepRhzN/mmsRfEM1XqO7nmRKE1
FLzXIUg837r4MA3Yx8rYA3QROXunKn/Xee3si0DkZ39cXtbN2KdODOKxsKL16Oot+l7Stn93o866
toImPbZVEKFkEB6IBKBp10k0cxZj4bUcPPHLEpl5lOViJxllIK8wC8Ehpy8GQ0FLr1peUV5VkAC2
FdPwFKV07vIC9P8M2I7QUPZrosbA36EPXs6MR+GOivL6Ldjm7m4iYSIOu8okedT6x3yei53uxIVk
0OVrL+Yydpph/iCCYjvSU9DuvNpfkrDL61uJwP2mdIbyaa36Z3cW+XHSQiWBVGIvPLXGFgPez8ar
1T2/9vIUit57WUaMnvydcH6dIXL8xG5dS94NYVDs+6EAAIOJirt2ZkGvaa6oeK1vbB6e234J0iti
YIAKScgcFHonimpg/2NR3vkqZ9loSQqK69UfKIHx5vHLhjiyE2tIxd3S9QacprO6X8azKiLYqZjg
FdWAy+f119q77gClGblP3Uwl6S6qO4fmR2UQoExBp87TDGQKnZftg3XRdBv2BHbbM62I4MP71GVW
CpzROkelaCcM30XxY3a7yCOgLVssjMpZQXs8yY+HyvTikXDPlQdK9qCQ0r2lgd6vz0ufiWuRWRNa
mlZS59OE07FZneyV15S1I12iomoH7nUN+v4NRmN9cka/2dlWxLuqJq5KUQCCFWOybgPPVwclpoBU
s2IKD5570SnXo+Rtuv5a3ZUNWWrFsx5tNx0ux5hSTO8YVMN28MKR/p0Ol7u7+FTbFxs1ffRLnsuK
OSrcAtaNFMa06SbneeSiJyXFevdgyf5eqpm2kCUqTj6yttgPcohrGzcKT7DcTUP9bkJVfCE8l0Wy
tgBk+dL5nJKy3C3Btp3rtMoe3JboXzFTddmr+QRJB8DYpB4jYjYRRWbEzjAQJWzVoKJzVBwK0n4T
5aj5oxua6VYUvn1VbbU5AihYicv6tIussjwVETvc1pTscJkE4JrT8BERx5b4ci5w+uT5LTJguavQ
Tb+PuY2uKhTjBUIN2w85i4hrP30xVxEXgEr2QwXj6MD26vuw25w71svgj8pXTU2fCHYhpsgTMhhu
QjGFn5NDr1G9Tm9qkXLfhLlo44U74VilnuahC1+q0AaKpbfLI1PmsK6mPhar+IbIoq+SNS8mp6y7
mBToJllrFC1W/uIHxH/QhxoeByqaP6YxY5+EGL6mnQX2WvPCgd1TL7lnIhhVyt5PdeXVfxyFkrqt
WGLHIqjOo7IZOmhpbVlN6BKyROfRZ9O6CePOMJ3NtqnXCphk2/X0gLFmiv7k6HR9WCeUQPGa67nn
S6hx73cA1HsnDyA/to7wpGQum+Y8pXX30+ixBsbBklXspbZv52LYFONrvVCxCtSGZWNDFWGWhSfN
yT9qfxrPehwlU+KUpfdF3bOHDtP6GAD8nG2cF2+0zfIl3W3R256FrNAxBICI6z5z7Z3IWPL/KJXh
eo2mMMiOS9g5vGTbdPYviJaf6JnCCYLZ82tNE8t3RcUMwFNfeueQ+6hNFrHV1ENNK28lE/6x7Wx9
xeuEIWsKsBmlzoWv1og7C4sfJe4tZX9o9DzpXtNx/NmWNSB6m7n3jS/tx9yr0/2go7K9XkWZ7XTW
bU+RWAhVRdRiltjpcupUWDTduI4qyQE7wsR7BWaZ2CPI52S4RT/EkOZfpb90exd2PIb8/8xl/rVK
Byx6zXL1IANlx6NHqETsZpPFmYggslCWuVqGULOk4X87uuviYioro0vhbdoiIfSCH9Rohg+5rqmZ
7vLOv5rbzb9OK4uNCN/4L69uAGnrDLeXpVbW+XnStwsnTBlXuT9du/3gnuwMqpUiXUgKr8+pA9ta
8S57ijsZJpYM4fSYPju91C+eV1oPNtXxx8GlkZsqxFrjfNFyOyMn1ruNa5fHpdVMqOEvUJAZscI7
La2eVnjJmdkk/3zLIXgmaLOpgfGq6HoInTwZqsUZSGN39Huh0rCDTJH1fTNmI0j8mpeJIEM1Oxmn
bQqe7Gi5drpmQ7ge7jBggHqCXB7DAuTk6Pte7cYdrK6330rL8+PeHcs3SjeZqrIL28deI0/DJRy3
F+6McD6jDctGfgkStApiQLJ5alG+C4rMExui8+hP6t7Oi3VfNeG8S7MQn2FKigkYSfccknVTxlbY
kPM09nX4uEXZJa67Da3rUTrDDOAaeM/TkhVHt64HxvvCnpKpnuqXMVXApNL3SUYzxuzakY2Nsybr
ZMwbOaJZk4LipCq0WGM/JKXe4V3UH7rCRqdurdq8zoX0ZhYbHE3QFH1xJV2vWo8eJCLMeENzhU5h
GeO6Xt1kHKvoeZ5h1vLeBaQeSJnxd7SZ1ueOw2bc2WPrwbP3kCKZ257bxhfDwcub0HmaJ3f6ZTVD
8aiMkOuOzRBTI9y6pCV08Yr7tmAeGst221uwBqiXrBmifEgbF/NXr7eceaDL92rThJm5kAXGjNuT
VY/mRPWr0XFQZVx9orIWxDe2e+wVzhOXxWk5VB7t76r1+h1aIZ6ySlm6BDagHRRrUHE3zkgF7L5I
j2Op+V4IsLEg6vdyWYIfdUQ2AFUrC2uYlWcnRpXtOo9q7AF+lW+CKjpDcm4RNZonAdQk8zb3Y3NW
td9c7za0ANa47ZukXILijo68jk2Udwmgxyz7PVTKBMLGeJ+MwnsSdT3uKI/L3mQqqkMJNXBANoDm
pHXWx9q+1MEt3nddCA32q3N4pXbcdWakHI6708vDZxU66cmsM/iNhxqr2/Sh18OXNKTro8B5DohQ
eO0Ydh+VByVnO9705PohXH1eCsk0WPdWcdyyalmvWHihKqx2EuaqzmCR9uwBIHzxXJHGD000+2gw
hoah4BSZAIESDa9IV6pwpla26GW6PC1OwV8Jwl7656lpreXVLMNavv/zr9T5CtzljKXdvGYkYs4P
PkJQfCaGcRP8sK/QD7l2yR9tzWOTxhY9uFNSlia6FOrO4rfjpx1nRkqkLBeyBjanUwhNlFP0iobp
gOcxNmWEGspeOZXjafR785Nn2+t/WblBGSSk1f0I3dIa9rlV5+bV4mEZ7yzoIZNQRdkF1908ctJR
UCPS63/qSapIYfwdJyaCnTQ9aozZrkh/T5xANXMRQ2gJXha0UcxPjip7Js8mDXXi/UOMZBsxN8c6
63LEaxd53r5xQlRkSLoHfoLIrNPZglju72veSe493rkcLm1SbvdjsgQvrV5zGZAnUS0Il2y4bRGp
g4xnDSLZUdgxfdnZzaKDANuzKsE8HBOdMqIhkzaLtOR/yzuPsDxokk5P+2HDCUX+nOfepdNgP+WC
NyQKsXw5syQ0TtzJPvtyKr28sE1SccRxdzZTqZb9MAgXmRxO+qM3NvZHV7jR07jo4q4g2WyXMra8
tEVbnv2ACXcmKOHOGU2RWDnjNZXe1e/O+GXJDEvAWry0jON1hgWnmIk7QA3gfy5TUP5qmWxfp7pg
RSd587J6NtAj8GKb/2vBc/eQYq6796WfMfKt6rpU7nIn5nqFrteGYDvarNPQmfCf8njEkJ/NqZ+s
p7wtHzZLQPdLR/Vn9p0N5DbT3ZvrOB+6BhwufNPfzBpEGEONd69Ti/NxdUCG1PCBbDo9yrkOXxZv
9neWnMuXdVnEG2S3u2fp9FGkyO5UMFX+nFzqDDFZCNh+B5sVJ+d44+oQDZMriquisNrb2rC4F230
VOYSNx0dnrvQ6OEHCO1nNU017bVVeVPxZP/I6/wxZLK7QaL6MabZlu19Zrxk3Ei49UsbCZRBHieK
Vu62jSGN+kHQawJbRKUofnahsoO5cm+UWw9JbkejvbNay/yHeJi/ymERDQvXgwh1bSeIbAf/21+1
ullPuT3EyXzkNYQWy8fx7J8GNfA8/3tV8N8V2fyLAj6zQycqeQTi72poJ2p46rp+OsJ0tCFKVtt3
DhrwFQBoCf64sIzxBIefEbLncxikuuHZ+/ef4e+GQnlJLsCmEV08WNG/hG+5fQRIbpr5SAQYIlji
jxXyCrO6u6UfvOzGXor/lEL71wyMy/VFhi8cYlf9iJTKv5tclyAfXMIfJ4ysVfdDoZ4i+EyakkaX
1g8gVwKw1zD3BvMfMr3/9buichb8oqQ5YBr4uwJ+LeoNcmIajohfwdSszr4czqwVaK8rulqgcVKo
+n9/gf/12/LjYjUNbN/Fm2D/TfndtJKSLc8ejn245KcxGhDsqblcvhta0b5d0UIpl0S0/dM08pfo
j//TKHpRtv9FcC4CKSNCLiT/iZDD/e0mFhH0m1b6mK0EQCVoNoY/suaOOq6Kdu8jsWQyStYJJdEh
kpr3xT++9v8z08pf8kr+f0ooudRQ/Btny6fiLTrqz7/Gmlz+T//0tsjgvzBt8XgQNiJ8mxPif3pb
BN4Wz3MlZbM0dIQY0f+Xt8V3/svm1gr5mR3Br36xvfwPb4sn/gsbmMMDR4IJJjkiT/4vIkr+0anx
v28rEYU+nyACqsFLA7f69wZ0en2dNcNHgE7Vx+soy1WffXj1m76B6dJ9yw5qY3HYK/pcIc2RUoX9
Ivf+khKZnQv3lYnC7DM5qn1k6u482nUm8J6UQHukP5qPdXLVO//Mci+tbDttord/KEJdfmWLErHj
rTVCJUcntGAPey/7j+451/lHMORfvqTEK+P4uP8xS9hYn//67CCas+WmjHN0F+RnTjF2r1xckrmN
TFPUkDaqvBQj0boTqdDzoepSFuem2RvM8l9UERKgMtne4xRuy5FwA/kW5Vv2zFGI4bNuFg+sPMjD
g+8SXEfMiHtaXG9+DMuIpIUpCAZnx/Keo9vazAwZY8SvNEUpiXiywyVv0htUycDzacMFIRAYEmX4
JUj3O5k68w7shuGnqS7SP0svjnOYe4t2bXFhjydgjUt9r4o3CuCcRDh189v4YfFHt6iozjqrneG4
LrROgj3DyuBpxipNXslNt5Cc7FiIoRuNLT9GFkuuJhuSjqup678ieNbnsr1kwk5On38xGUUf6B+b
vaTAd4d1IUKSorOgQ1/oTzRBpuXs7Do/kK/WMo8ffrW46kCeWYdlz1IjDgcShpPNSHSbiwIjXhFX
JJhJLkkM7Dh7udbhbdia5izZL/czmQ70VWHv8ULgq25YSZ9oS/WwhkQqpACel8xm9SfsFmvfTHl6
F6YKUYKfudNNMIF6utqzdkwE5taJ0u6lkoV1WDb6s8u0LB+Wtip2JdEch76dPeRwi/mhg4Isz9XM
9bdhc/rY0sy5hqW8FIKjKFyV17/5U+0cvADthE7VhfLdaHZY7ZD4T0fZh8IPLjKNoeu/AV2Ce5ii
C11D6jQDMoGoW07nTGVN4NDKHq4sPGd33YS9dyUEfBdOrj4UXTF+6jDaddNwF9nD3vH9LWlqsqkb
z4xnEdr9o+5cD5lUb3Yo4JOg6rJvTiIk0rIt0Z052SFvCBxrrBrWBZPaWTWV8xaGhM8EiISPbYHA
WVV2/ZNEaPk4sgr8uSiDKoRGa/Hc0Vm7gUGuvFMLX+86Z51vYMzD6Yq+5fWHLPUW2xtC1LgAa8KH
QRnw3vPS+lBTm35GcH3efPdLe3N6Q/Yz4dzB8It+nzUW9aoSD4FP4s+5iR0LW52wwt9eiGVT0b3s
RO0+mEEZA3DdYMz6+2wu993GJUv7ST0sIfpGGsaD697AiWQXo3KeXmETeepGv4Oy3b4xi5wh+XGt
dNMNTFR9IPgkwYIF2e+yAa/9/L64Dppm92uolLvz7Oy35Tz3nXW3oZSuq66JIV7IIy/eWr2+DGKg
tst7sbL8uSzqJzfvTwoyK/LqXaiWo5iKW09gB0mRDzDg5yiueZjKRnKuDS9NM3xaankbWNhiycMe
X3j2MnMAZy8hmjvcar9yz3/JS/fnCsJ7KyzREmeIWqoItPcAd/S95hkMtDbmrtPWTbliAoBZdEZo
3YUFdPhdg8rHlW8RVeEw5s/YNbYRmUw1vthRs+dESrwUKGojPZEYuvBGFxV7rRpe/BUrfoSeixR0
xKv0bQYnu19iuMKYi5oXyZBrD8Ga91UJeBiL1PXbiXKGM2RlSf1W8+KXaUB+RoAAJVf9F3G0zU7V
WXkwToBlYr13dPthqTz8bUWIrQk0ulLLQhhA4e/tQLfPTjDv3abK3pFLgsjMUeIhXemr/GoGyfDV
+9JqfRTOtG8F5XIlB2ZV2kDAP4OZYMDVy+i5Ur8bt39StdfhcOF410QeLZcQhQLVBRoJeWG8w7u8
yF+U57P2ls13WvLnm97t485Nb7WcYl+jEVfT8iQREaH0PV6gr8s6hcmzuKpmpNq5jSfEvjfGvpXd
EK/hzMpbWbezWGZSGbpHftydGcIT9FZ3sI3MoZjHJ73BHpHMGo8Ehbsi31MFj94k3c6WX9z2Q7AP
WicJirBPZHRZGfrtzuWkWlT76KL9AhJBzYgrewfE/ZEV4sPtuls/4rcqBu9d6XAPIPQ45TVyd+fR
mXB+2KG6Gmi2xukW3ZDViHk1nbHBdLCpmUHDr4p75Vn3PNTP1tgRqMGflgkxolE+OzjN4rbB2haS
N8B2V+/1HNzP4UiOddfdL/N801nTj46+mxR7GQqWT+0VBFAZk6R5JI+rXVxv4WjhrRqP2CZvnVWS
ZzSIp2yarisUs4jaABist8BrbhzoLJXDC+X1/Ijyn7cancm2XPdjri8xZ955IV4vhukkwcbdObKK
q1STWWJOOnh1NTAD2BGKAjNF+2DoTYzWOD1pZ7gxdXBLmak6+t1vnq98Z2DZKf818jpF1ZkQDVvu
cw74Gyej81KtFwSoMUgkFgKN7HGlPdG1SRdrtXnZQmFdNcJ/QimYxVHtI1jEOxZvimiOqK7+4RPi
7rHqiPvb5jUouVkzHZ7UxsIytkicDZPFVWE363E2uROP07rX3ichJ2q3+hR6BpElEnyvMgEjLK8L
rHkyWy1uHCD5sVDNYQb0fLYgri72JrN9znJ6Stv6zdG43r3aeyOWwIQ3axq+hu0I41Id5gURjpBX
pFWgNQj2Y6QOtbhwm8rcht6N7t/CDnHRTHttPFrFQ21fnmlqbNr1zicciNiLN2nJV3/tk20uQ5Ta
6odb5wunX07VDjHtsTTNJWScNLDFG39KMTxsBkFfs3bJijYnQ1ypNuckHf0W9mnEjag+8ZBxarkh
JoTuu3fwiEpJwBHEZE/AC8pU2fnfcyNf27Xy4y7o5t3YVb8uCVKRvoTFoXJKRm3OyLnpTlDAJ4yU
z1PmnjtLnJq+eBjL7jlX+Ws1Ftep5SeovCFXmgcjg+quGZ4nVEKVUTtDQ0qWGgiH5mXtJ4RiUIbc
KdERafNViYSZ91h/pUIPm0UavPKJf0QT1yxtgX7tQ7kQKUA60YfJza4sQANL/Uel3W2k+ytccEfS
8n4YVTx1lsXXCvcOAVzHNNNPXlt16Kd7P8m74id1eyOoEVSSsORVJtdrB//HWCNi7TR3/krfFLo3
+9TnSImGzUk6O99tYPLZxeXR1kGCYfFmxMW0w9O5JR03auwv58LgLuhVf6PCaYlnTjDRI4MUjPow
TMMDjTG/BhC+ZEWIdMy6YdoRZUeRw2q8vTbP+CPdhEz+jn+hOGBKub4o9opJIKUK0FuoqXiCq513
dOJ2JzvN+NSQffOITpz4atxteImQYvgHH01aPG02W4AvsiN59a8m6NFuV8NhmhwSC6e9M9rVMWxT
1NMuOSSowbzYHh33VKAqT1yG7X295h/a6Y55VV1ZVfPo54xkCydKTGQZ2WygjYPJd2L1qjjryD+0
GC8INCz6A7ZzLnKR/SrTLohFxUlJceA+6nGAyNB+IybzMd22W8cPSFeXfUTcH91h2NR+my7YWfX6
2EKfUXIhLZKJFG4blwtsOBPVLuBsytfmox6L4mrxGMC5t66dYB3faka3U5aF57Qo7GQeBmwJSK9R
jSTTlv+hj+aCNA5vpTU9dNJ98/3wRBtDkmYDJ4dbJvpyUwoqO/p8AYiI5L2Bp27bvDyvloazDGzS
CgT0PNSoa5htbdeOEhsQHGqWrBpViZpCWH+CYsJp16bDI4bcN6Xzk81BTaJnEogepyDqgUy+Yy3v
Odpm75i7BtULtSyjKV8lUXeJ15l9iXWS2Uq/iWq99d0Fpmo7oZJ6F4RJ1nXw4E7RqejN62JQ8ynr
2OoAieB1lo3qMI+rT4fKRuumuS48+3c/wlplEPzMZtduqn94I2MOnsNrmk+WZAwQ3vQ9TNgYjJ/d
lO7lwGeYexRP07D+xMAJBqm2Tz7rZ7hkH/5InmNBNpLT0r/uehZsQTP/Cuvq0VsRVI5khVgcmTsl
gov4K8g0Om5QpUy6xZUF2p6G2Vn7zk1h28Qm9tgpzE0z2k3i99lLgxr32AWFoSO5jPNh6OPFX2/p
nuniDvFOBifCMD0lgmjQmFLC0XtCP341SLFzBLq/SU2oZkXJsYM2noNevXilJqWnRM0VeH8cSmKc
er7BprgH9n7B27HuYTiPXlu8Dd7wVJX4SQuO3OlCMo39HPuWPiylmY+TavOXimSpZjciW0TdIqL2
RFs1qlcMACyMdfgRyXpEFDqVR1gi6o5mNzo3wSwee8bu/WDkUCVp65gzTTIN2jtZH1ysCUcMC95v
hFfue9jmyDqcRW6nps1OMkedrdklYmWgiR1jp/dq9AlGsNoe3tKMtkUbd5R+BZXwPuxghlxnzECI
0nVp8cBG5WR0vfZssSOaw6RqVom1OAy8F+B11jloXpyexvF+l2wanBmXeg2mhuHPImCNOepRibCf
U3XsW/1+6TrHHIJ+sO7NMFffLVqpa3hF62Q5ob+nN3U5Q/NPJ+xi1p2cBHlJpinhhBELPYGieAfk
g4yNbd+IjwKhURKUAv9K7SxYX5CnH5qIJL+V/uzvgLP+prUpR4mtyE1fxdDPX+6WrlehLrsP4QpK
paoNbb9drQaPnz2XSS4lLPniNCeXZo9nKubCQxFZ3mkivuCb3GF8brjOSiv2rKUOT4VdE7SXRX2Y
IKI1f3SZW/eIXNzYlSmi5JWmuaipj6vfrwPH3SC+08k3D4wT00WlkPt3mbUVLC5mDK5MWXBaoYR/
0aXAW+gIfdJu5L8tveV8th4XH9vD762JLrmXm97DUSNr7E12pz3vXOXlW1jYXdzrwj6acewsXP2t
u/favL21IlzXA95YNizyKdRIEu3kWLjNAmQjTBfCetaZAslM+3KhMIHXHTZmdP9pN7n5MZXe8HpR
2Pxetnn+qYTxzkNQz4ehXhmZ/d663Sa0enY68SpMF32VR057yLByxhFL/hHLYf5ZcaLjcREr89o2
V/JEqmj5UI5SnZ02GK+RgZjDumA+HpYAaZ7TmdMSpmnMc9O+91m9fCJUfx8N9z26joxd6tgMXkBL
YiaKX7anOFe7McpLtqUJX7pvp2Cz5QAVbmaCLw20/Jeft+rab/1liTuPodGWjr9TrpTE8Kv0QdjT
dpFHd1fzOPe3vU/Be8jCz8c2L0o04jg4OKVlRlzgKIK73mOXa0e097Vr7rAnCh5ra5GnEQfodSuW
9rCN4/bL8q1q59CE9NHOjsEgoKrHnjCSH8oNPGK/mPD5r/s0pk5NKOy8si8raiQijo/TsBa4p7To
lZ2sIofZJzOJ3UsGd6ZcILu81K8PoNjNLg8GXLCuNcetLNzfdRGoH6wQ4fdEHeFhTZf0pu38Pu6z
nCT31c1e0kWiIygDee/rJdzjMi72nadR+8wEYWx0pFmcDPRDZqyUV2lTF/e2LDm1TTAehsGodz/S
zUNJfvK9zKjOKmCj7v1WLo/luMw3udy2n6XDm07kU/CYOyFqydJZr/35Yhpr1+0n7wefyThsxK5s
KY3Hr6Mb3qFVcdshlHaJRWib72nsGCGZWW+IL2kegqjzExhX9/Vi2IlzV3fXl3iGFxrdecuw6Y0j
OR6Zlcyb1SWEM7rU86XIse1xvmZbKc6R7MR9JHKSBipr29WBnych3aUvHVr/U562CsFVQK6hidRp
WkOyqVQ/tYm2HfSq81qiT7Ts/Xgxi2SSP1q3OkXbjKsslHb9vobpdo3v3Ns7gZVeS1ffd0v9LIif
ORKlaZhxGCrcAhRnmGr/eZPjnLhYzxCMBgGb8cX556Pz/si3bYqJBC6uh7bRr52xffRJmN0VCbfP
2xTi7nEFA2SI+lXCZAMgiNV5SS2bqJeoRfaIWC6QD5Zt9Y9D06LdHbLyo9RofA6NauXtxHN5aPMe
GXZN88Vdi3YxP7n4TnH96Zyn+xLfatMlcV2XA6l2ixksfbu2yPFi3a/w3wFOOSQhQ6Nf8DWWr0Va
jX68RlF13wcr9XVpcdkFPR5IVzYA2BMbIBu8z0YaDqF4qbsNI7L05X9Tdx47kiNpl30iNmhGvXUt
Q4vM3BCRERnUpJlR8+n/49U/MF09ojGzm00XUI2sdKeTxk/ce+4mzRHrB/iL7kuqEw8AXhOsjSNa
MiciOufQNBqaQ0H940+z3gZxU57wnalPsShxdMiyvo04m3u2SrwULLMWgyzuaiK0nxBXi3dgu/1D
XdxgpjHd7NWg1t31fv4zKyuAjQUZbs/FsNR7qO3tD1lZzqeV2f6+IRL6KOBh/J6KKv4cpZK/+8yW
zyrMrJOPSAM9b7QgWw2tCLSFz3xW7XSZTW9BxCIbNRAnMjMPwx0+ivDauz09ZaZHFCUzupZfYZk0
Hy3C19+xYJy5zePSHIYoIXd9JiCMXu+mwkyLEopzZS27bgra7AG9csRoKQCiszEB8rTtMPd0biUS
hKMbVRxRdtIqivos6bf0wM5zKKdxP1qz95BiTnthC0ERoBHdX+o+k7sxoHBEIBKVWBeFyQ+GnOU3
XxfBtisdsVsYkGPh6fXEgaHUcAKFSQBI46YAbFoUUXI7MLA5j0toDlOPGhnm77hHyOP+irtC/nSt
od9zteuTi5sdmAceMCaN/lx9JQJ1IOFr8f2ocvfNokC59wASiVXGf39dNVl4bJucQ14o5by2mvnx
LsLD96JKVB9jmulmXS03xG2OVY+991ojwN2LWrhH7JEc97PyzLMuy2HLCglXNgbh+d4syrpmtT99
JgT/MbdamudsUg0InymRdz2EqwdS8iRMzKAt1knFulWVJUawKbLIVHQg+bxoK7KOtl32r3LurOM8
cSKtQsapP8DbfSXDDIqhbyKmxwiG4Bj4F8uSazSuuODqhzhJFCQXeyFHdKGdEDdMXn9IJndCJdJY
BSP42CaqUAU3rCiqaTaR5gKOXZ6xitv8ogLNM/dEQyzO5G7snAkQJ9hX0itG0o1wro43mZdWafXa
4AbzINKPy2npGMehE8ysrSiYZoU9WlU4Xi6isiAOGLKlg9zVY7Og54NWAcaaIYvxKGyXAikMw+FX
mrr4PPhDc6bBNDsJb+l5jCxxmuAfCAYbjvfI+KwhmsaZUY+6gK8i7GJlB8tmA5wKfXJbcVc4zCZT
pYPnpIkTan4r619AM/vvprH8fc93evNGrz5047Suyrl3NnC/0o94SS3r2ozYo68eksYFrlP+A59H
vU0jbTZpyQoK5kEW3QoMJPUDZ4i3NVkv9w4T7+mt77V/T4shyNlEd+Bs4mVeiu2i4mlHfHKj793M
NPdoulCtO0VdACexGvOzbbz8U+uwpJWv0/RMEGz3JnMrfOxLZKRlq+rPJVf1d4Vpa0cp0r+OleKZ
KCP359D24J8DaOrPLeLhw4RMmPh0wSQWHZF1BelU3rfoQO5it7GOrZfjgcrc9L7xtHPRyMBWxga6
VpS2umfKxJ3VRfIjC3NZ78tupsiTrtdti2QYXhmLtQXWgqTdJnXhrLE+u1v6w2qHQj09ZpxK54Ka
55X746utfQoDpkv7OI+6J6uLupelHRi+TMAJHiuOmnQjFodbAXZF/RiCDILwX44bgu/4hRuDH7mt
6i+2CHo/1jOMF68U85aoMp6dVveRvXLNWF1K/K34cftH0zP9Et5YvnTQIbYQZuSJtSAQhC50yi1U
juY1Lfpgx2Fn9m4U6k3mzjgJvS5JwPqHEpZqxutBDHrb+0yNmpsYjt/VoSVT3Z9gRCjTdZb94EfT
cteh69iJVEqMIH5/hUZF8+QGLSJ6u/So1XRDMTWahzhGz5rbywtwyheTx9NTFahqiy+VgDE+KgiE
iYdql2ApJ9UY5DBNxTj2q8yrDLU1QnCDOza0jsvCRhQkDC7KJlRPhpcfLrHAbErSzn5VWdj+4pAZ
L64/L1eb2M5zSl9zyWp3eU2ko8jz9NWvAgXIDwiB+EfZAf4u80a81HH7hb+JKW2TxjvFSOUiXXZo
aB2dcljzSyzrfqiGMxK66n4ANfeBeuGwOOF0kobPWhZND+ViaPWRifT04Neh261RKt+qLZ3hKk5N
Xl1iOqwFnNRD7tmcQG6lzpUdYDhFEN5teY2pT6v2h1dOIYYdtKh7WiuqK7mcZxE2G9tJasZ/zldR
ziU8i0qmbEcKB9K5meYbnTrrdj7ArGJFsdK8WaSI/vGRq2IhYFM3xeW8o70dr2bB8Z7fYHfImgGE
GXkug9xwm/jvjmuCg+UMzm4uRPyQjVpR+WZuvNeOZXXrwLOrux6iEppp667MtP+Z+PYHkMn0LWqY
exm0nV4FrMjDNLeh5WLHXkTUSiChm6KH/BIiDEGijDJ15fNjM/vG3JwvFF2hcmzkkOEbgA3wPMVy
w8nn62Doj47dGLSh9ZUcRdTblvU0ECR5HgrmcbS/4yqNb/17L+5xFc/vdc4+ZaLwwkHA1w5Ymm7A
M3CpEeEEZvSfJ5kcFWzoFRv5hU50IbIj38igek1i86rL5RawMNtHiozT7KCEHKCsA4nvrMckD+/L
XN2NOFKZ2V6cxv4V1/U51ISfyPI4iegpn+rHfMTFlS8Vl8LBcRXFj0lvgjfhLCVApwG0a2hN2Hh8
wnuRCa7scbLfKTvxuFuYGuruafQxFg6eZe+MNb3QbNDWA/z1RyrqMvCrT6x1+rTkM3Jz6ZsB/S6l
4G9E5Te/chIFawsS8751vYq4DApftWMWNp8myzF4aFr1PnL07ZfUUyQgh857lBXdOkkXFHBEdDJq
UuMTGAwiQTAFswUFA8Awuy0c9OBz/tLOCNUYxcf5ZfKB5kfTWB0JmmcNHIbVL5bc9NRla3ba8VgC
9T4b+Mm9s+ktUQHP6hDRt/XgbeV3ria+hN3EwapZsP2MjsUp2ablIwIN946WlGGviWac4n683A2c
hfspqHC3L8N73mOEA20QbxZSwu87OvOjnNL4zda+2PljxOYQUwJNA5hFQFASQMgqCsNxJ9qalxSa
WfWYNHgfDrZkZWW0KbhIDcu1EdV7HubLdnIiYBX+bT+7FsnYMV62O/MKPn7BNbEU59lp5wvdortV
M1PRmlaZtJd07H9E7A+/iiZlPjbrpPtlz17zhNFlYmckMK9DJjszCq7tjec1gMQWcHE8Fml9tS0L
8keHH5tX9fiKndVcWgQ4H77Vt8z4qDKitSe69kurbjpNuZ++k2zUnifkkCx858w7Riyb94BviJVu
0WJgN8iws6jSTpDfIoqp1ljheN8uWVn2a5uqgwHLPIpnZm/Da18P+Y1HXPnOtiW39TJPwmq2STfJ
+ASSxMJxv5C2sGOPX+O5Zxn7jK45xxsVuNcgHAuW/oV1tEhcZqs0iSd2h5pxQr3sqUnxifvkdjF9
TKpTbGeqXM+OwFpfEACboafPtkXhhm9eGpB+wVKy4Ymp0+atXPxiNzQcxIPW9aMgLtSD3gBSSC6R
uFIwukcG11a6cpIGp2/U2BRoqT0bck7L0d8yvW1QB7mICMpImo2PEedkq+ClLEMGVF6a5HeGvvSM
NSTbwXJkD0V3m82dywsW06YfF8G3NEX2sJTeyI7XKOfe6XkA14Nj9dyPfnkOapGxL+r0fY6v+p2l
23AzaFkbv8jkmjc234/FIut/vl42usPjgJhfYmnVFl6DcX6pvb559SHxHWZUFSsinLrd4nvxnS1i
AIDpYyqbX06dvXvaZyoRpiEGZ3t4rsTSHGxq1x/u0siHUhYdKafF8KtNLYkLNrcuqm6R/8F7hB+u
ovIBJW72PCPWfkR9/FtmTO22jPsUw6fCs90V6KUSkkaWs+2yfPJ/BKXmU10X/oN2i2AT4EgKAFYH
0ed481HlczOw/0ZbWs+cYZa2rW8cPThBvDx9q+hCdxwHzjExrr0uksrB5OssKetR4V+jtkmRIGB9
VX1F66KM+K2sGCrU4HkXm53BCYd0fTdXOjyyKiR3IKh/p7F6LmO7waREv8h0lb9D3+4lDGd8f4gf
HF8QkV0TVlsjou+2WJaXXKYSmGD2x1G6PVtBSQYRpLkr9LH8nqlx+MLqHLF32PePM1uda1YWjD/j
pWO3wWZsldpF9EyoqnZXfZBHHzT4tE+a7hcPbuU/TrJm5gQGxKylzGksg3CuD+lYhHgoQ+8Pt//N
H9a5b21SJwea/JRRkxXt6EcPUZ4th96rIDtBDg92g4W/wYlqlmulEqA/UtZBXmewuYTwlO/qqIuB
cfb+oz3cdpg0dlixqyxYZ4WTj6sS5EeyFr1k+FeKxDsyxBIPVR02D32e9ndY5ZtrPqbOiBubJT+5
YeJIj8+GYSwYVpW6/a7sLH3vLW/OVlxBIGXRaIXbpqxeFyZf70zjGJ3pxr0ktJTQIpXeNiPyoDJh
rMKyMwApU3b3+YhzSUEBWIcdZsJYu2pj8AKsFlnUl2Fp4mMZlWwkpeGURS76dDPq3jkz3ExNeMra
rmoxrAq4gshBKhYVkkJuXDR4Ih09OqkL7jQqnadGFTO5m3WwHlWo34Jxq9EmrGPVPfgxjs8etQJG
THut0DZtmz5w4fn5Q8RIDV/JrTzB0bAwZelnewK+4QTZuXSH8uwP3YxJJsuRMtxaZmBnEIHc6WQg
0LwzW0Qig8OdrKniDPPO3ItAZXs62+J1WZzufvYgY06zXf0UdHn7pFn0jxiL5bufWf6XW5lbPYHH
EYUaxs8JTESdivLVqOZ1bKvNRB9xH86tPtnVQFSKvVhcY+1epdtNuz7r9XluG2vPSh4LHQb8B2b+
fFfhQK3dMDayj8yVY7xbNulWha0QQKPA4u2s1X2/cDoalI/Wyhvr/r7VQfSRJmlwEI7u4FTBcAVm
U+TPcF2wI7Dq8q/sM8ZD1Imq5yY340UmkoQWfDkl/LIoc75sNHgbhv3XaKhcJi9uEiCGYGqj5G2D
buHmOfUDZWbX3mx+o6dgGrPwehEC2QCBEsRCm/h3UU23o5XA+a8G+c4D1AGAOyBWIFrhUta31IsV
isg/8IatNXz9l8GeEbmI4cTf45wLJm3bOIW9AC630b9aZCyELyUwqkCsp09F260j2uetYHF8neD5
hRtQlt6Xl6Vs9D0quzuma/ndgP5rC35bbx1tjroMyDhIKH/YlbvuhHU5cdnbW6GA72p51n8KAf03
1DjK2IB5u+34KMttGUr5bzE1KMqnjIMpO/QkVK5HIlSbY5bj6aIskdEOjYrZuigNSAsI5CUk9ShZ
9QZh3n9IJ/m7e4HPEXou8HtQ7zbbveDf9eZZJkiQt0egsumEXTZNu23mtPn/g7z7fxs48Dft9r36
Uz935s+f7vqh/j+IJqC5/T8JuK9/puyz+ddggr/+wD/F21bo/yOQwvFRYEtHulJg+fhnMoGFoPsf
zg0Bb/sesHfPxSjw39EEjvxHcBN7o9T3wuCfsZT/Ld8W7j882h9mvTbeNpdtzv+NfPvvpgDPDnC8
Or5tw0BypbTD273zL3EpxhlEBk9QX1MGscEGfugs7gtXF/KTZxliQ4m41CVyVnrWjuFtvrz9y7X6
XwH5b9Lp/yGt5hPwvR2GlD6a1ggm4r89JRmQYFYkarg0rdZyIwfjR89u4oj+iNk1VViWHOk9xKxn
mP3lqIvdU1k57JrXiTDJMgJ7rGIqlP/wuf7O5+dzhahmvdD2AhJA/+fPJW3EqIKm9iJR5LVwrH34
ebwCSV9jNczLLM1Rn921k+O2O8488stCp+K1W7ZDlj/oGcDzGnMrihsPa6v4Dy4dwXzu71dOcEsJ
AcXbk76LLenfQ4faTOFhtNSw5z0yU/lb7fzdOcuMmCGJXG/bqZg4zzyqWB9EEC/ycnABMgaxt42V
nu+doDMrerjoOPNy3VAj4UfPmhDeJkS/UWJFNR1MIGU6MCdu5bxr1MgHikX/aYwgqE6mFlunJ2XJ
i9Nn6D+joj2OYh1Zuxumq3BPxOJNnfWHCK523bK2/aYEMr/RKg9M6ER5TB1y0Uxd/YYaau09u+iu
8JfCtfLA+bDvFgcafkb3UsvwbAoBa3mJwhdr8sJ7LGbkGCa8g5lqAx5KVcUmj2FZBnQUtUBdgiq7
xVdyj786vjBPMFwKBLlVsWt6L2cS1yT7Oq5eARwsj8MoeV0Ai9sM0Kj3ZGD6h4RaF1VI9x0Q3s1i
FNXBOhqLhb3Fbcnmd8WeFY671p4Z4FR7vHXr1FV3XciVEFYuUjQI4tA5OToOz1ZvsRgrhHdTEa4M
8QAfpmBaG7PN2tVe3LwkyFW2IPfqDU+L+B2Ocsa8qw1U4yZBDeMVD63jB49e2FHr+J14DOu0eCKW
YfgGn0whkntRfYog/hEiSW3w6GBrWAFroRgjAwEBoVf7Nnty2uNfHlQApD+s1S6y4eU+qW6hv4qZ
EbG92TMVeM6r2jk1qc9LykXPGTQ6XvMCQUnet53e+jcV7lkm7XLJAaW/xGGR/mScUTINDKP8HreH
/yzC2LlH8jy8VS4+8SaF6Quq3jpr32WaD8eX1TZOFbPCQS72tI3pjR7cNTcrs+tvItyQn8XknaVo
y5ZwyMBO8mgXWDr3qmedWNxcd6wUvP7UxPOnJ0DJT/4NeZHP7dGqk+k8RG7wYxgtdDUYfHNQhxac
AdjY3aGxzZtM7PLLmT1xVLAq9yj00d745XCnWSGsEGDtWBNnawgOrBYnCiylvPp1dkFsLhG/0OAu
wa6UNI4Vop9dDqN4JSULUDMy9HSRUm6kK4DrSRnTAHnpc2AEnkWPpjpovnyN5R7j+xGeSYWCOX2f
BXKRgiSAXWCccTUjevkpsnA/MLGCL9qry5z0OLiz/j4mXWwvm2XaOmWRH6ZkGrYZrNobeGS+qYcY
pgwClz987eVu7IJoT6ejDrIib6l25vYZUD+oKJ0l6DmSmYEGFROK1/6MPtvq120weOhbR4OAETU0
z6WSTGG37CWYVAZziQMlTtOJHi0DUNn04LQzMeFBT7u8OIcgt8sfKVWd9TMbZkyLHenxHsq3CIby
VUWqzr9EnItvzS8n35YaEVI9Q0tDIkorccfg3/ffo8Bk8ZtRmDSrVcYwNTth7pDFd0izCQlVzq3/
jCnf/jJhWWGnyRGCPgxumEx7yRDa3pAsI8qd3djOjKPB79EH+WE3uMcJrg3KDIwZ22m0b2tYaxoh
FoftQOzozGYv5chPF5Lj+h5sHDoGmR4htMZMugFfu0fGCgw5rTkrrqlI3GA9TKoPLwnQeXfdTnVW
nDxIDizIGwicrI0FLcpdwEkMjUY3YclbTBjOlbc+LViNVbEMWBTZfbSsnbJiu+FyjsLPD8ClXjxV
esVVR41eSIzRUIPhJi3xH9ivbXmtVOF+SDNk3knN7fJaI/yF+J4LbM53vg/Ie8foOfZ+TJq6cN+G
nB3rlqDz0yKbG56VBESbExfmPrS0ajXNS7nEO2Y/wfBUwSspTj3sj+Whq6fbmtsH2bUVTjRG/Zq7
E9++HkOwzvywEId4pN2l/gN6Lq02msVNc5ZtZtIjxGaVQGYmM5o0xsXmF0q3QZ1FCBizwK+vfocF
ale32nlyqE3y7KKROLugpUutc0KWy7YskrPXVw7jVD1OA2cXp7zNEsgZb/nEfa1rHFUMTFHeN0PL
sz+EDsGUwOenDQSBQkGkShciPTbg9oKvqCLihK0v0nKyfyHBIZIO8nYI9l6iy12TpUmQb9DRFv3e
8x1EqBbEgubCEqhITtFEW/EWASDEQwF/G60rm7Wh3ZRpmvO2xKyWTXuqwTzU2wQwV36RjGj6X904
1hmHX2OTyMLrKW7cPy6TekUw8xLj29jkFCnJdyAcox4Xw9qGTFLttk8J8CixrhGMc44RHg8YoZOt
f4cKcuFKpUI78c+ajSFHVtxXWfzE5tJGIdn6ukSmMlLjIE4r51Tn35nm2WaRgZxRW4j7Xc1gBgI1
nOoVgoc+f7F0lL6jKITknt1kzWGk0UMRoMCgqEQyQhqxi4TLm355dRu/4vaJTshP2OlkQm1Cttlv
mJ7fdZtkR75evYOOCUIqckYfJWlxJnMTPL/G4h2vVNV0D7B4P/QAJqI0braPwzy8Wl0Fwc+98SGk
wsY0xdYzw+l6v0jFu2Vycaq4qN/GbLIfGcLkm6hF0pqxaViz60Il2afehrU+OhUSsrxVjI0PsPvQ
7ArLAwgqrX6romQh0nPiYMFLVmzQYHflkxciWw+tpZdAa8dy2miUT6c0DJm99Z5uroGXkOkcLa59
BBMUoysuxMERA9yPW4QH4QNvYmbcw2oDuEtU+3oF2ts7D5OZT27u6bOs0HLxm5TnAXXcmoAFweoY
pwrQb+X9lokq90i7WFBOPYP1qq+PXR3qx2YR7G6dZj4iAiG3uc3/uEtlnnQCKgVND+mLS4z5ZGrS
pwbCMP8uCV69sifaoHZDdTF2fXO/pCpg9MOCz6sdBtJMLQCgmw6Xl2f1w+syKsLtsq7BUzKQ3ziv
GbcMNqSgUXxHsRVe4LI7bzIugdiXLLvWrWK4uIowhzDzaMEjLB6a1i1WK+8Nki6YuCBKqvCna4ie
uBvGOUdewOE7c8+3+LiiFuBTjZwKrA3B9BRDsjds1ygPNMLjXj1nvKxPSZLJ38yT43PhjJIVQ9kM
zMiSYU+Og4hWoSfnQ9HhetiYJsp71jGmP01JN743nWkeGHNQUPHtwyccq4wvFCiRl7rKm2kzJ4N8
z6QTvmZBPp1S0zZPXQboK53sSm1gdbRHxAlU/gZwJNydYSrWWQaZwPaV8smjGFFS9Tibvrp+jt48
yB7h2u9VZ7NPmvlz9FvEILBJgs2tQ2KdSzz+B/7DqKn1YGflpu3QnE1T0IkdgSTJqcK5j+bP4b01
5HMElipj7792e4xqc2bMryHMimdRTkgOWeUs744DCLy2VZnvgmaKnLuQnTFZnHZFVhCIuvyKd0xb
8IHm9rUbdfvIgc6qXTC1uTesKA9dP4J+QaQx75DCjRkUYI3j0SqZVLOP8/tdVM3TNXH8pD3kUTqO
XF+cBeyeCg/uz5yXZwluaCvSZfpgJhZsJ4xhz0MPyQp4H8HhBbSYFi3e3sRJs2vjKnsp6vJDNIWL
kBXzxrpht/jOpdXeZl5Uu4EPJYKNvRBvY8l03idpW581fdOeERjGNSdw9IrwtnS4g+/SPzD4HRF2
BGSVj3kMyoXYkFOY6+ICWrO6qrq6WnruPkfdxVe/1OG9HNIO49XsQXiL0bk7Y4COOEtOzPtzWr6C
eWRU5Oay2Dm3WCuB5XJakFTjV+beY2X2EdKoII4ANv3JwyoJo3D8+meZzerDc1ERuX34JWsKTL4O
486ttTgM4pxkpLlidnlwM9qxyoQw0EWW/NFh7p+sG33VEM6GArZc9vMAQqo1dYtfFZ+a8NRv5Ntj
yKrVKzaWN4hnv8DnNFRVerDgcTOE8/5401+rvIpYoT7ZaQzZj3YsbbC8OCFtqti1NNF41wFMBXQM
0y/2UetmQx788FriOqx8uClGOqDJLok4gauCIxsOta/c1tuKKrMRAXQ38rO+YG4H2Fu0sA0m+MUd
cPFVWPjlCfU0z4iuxU93xPqq3MQ+ljV7B2yF2RqH2CGOfaxg4QCpEM8sFdXCB9qFYHngRxefxglS
TKhWBGXPwtshuhnwW0zUq9/TjlpFskVF0EExFM74OY/uq3LZIhatn5y8nH0jVdaTXzrBNz1W8zzQ
R97ldB7tFvgrqT1jSPRxzG4sw7Hcq3uJVj+4zhVPF5TIJDyn1WRn2SqAEImzzutg/VrN7D9ktWe9
eLRXIQFBcZYf8hry4EqFXfyL2keQYxdh+pr96onhnfxB5FeL9B5TJKv4gqZMCJTQsLw2HchDdkSx
9wT1dWTpE5XHrJE/+3FQT2M6UUfpeHiolR5PMwguzuxAnFGfEYJBnfAc22jM8wZMazYJSjrPCd+1
j1CjdUrrnpkkZg18MMhxF1TE0Pc2NbkoPQPhXWi6AGeIy4cYVPXJUYavk4TI96YnM2btjkEJq5Dz
eu6ogtYQ95hzh8N0N5lgvvBslytncCOiaVJgynHxm9Y4fyxoQ9aTpeVj7Xbc67yhDkiGfZjBCUUZ
90nKAEIXRArBeJrxLj7nkRruXMp/he0HnBdm6eoXcm31Q2mt71wiH+FBVvqA9sH6AGHEIb6U9Y47
GoFKKFEXMkFaZtZgsfg24EPXS0DariI1ZlsypcLCZjLs8wX+b44cdG5KcTJu2YiS4gRUbg3f6z3t
TPEgi9I8kWLNqsmBUpBaM8KR2iquEUl9R7se24NSw1fmomtfD7olebatMwcGUaF+LUHOxs7LaFBr
3tvcf1Ovt1TDHx7/2WqdzdhliZ17ECC5T/HtXWtr2Z4dV4cE3kj3DrSe89gOMmeyD5nzMKTxGcO0
q9cNOOE1XQ3JBVMuHASf1jixyao7DGuELPSOyD6isuMBzBb7O2WgQWUf066OE7lsEvrzs2t39l3j
DxIhIDXhhQF7tzNwBmw47LV/UrEdbCF/j/vEtY6DraC8lmwRE9V6FfxvAVuNFr3704eOd+smiX+e
hmZfNvgxFzf3fyF1lR8Ls5gWFzPnGPU+FyzE8mAoWbdcgD+lG70r1tNQO93oCTieYtwPX3GOq/Ig
brksQhftHiJNfkxcUkiShM3FyrRivlgl4CPqaM97t6XuHqchGBiJYI0rm+BMS+u9kmg4ocBv653w
WHagITALXVSgflagGB9CDXcLLnrlTauoXZZbRpzsV3NXlL/KBfbiz3nmKac6ioadgNRJxo1p3E+w
atMfXpYQl/hhL+1g5RunieyQNc3sPvcEuiKNg595wVw6cmLKflBrJ0xGeElDkZ0ZGcXJJfbDeIPJ
UInf9pio4OBw2PW4hX3vHTcWcgPERSNWzyX9S6mZ47DQl54bu+/eJ18MIx67zB2koyGoirBT+JGm
rE2nidJwGq+zSMV7zhKC1Zr7bnjTXm2S/f4wK6HkUIk1uA9FJ/TUxJsbubFBc+7w2U7DXz2MSZkM
oD/W9JLp0JWEiZQtugt/gWzxAwpNPp21zPh/pVKqvuoixMe0zDH/BgtOXFvUjd5CfoqyA0MEh2ns
6G7pg2zZsId3hxcIX+4VSU/tX9VobP9XjxSluC7jOMdbbHPhbadtd/W+LkOLJ3DRIX9q1iVDRPSy
RXSJND/40yydiUFxTTAJvwkfjB4BkUXq7tVf7TMHdzx9WsRadQj2IH3Fr6bwW4gZ3cKHxfAVVn+y
qO2WJ/xpJUM9tYS0mChWZ7PHKGLSc7gkS35O3GUIHhyrk2bNvjzDb9DMMuUfrtAzLZSdsPiEC4e0
LDkScdDnh1uU+B1iDvp4RMNxhhe8ArxP0BfNY49sBYd3I9sgPHVQmKZ7iUmtgCIN5Oys8SAhYHNK
kG+gI1rCFjbqBhNdo2dyqodxAWa0awK3ZQpSUEsfdQ+O9RySokeiaDRCf+s5aXBhDHEyveNaRh23
FkPdNlutaP/2oehkt6c0ZViQFJMtjnMW0jCQg9RFycr1yKWxGS/0GzeI3OI61lOTf1uZIe4oIoyh
OypRa8TVJJJBR2TG3M3fiwgNHJggwfn8HXhO3rBlxQ7h3wmRMplxmoYL71iG/40j5LdPnl3eBOad
vzBo92O3zS5lSoIAbgSHv7sOKG1/cBjn5JK0AM2okIV+lE0pPorU8b2b4hvzPj28Y6ZtltAa8+So
iOt0q2X+8r9lHVzYaARmSHAPdulv3VpieBmLyOGnK0lA5B+B599uFm92PRzGHhl8G1EFMd2IiuEC
pDEl5gtCyITx8ER6JWkikFVkmwbuzoAV0RgBu8V57AksI8kzVrLeUSYjnHaRIeDvSvylfsjznO+J
nqZgsLhIJB2nMkvEjzgPunlatQm0LOq4EWGLz61x4BU4RpeFUtfaQrhy3Gu9tLhiePEv8jF1W5Q2
Y2bYV8QVjJabMmxXFH0FVtFe+NYMO6KzMP3NTFkOt8kZe9Hi6odSwLTpqAh2mXOLmFsT7hNvxlYU
6Rr1IbUVB9+kT/XAMhyR6QDxgutheyfsuUt48ki5TY9UPMOwbDO8idwnf/2sBqOEeJakqlZrBAe+
PsbGszX2Jgu2rtWy3sdOqsDozAhMsNAuA1iAsdVtucmn3jpzc1nRXW/c5rjwN5onN4d6/RG1mGc2
c+AXewbZuTrRakq8OVGIwDbHk1EfSgA2yEWKZkbpPcFyhrhsD/mdRrgTMVZAdXYlgSjaeG2lYliV
gaGGrSM/utx2+Xg1YMBWMBgsDkOvkxnDXTcy7wNUjHhlBz53LWOaDtr0tDTtJ/mC7s0rNejfc+8N
D0hpwuAwS2HarwgWNVI5NATtrk+wn20cB/djUFY8b43CI32VS6K+HH7qD2ZEhXPo4JuD+Z8iVKfI
gmNCQzgY4u3tCeOIDmnqD2V9uzW6vJx///Ph7IzgHg1tE+mD3S1BWqyMJALlUA+inDfIvBgMVgj1
2pPMKw/eKIWiv+sMk8T/ou48muNGtnz/VSZmjxvwZjEbFExZsmglcoOg1BJcoeDtp38/sOfdS2FY
rDd39yI6oiOk7kogkXny5Dl/Q1OoOOPulNTJTurCM/hfRWmgZonhMG4xiqvCWwXHiHKXCGeYwaSi
bUMtFWIa98omlkz0fM79RP1Rh8QFxSfrDc9oLDBn4bs9xmiV4YbGdfHbqMU++q3kGqbN2C4FyBdI
qkplpxRkBQQYdK3su4qqcuvEconsXVpl+KMg5nBCmwpaPS93lOWOT1AYeL/48pQhpCwj2AtdtcP5
GFnGtDzhrWpgwMWNXWQfy0Tc5HdCbSeF6Zfq6UHrzCQfHU1kmXq5nFFZF7RCR30xscbncjyPe3lE
N7KkEVERPxGOInohwk7eneCNFa6A1erZFiCCWHqNiuByj1piLgfPsRFppW8JmilIFMrJtInTWYDl
uEpN7BYyUJR7+LWwImRANKjEAgwpIcINgCgALqcC71BkQprZyAHAUa8zUzCcHm2ONb4YsbaWolOT
bLhuWE8qzEBcoRqae05oig37NcmrCLuguvwhdjHX7qaOJc2TKIl9r0oz6B38wU4yit3zGYFsMpM8
ZNEpcTElkx40xMTDA5Ok5XfYNiM/U/FfIG2NrLZ+83fENAApSk9dJYLIGyQRuOTIzUJBd0pVusjH
DoHftDCeVNfIWUlzBBbPULOmYQIZyqfcFF2kJsjQKWAn9QrGttNx4hF9oPLrPhrF7VMKSAwuCI61
L4VkiB30IHM6o2ifF72MsOzQ6mTKfGSRnC0sE2F9NoBqetIYkBMLUpsXx16dPYqRoRoEXzxjYHwr
UPkM4OSErfl60kztdIClov+kzFCO+1poVLiVHIvdIxmR1t2HZL7TMZA7pXs0wrZk+w55t4FFp3cQ
ACC93FeITnWPOp3+ljIIKyneBEIVqT8TaN6i5MUih+ROmaax/MV5coJ5wpTNVFzq15NwU4t0RPwe
gSVxrYEUoSAstLKqWQ5X6GDoV7CZwXkHGfQ321QhY+1NuKxwtwlT0uQIoplPuB4NMtaxDuKSYtvv
zrjLFJ2tmXk/Up3HdsrVO0761yrrUCYIemj2PUI2+D59H2JLA2olUTYnH64MwNEPdXXqijsuE2Ps
04/VTHxy2l5dJUhwZusiyJKXFG3RhCXamiAvbWWgy7E+gwaUbqg/ZaXLTa9RtiFNU4rtVULb479z
JE1sFbKuMURes47TM0dXKoqQ03t+e7oJxbT7S4pHIoCgSxGod5OksnitNLlRqQVA5D6EiVAMD2aB
zY4DO4x1hqwQH01McD3eULooYCQJAuIH8CHS9gHVAYynxBO3nnU3GcIzjaZ63fci+Dy1Sc7JPgBH
NOarUO/GwetkIfxlGPQ+37izCufv0PrFHwYameVPcZQs7oH9EOmwPvoyGsgB6FmCQQTQL4c/8J/v
o++9NZTBmzYGrA0AZZH1mwbLUK7HJgq6TTUj6JRJwF0BrzdaETsFYkt6qEMSeRcPulp8gAPTAdie
J3at1LHQ7AExlijngBopvClr5PSbRp+fQJ+eOi3HQyTCzgrPBBV3mSYk6forimK9MxFryE19dR5L
WoqnpOZGVUuAlRCTOyolxE36k5PV+SOPDE2qVdJkuisC2tL4FDZ6/SMDtz+CcwjBldoTXah2VxVy
ka8rIC+4bOOQPu2nqpERKKNSDjzVOAFBxHWT61lgTwKyWN9z7VTGVEfOWn/ISszN7jukSdV1VoFc
/l1yQ08PiYXC/RbLuHMUugC8TWNYgUir401cB7l1TAIwczcmxC+ZVgsZC/pS+GPMux4Ft3HHnaFt
UYumJvLN0LAndSkDZ23tQjURa0CmvVZRKwQGGWA12FB6qWa+t46aYAamQkDYDqaBZB0EfC6AjcUn
Et3WnRg2Pl/BnixAOfP1XZPJ/VV4vKDHliqwGjl1pXfV4Hc56O6HBuPDGuaEWqRvQ6TRtLMkOu6g
m/lC362TxfFzBfyCpOQfoByLT6vJssS+RpYVJBJ//wEWlCoU8AtFK/Z/521/N02VQjCPwlz0/j2k
xdTspBSeGVuiigkYdHLMHyPo1soJLa26RyLN7Hah3GSTdyKKxMeeoox2vPKks1jqB/iQJMqWCa1P
UVAvRTrBWsCHcKuQVGGQpd0kDqdh08HSC8D6mRSyQtpishvp6BmiZtLecW9J6StQ3NbWJdqI8RWc
3TzUH4+CCYemoX5Hl5nL5Sy5+XHSznGEvoMu9ciMGF2zKqWMdizJGNDmKW2T4iXWS3w+rwCB/pQM
1sD1kdTTNgPdRxGC+tdi1AkS4TkZIeiL1DKcdqpKC0Q8cXOVcYktH+m44LEgYEQ3+KQz/PkoJGZ3
//WH+BNkOD8G30GTWC4WUAYuT38+BoQU2pzcG3cybGluvW0BYASGknWOhr+RhmAEw1/58e8Z/Y9z
mx0xYm/q//rPxeKch2KLmLNQhq5w11oszuysnpFS78udOCSysC2VTm83KrpTcMYLpEuuiD+Dwvvj
s2qA7dgDpoVyrkYEXejmlvhvmaEqD/jlUjl3ir+nUIp0ZZcZtZA9AV9Sp80IvUZdfz2p/2No9r5h
yioviXQC//pzUgVdPeFWBYZYn33lfVPPekemjq/jNzAxr3+naGXYkq59PfJyjjmSyUt4c9li+8v6
YlUJ4hjSajkXWwDR5Lhlk7HT/8a6oazOSnof7n+lDfz/Bh69JPz7B8L0Mc/45/8DaCkXlw/fxXlr
3v7j1xkW/njzlv36r/98fIv7tz91gef/4W9oKWChf5D8AFBkbQKPUkFW/o0shVHzD4uTA+AxAygI
TvwTWCrr/yDptGgnICQMMniW8/1vYKks/oOs1tIJKFRxlFlN+H+hCyz9iesUZEk1VG6cS630LsQI
QKRYtC/20u2wN4/ZWkZRw9Z3zZPgfZiNTyIB7/Fha/5rjMXqVMNKHChTSHv9rr2Jnu3eE16+/uUF
ePv//rRoLeIYJrmxIEz8tLI37oN99y3f5574I/ytXjtjxT/xm/8aYnFO9DC6m4ku0r6KuvTYGJQ0
AVVULoilym0MVCydzKqG7akXKBXU9YY6XbDua3EAY9YioZeUqp+1A05juKSu0tPMBNVq0LvB3EOs
FdOxkDtYgxvUgfOVNJq64uQ1iWm6vSpjUwr+y217WoahlYi+JUa9Az7XcHUMBoCg12RAURT5EmD0
b6aEmISM6dBPSWzy3z135JVRzHl12WYOiDp4a2I2SzAj/TAmZ0RBzVNR+Tq09TPysXDy7mFoUrvo
CnfWuaZXhz/Q2QQCmXZCudFFzXLDITsdxZP4szFRlkW7sU0e5BhDRBO7a3TiFNXvWhXMY9k3f4k5
eVsAUdfP8EyCESnnyAqbyq6uqgIsHGaAWmqmN0ENnys3MrovKfalQw99ojGxFmxq6dBFOqp81ahi
Cxj3u5NVFfsUFSdbCEJlFY61xRCQoZssM38aKc7gmnriTO0obPSREG5ADAEsUmbURhT0KzngPmUp
WK9mSSjZOVgd98R9c5Mo5Usmxd2Bw8rEJyMr/StrdT6B/pV4/GshLY6HBEhGUHFT2xvSXlAPsbGr
pvWsWDHUJj4OO12/6+ONaW1CRAW/HnNeo58NuTh7reCsRblwUvYZZSkIqZ28aiiGrKq2CG0dlC6K
DgAQhUiqr5xIl0acY8CHVBSNY6NtRzYkL7jWHSwhFF9GR/PKC73nSZ+90SKBNDDrLMd5w1eQQDMb
nkzrDkdsS7hrb63OSe6j8w67ZZt6B2JooQNONYq3ZwHhp/uvJ3WB6P7Xh5wjxYd3RKm9RKQTkzuz
jF2wQY+9kblTbYFTSg4oPLjnzLo55wq6J0nqpIbxoqmYYEdU0rfV3BBHW1YDziV9i2baGbqVCAgi
HWnkL71Q7IgoV2brz6TzXw8q//mgRtPoJ/UM2heqGZafdyiw2KpjZJEd1zvtr1ZeX5mRz08R0Zr/
/MOMkHEpeoS35T7p/Kp6hEAdnCCQtvZ3owe95im03ODo5dHO2PanVYx/Hlq0T4ZwbNp1lT0U6fHr
J7m0/BZHTd0Aruf6N+5VH+WUtnfOyl4vfqAJ5lr95usx5hP7s121TJ652XC7OaXjXrHhQu5uMQ3b
44npaDfpodvgCmvHq2wDiGsF79Ol9WKL3rC6QUbRt+5K7yGzz5vRfahW5s0WwQgb6O6Vk1b6MyH8
5xdfXmpM3JXbpObRJNxmRdiXNhRQcGcYCzk51Vp7onzQb1EFAfRrlz++npELWQS9/D+//zDSdJ+0
ZNqHwK4xc67terBc2mO2Vt/kT8hqTzvdTG6vDDev30+CgLkIAnUrZA3YDjagH66jlWSjv7gCKO1Q
pvKuzeWlUGMu4jV2x6cIw7Rpr/uB3z6fN3DGV4jurIMHrO3W3db0ilXgRofARdh2deXd5nf47N2W
IVuDGybqzbQXTfjC2hvMWZDOlemBtWyimx6ao6E9RghlA0JtcdlCkByipypfWd3WpSW0iG66AfEd
qehpfwaog+/dM4SoGyhOnqklVCqTVWJsOszw8tc6tJy8PM2NJWoGhg9mBIMySjBA30Ot34gJlkVU
Vem+GW6W7tLzi4VggmmNQLSwCB1fJzNekfo6smV4UdV5Ste4Zb0xsaNK9gD3zPOjbHToge9KEJ5t
vhWK51q8bylXnpW7WPuWjC265c9QYm3RvJN5wlzq3TQW8U8N7yVYMz2gN5T0xvgn2PdVHWyC6Xtr
+qdU3kmn/AiiaDs2yS4SAq83GlfB2Xgy4QZBeI+Oodpshpp2/9nwpHgT1ofmrGOW2NlDf0+60w+H
HnNbMBYbLY/5UOqIeOoD/ojfGqt9BZEKr7dHJL/RcL+KfkZSeyiLyfl6rcgXAtHSD8cy41PT0s9m
H8Q7TbbFw2knrdNdG6/OR3gs7vRm/hT3w5P+DTfFB3lfXwn4l+KMsdiBcTt2bRYxcigcZfpXvU3B
wq42wcnVn3M5XNUhfmnbeabG8iAqr4N89/VLaxdCvLHYlhLtKLPJqmk/nNoD6syrSVRdCwkgu416
vzK7uTu/seD4q93zGZErizaMZaISYILdewzr8ntt3U/D7lzVr3T8bWjh7mA8ohmBWVPgiVLpwRiz
J3G069YvRRdIv11ULEjURge184syXbUV0t+ovpth5OV9ciDmbgEmAgstVhJqBEZ6M4V7KdiGVWUH
6Us17EX9Fm/ZQnmAYmFn+Rp5TleP2n0rk7ACmMWT7OspUi5cWbTF19E7GdnLLJT3WukUUH+/j8IG
aYnRb3/LAFgkl/XrDkD/HwCaWS9vPKJ5Wz0BAqYKi93eMyoWFP+RpF1hXzHsoUjUJkL7j18/38KM
5p+nlLb4hNnURoYmCdJ+aP3Io0Gwytyu9hID57IdnuMwtARbf5jMp9TX4QgP3wjxxar/FWJCt+43
OcpT9V2u38J3AdlyLfRdWtXmIl8S0ZExu4bY29Y5BUHQ8hi5YDzRn3E9hcOQvTTpmhVmW/qWZgkQ
A2TyEZ8VsitFrEuxd5FHBX0WV5jaT/ta11bZQC92D5DnyrJ4ZzJ/drQskqOUvKWorVLex1Upvg5w
ZNYVEtho+9NJSyrAUUYXaF5OV2tVJfgyG5EibcEJWrwtmroAp9KVjCefbU5p7EmBjtho0IKRpKm+
KkI0nPDSAHjXYXMIyBc5zUaq72UUnth6mDj+TLsexfivV9GFg9JYXP2nTAA5FzJXJHqQKE2SjWjC
aHD4+fXvS5cGmAPQh6R2ME/tWa0INOO2v7E8ZLFdYSWsKuKq5P4W/oq9aHu+duzPx/sn38ZYHPuY
R0gqHKVxH4V+KwWvpqq7YnbHnTWAgN7fI4lrdzRXkZCrdjkgb+XfnMbFcQ/LQSpOIxljCTwLJQwU
V3IBDPm1O4gyb57P3mz+8w/TaPVdfgrP5rjP3PJVdM2Xn/WmdzaSrT972Xbe7yg/E4/M9dk+IjWw
kp2f0qrx0Yj4kf4g2/nr6+8pX7gNGYvNpXdFY4kBMNdUOqhAi3NPytfghOLX7Lm+62JP99E1RCsQ
sqcvbBEZjh+TgyD6FfUbjAqxXfmdvXThukZXZtteaUfIl778Yld2YTUD+BKYfIBLreQ1NZ8bzBmm
zp9+0wNZ9eGwsvBWuSl7Xyu24HLiyJdpyuGgIASbegD9skXtZTQOMdoU2rUkex7/k++mL/ZXGSJr
3CZ8t8mbOXZvrde5ECO/6WS7V77IhVfXFztMtvRpNlVl0e9rt9n39/UBpT50TnaJc15bB/17eUzW
Z7dYtbbsZ8+ao9ihJx2vDP95XVLUF7cWCq+AEkYiyHj6ZkV+A8Y9p4+oqYhGUR3xJ5CP0slRIh0U
qBMVP0/rJHjGzAVBKnVjApwp79T4BayqU+l2/cMssYDet1dyLOXS7CxOcU2fgKqbGmJYgehqwqG5
bbTmZhp32H503RPadcj7KpUBrsCD8h36egV22I4KX4xvFDwHIs/Eief8fM7XmrKFiitAGkIea3Pq
Dgh/9xnEl+ZYn2+iCn8IPKS+ntdLO15fHO9n44x4+fzglTc4CAWvCF2OZgMCtSeHGOagWLeCY+I0
NqoAG7h/G93x0w3W8qtiy53KRvbP//ph5EsfeZ7dD+Gnk2ptPEln0sU42lX64BvmS4bzjnEXi+ux
F1etcgPJyD5jQl1ApBwRNK1jO2nIhvDwsofGC5PXqeV0QWpIg4aKNhIdO25inQM8sBcwhe2E6ko4
fpcD+GzbLeJxKhg5io/ztiP3WHFVkigvhM70o7xBfSm3RcWhFHu+EY0nxMZKy5GG7ddTpVzIrPVF
pM6KU4kGOWkZBOh2LaMgvJq2EGDQBpzlErDY9tFeXQXP9bf0Rl0nPqcRqnMZda7b0FXGNb3j5Lu0
Cxt3eBhd/SG7y34HN7pwLJJvSi255pUVdilR0xehHN4qLHVQWVx8FGdycB3w4GWtlC3PfJs6523k
as7Xs3Kp2rfsralUtJNzy1jxDVaJW805PRZ7c5uRCsC7fERuzIeyvw2P6SZ8LFbgHR3jytgXTixt
EYJx+jrh1c3Q+lbbU0FxBhfk2MG4km1eKtu8X7E+7A0Uc6MOGpm0t1DbfRweEMb/JvzSKRodwPKb
11ooF7JabRFnY/pYBiJo0lwdgpOVAYGrnnF0OQwodLnyBg3zZkcuSqqvu19/NelC8NQW2x5rhqGO
ZcaMOl+0HHW4k9m9DxpOMK1GPfI2huOyw/C4Rick/XFl1As7SFts3gx5ZKy+A2kPsQc/s1z2ajzb
w/B737poHBGwf7bdMdbOm1zfnVr41sqx3RQZGv5efiWhmFuNnx3c2mIbR0gDCwMt6H2OWz1GBSU6
CyvJ8mgdFU6BnRW3XXcUfstH0dPSlYBfT+i0kC59VXKrQ9J5VvdblI9IDuoqclx35gDybFsUnjKz
rW1sQ/GKCaE9Zfb0cmXmLmQb2mJHN0KAeeS8yzA8eCqc9k1ajy9w2M43yZUlcWkzLfIsuRdbeqyM
YN5JzuNgq7cACq+GpEvVQnWxVw34oGE179Vko8Ib2Oe7kw8AbaM49SGG2OY1NkU74sRmPEoukuTZ
lUWnXNhe6iKLCiq4KVbKyCOCWTfxs+KV94VTb8/+uEYGbjN52dvpKO1AwT8LB/2Y+/HTsOqerW1g
Rzesfqf3wgPlu03+cDVCX9h/c0/747HbAIqyphMPZT0I8AcordzoK4q0BOjvopNvCJe31zKlS11g
dZEpIb2Ui/kcx2ru4khQrqz74hmTRslNDvGVWHypaLFEd5gAl/RsYJDOSd1sa3myC0vKK7yzY/qT
ozu6Hd2Pm2anOuUeWOuh8cWddhz9V1hrT//eNllizeRwRpr1PITipWvR/WX4iFz7wubaaXcp/VAX
EayXxfYEMF/aQziw5/eqfSRcHuNVYYNJXeFa7wjeX9GVPSldCJjqIlaFpwHFx/nLRcGPwsSw5DCD
eldQhRvkIbZK5Jy2jfAQ+UjFITgbHYTJt6580UsX/Pf+zofjLxLSc1/M+U74nL/199Om/z3sjbX+
IP7MHwW/9hD4eDj9+vrTXaq+qIv4EwZwOSqV0UBs+/r28R5VHhoX9+ghkRZL3i22h7dgOW3ZyZza
fQ4dvDyuzPOFI0FZBKcEsNRkVYyd2qqbrYgE7rXT/V3565OE9T2b/DCLzVgnpj4vSWiH1Fz9yTO5
wos2qjSbzM3uocOvIIq7gBvWMLVskBNsmaNuV2+yk3vwMG5xaNzRIuP65YhXPu77q332WIsApCrx
1CR/b1c0RLxh3z53dreFS7QvNvEaqWxX9VuMo9z6GXsAe/id74Pb1sv2g9v4a27SG2TZfSw8OCX6
dbQJPWNzZSnMq/uzZ1vEq+kEtFGdN1nlobu7b93Wn9aFm/oi/cLAsQ7VTXxUvwN6PkS+7pur2Pt6
5PcK8Gcja3+G5eIUR2ZSURmGwdem1LtXgemUCc6d9iDYZ+w0oNXndtN6Mqf/rVUBoD32ul1SbniW
+4fQcmmoI+18fm4Rwb4bpBWVCFRJjdLrofPUqRdnnpq8oFwfYsiSYBJ8xFnFtNZDvR5mdzgbUwUx
+dUG8spIwbU8a4qTtcewARRyG97npQs1uJrsr994Fu77dK7nA+rD8kRzATszjblG78bDDcaXPBpE
bvsUut+oNvmDj/KDJ23r3bWdfun++16W/zDkjKYwUpEhManY5HbkP0t859btHHmFNtEq8oAL2L8k
usG1U7iI7/il2zhPg1v40qreRPbDlZe/EF7fn/DDkxRlDDdmzryl22nfu7qvropbSGTOYMub2kHm
cmPclcfikByujDgv4c8W2CKPS4UBd8p5xAJenYg8ibCd7KMS+FENBMcJ6zeJlYdW9ip1TRWUzpX9
finhVxbhVVQKbI3m75zbvZvdpNt8tdHuXNk5uQ/XNu6lksx7afHDfEZtPOlSwSCyL9BAOkw4a/88
tbsmcie+sMRGOgo33WZI8Cx0KpDE6+6+W6nQxEVbfpY26elFwTQudcRjQE/BO0NACG/M/tiSlzfX
1vyFz/6ewnx4TKML8cQbTGk//RS+T480tqhmVH/RWXnDj0G9LTLsye1xozz0G/VH+e3Kt7807CLk
Qqcommr+9pWT3cMddQqCWjSHegR9nZZjLaGQFzrVtcU2R61PFtv7UfvhPZOsoXKFrOt+4tT+FSgP
bXmX0gc82Xca8l9OQdncbipHjRzr8cpLXhpzEUFl3AeTE9Dy/Xhn3dJfy2B//gV+fLBbnEkaW3mt
iIipcT/qhzi+Uoy9NOgiiPX4DMxefaCqhldJe7ZiqA/JeG25zHvzs2lc5HyNkKRG1TGNmmRncOwO
4X3hpQf1QYRntpKev565S6tjPgw/fKxhwMJGB3C/x8nX4EIupChui9/R1UFcycQEtgg4SYbkynCX
8q33pvmH8QIDTygxYTxkqiFC3uBg81weEDkkr3Xax2pd76dtvEFN+Xe9ltfFVvZovTjNU0Te/vUr
X8ow3y+LH54BOetpEloWS/9bc4IDF0Ple3KchSD8Ae/Y38q2uK9uojv9/t8b8P0U/DAglOaTjl0i
Ke2N9dMKHluoHly5FLuHZfBL/iY/xC0OZyv9rzAoHOnl62Ev1cje0/sPw0Zn44TvBSvotntAbmme
4/rpdNs72Wb6bW3Dh7PfsbB2uYsYp87NtLzFAGr99egXNsdSWLUJcPhDwgpcpQjVubuPyue21q5s
jkv3+vdP++HVyt4qmyFnGem+vG02sYt1kD0XsOF2rqK3tzdxPbmTO+eIxZWz7P1K8MmGfC97fhgT
P6Jw7AbeiLncR8leBSca2Kg+PmOKe8xeS9Wm2Ljqb8VvwTdj26AKVjzHG+2+79fd2QZxM9GUjXnI
+DD8Vp7xky625g98rvpvesN3iO6yK0v80uQvIlOeTFCLDR4VAIqbPsZXzpILWZu0CElC2+ISUvOz
uvY9KLyT8To09+GLGCDhBAfe/3rlXGoJSouYhNNBJvTvke9nfC/f4N7nyZqdbLAiCNzzoyLb+qN2
MG9VO3zSnZPNkUIZ5wZgKZeEQ+4J9AmTK+X3S1fv9yrth68+WUKkIj7DyeICnWV9RStxdfKwCLd1
55eyqm8jN/bKK7vmEnjovZjyYTjkL2tzKBjOsGM35uIxeZGHg4inO8fCVlZ4G9mWo2/xDXTPh/DK
2r6UQonzF/8w7GmsVcEY+bLtdr5oyLYsruN4ld5EuL7vrPtu1/rSTn6RH7HDOwqOelf9rHfRK45f
G5kKgO5pmid+b7bZobod3GCnhle2+pymfLLrxPng+vBkat3pzTluOAab7yeTOzKwHxm4XQIHS+yu
KVa/dxc/G2aRJbVYQYQJ+tD7kw5ELko7xLqEQy3gYGL8RLLLNtBNFIeNNlPy8S9OQDKbDbWR/KXq
HhpZwDEtw8GCLLJdizGLFQBxk/4wsgLFTMwfTxhMNDdx4zTJU0EXBznVOxhCtpKaqyn6gddmhljg
metfMJxbB/EcZHX6dWJ6sx9c6vZn3MmR/DnRTMSjUFPWSQjP1tYB8QI9HMbXKnmspC3Co8/nXvKj
FF1OlHHgTG8xu/KT07e0vE3hpeI25QV65QhqR5lZi1dfb9v3KPDZFM6Xjw9fqsB0WWqhvu6lnyoa
L4Uj/EDRo3potnLrZz/FAM0xN78Sii7tS3GR8WXtSRIRdCWtFX4MGKUJgwtcwx7p+WF9MJyP+rCu
DycdmUlIHJtWQCGHvwIvkMje1288v9hnL7yIsmJTGVoe8AhthcxTypngGTJ2Dyimfj3ApWuyuAi4
Q59n2J0ypZXXOaObrhMyQDjWPwRX3fxM7udb6cmXd8Ij8J8rY144O8RF9FWzPqrOYUtW648umtA7
aZc8hFto9VsELXy4Ikj/Xgv1F5JccXExPUWnfioM2BewoR+hc2+UcHgcp9jrR82BXEwBAmERpIYk
ExOvEXFhZDgk5S+0CmylUdZF365iLm5N9aoCDoUcusmhr3w9FfKlqVjcXiFJlioSQhToSC4Oygsi
Ug/dbQIOzlGyVz3fGwDk0G3e50DrNbd9AJIrYbi1mp5QeMPBcfYPu7Lg50X1PxabYS05VeUZHeg2
4LOY41tlPrbWtX376aHODy8CbGzmeTIEBRn5uAqkbQV6Tzo/d9qmtp60OEc00f16Oucf/OwNjD/j
Q5ZQYGsG3gDtYjuKUIJXBDcxdthR+qfoUA+/vx7n80DEG8379UMgmhpBT5BTee9y3OZv5bZ/Cu8M
9/Rmfp+eu9f0yheR5x3x2QstQhAI7LrMNGZO9eubao8Q/wptW2daocXp6uApuFJ0NtZ3u+LptKa6
8O3aef15q51XXISejlYirsQMXR0VHLkAGVNNDV+N+/N62Mo/lTcTKS71Ov790rdbBCKpiodEm1+1
Xwm3XBHdyRnWkXeiZIXvoh87L1hjrVCGupKQXBpvEYSsNh77YGQ8vAA2lv2ID/H+Glvp88YUk7cI
OqqJeh3GqNTGQSmMN/hE2Wi+uzKJ1dcrcF7Rny2MRdyIsHSHysUCPJ1elf4v7a7c9KITdVfqDp8n
icb/4InHao6c6ByiOy/fDuvqNtuW28RJPKpcu27XuLnT35pryE1bnM/7HcYJX7/Ye93ukzdbMlk0
xDeaBDuEPV/l+8nrRFuT7SnwUxy5tfWELIiE37t9Qh4En6L788mtEdl4CVEYal1kOFxokWVDCxSv
DNFYGU58qxy/frbPr/XMyiK+GH1SoqrBrJeAvT19Rb70V5zawj20r511h3DrofMzp2qufOXPUxAG
XMSZsioqE2I3F8LnaZ++ou6JcYlnHCY/eACnbW3ojek3jR+/ZNcSgnkFfTb/i5Azkqin0jxk6QZ3
6Xr+2jEAGwgP/2ZQMxeRBdOaIUW/lrW7oWLX3zWbbKt8AxPipHuYtetiPTrVStue3lB1XYu+8Xit
jntpX5qLIGMgKdyXcz6lKXhdP+b+7OGIiP5uSLbRLrpyo5tf5LMpXIQWMR0DAWFDDvVBXo2YRZ76
9dcr8PMKAQtiEViSSZCbJOYWlSOy9hLimnivSKvqNlBestGvUMzOnbZzA0T2GyqgD6F6b0nIAHnG
U9c/ymtc2E437S30xFZZJXdS40+qG/6uf0UxyZATBx54+21CrWONqKZYPXz93BcnfhGv1BDLinGO
tqVLicgO/cSTNwA+ffP+3xthCQvPEqUokLGYq0FILTmqUthZX6Ld6nTYONfIhlvP1zm9F+KvMZ8q
HxKAU9mfUqSZ+A4QQN3uu3HLHei+2Zy9dDPdRc/BQ3MDmrB4y6/sywvH1ZLyg9BpOuIZPxcJyq10
tjUXb47h19UC4qdpsoHy2Z8vpKLpJ2E3OXP1WVLfIvqzxUF0CGr2X1e+0KU5W0SWJIjVsyoQ2RGb
K9jqiVt3mX3S/TMXzoISm7WXHzBIl/stp7OnHqsxpb+4rq5sy0vjL+KOiIeSiJkGTRycTn+fHrpt
cFp113oS80R9sumNRWiRQhFZ/lIQ99PtcBu8dZsej+Gj/tTfh9se3xAfwxDIrwl6kD++ntALabWx
CDOBHg6imTIi/gcWJRVSwW2+wdQRH8p/p8rHqliGG1QFEJFlyrjv/jjtItX++tEvTdYiHJgjmmJB
xe8GuBI3XW13wk1U2lbqfP37l07qJYi9EC2MTQYT8YaY+un50bxDey3YW3eY4OylreCf3exWeAyu
QR0vhPwlor1uQzkeU0vcn7Qcycq7UikdTHIR3ItR/UcBnT64BFnyJn+MtMdze/f1e15Y0u+1pg9h
SMK/ItbmeQQW9MSGOZRXL86fg0QNpIv+jAgCZgzZEDCF4c34nBzzZ4W+njKuprf09tr991KCs4SM
nypLSsBWgwPaYLHzZOyM78Mm3cqFrZfUXdXEjnblLeenGdpUmr6etQuxdKlMhIoHSpwis9ZsaFjk
T5J/Wrc/jGs/f+mjLCLBGOBxL/bkN4ZFbUrUVhA21B+tceXpL10+l3DtGrftQU/HuRM5VjYG2F2P
+7gNABmH3PvAwwOnlRBHuxIDPu+wsxAWQSBHArpMkTDZG8JB+qEdUMRuEzvcRHe4ZKED6Fl7MH1X
RpsPg0/C6BJ1PTZnoxNrzqH5+gcW60ridOGbLBHVpjjUlYS84n7Sa7sZn4UCl9NnhPMs6wqoWrlw
gi5B1XnW4cKQGhwv2wKghwbJKd42j+cjwvy+tNXuzk5xi/m5ntvFSoTuoHuxE4HMAtr9bO5qF8PX
zTXg1+ddUMNaYq9pz5i9lczldgBYyOtvZT+lohc8Frt2Ty9jNbqR12yjG33dr9u14JD/OYhJr7SX
rzfZhRC/5KJiXWU2Us8NshqPOmwL5P660RXYE1///oVNvOSS4vZW4yCQU4Kxlb1wg4CKLRyD+69/
/L0R9MkyXMLI27xrOED49en0Gu+jZjcEvvHalc+B7ESUx8G4tLjc+FeGu7Dql/jxUdCFyhIGrkQQ
PSbXvEuSwq7+D2dn0tyosm3hX0QEfTOlFRJqLbcTwuWygQQySfrk17+lijuo0rWsF3d6oo4RkJns
Zu31KfGSA7HoFwgvSxv8FB/zMU/5vRbnrYPEUK9O+N6Uy+7SbuTTr3etDSc1HM2Qx6QB39OF8Xj7
nL4hvf/5Jr/Xp2NJXp0jpgo+RkNxOWLHixMb6hegjwUN9DJghiezBTNKiMyA+igvhB19rS4ruYyb
HDaUblutgblva79sE9DHXKOEy6oCLEnuaTDyJpZXqj7HECMsXoNcSjCfRfpXXXuvUWKGJJ83Lz/f
xvdze7iNq9ill6xUYxbeFUkWaB9nx2UnK4QNkd9upnB2mzOaoijQmYf5K3ud34t9B+Odp+7w8/W/
r9jDsf2qkQZyILBnsIVK5lB+Gp6GXbYGJ2iv+0bAErJG4fjDhKCMnmCJ/T8Gt9dSc7NDCRTuuWi8
QNBmbNjaCstjswHsCyNb0qu86Y99lAY/3+H3qgLc4eUQ/yuqUS3u2M2Ib4ASPgHckJjb/swjciq2
xq85SWOW5CsWQ26I3k8EN+fd/2PC6PIWv9n415Jyp5u0RS8QkGDSaKWMWE/gpsRW5cLoNRdBDWMh
Lv63hORaWa6kVHWUCkFjroHhEYwPafU6O0/q88/P8cY371oz3vAhtboOCwWO0WiTCRhJDyfMjol7
jdNbH5lr0Tjcl+CQBgvZRPH1xyVWH2GhW0fpQXu+BNkohEGhLqAex8wY9sWaXF5W9EaRAQ13DpUb
cfe1jlwyTD6SnumJqpPRVWm2Zd1454t+q9hyrROHwTvRYcCKhgi8mkkT07Oshkjt9Fhz/N4JR/sx
5QeTP03UXzAV1gT8ZAuP8mfGn+DNixG5F5vEs7UeUo7WpOGhYUNhj4uyDZJCIxkN8D/iOZocN5NW
KnqIVr1p2jDH4B0f76yyGx/KP3f3125iJoV1coVwcdn32aPWnwS8SYrwAgUjd97CrVzhWmduNtIE
ZE2hJPJTfoYBPmp5M7J7t9oivPF+Xs63coVrwTnrzMHq4Pmb5IN1HDT9Q8kf1QviYVWDUiS+dKf0
yikP0Jd57Yr6NBgwn5IOnYrxXIPtG+dedPAniPrmkPjzhfvrkQ7UNgC+R4QvlxtDYJRKDkd25sOJ
i72ZgjuYz571rO9VTHgVBCZkUSuWkO3MJtIgYMhhg7V0Pq0uRjU9diYkpPKK7Gv9syFVCKs+QvA3
IZieQ8cOagbHfojWpOfBcYkeFcAVD73v4LYqL9MDU/2UMYupFARoiC2xUP6DCbSmr2mxBSDWB2EN
0w6BimFNu09k/e3n93Gj/PBnLuCvh1CBLWQ0DTrHstc+mOvPcU3XY/QfXv1NF9kbG1u7KhYJXcBs
KwV+dzQ+5P4VuJ2ff/WNsPSPPOWvXw0nwYzXGV7dUu/RT2D5ymHCze5aVN34flxrwBcTuGCgGuVk
IrGR+vXjuNbWSoDEAxiyeyHAJZP8bv1dBW7DXBHJGlHrHEN4d7il28TKqo5JmIYoOjqH6s6WuxGW
/kl1/npYJtMHpdVLPCwwtMzq1QLZcRzin9/ErebmtXLbYVknYxVhASGL3StwjYRLHcKoetXGUCVt
0AUIsOLbFX2CbnndP7VReb6rurpxLF5LulUQ03Kd5ajgulXtIYrTn+jGTuCWH1/6K45XREuQB5AV
O6/WnZzoVlnqWqDNwCfG2YFVXcVjmEZdNCbkXGzqwPaNyA5hKWN/iMT6H9eJehVICaAz2oxiiwLy
uLfX5RaSIv0gnSpX8eRn5yBOP7/KG5v1T3zw1zrJWzaS2sai16vMBUDCJcb5579869D/I5z460/P
fdcDvIVDXxmGbal1KAjn0L+ke0uDm5gxB8AveSx9nGUTeFh0wkFbMSRMltQdMu0+aXQt0MevO7/m
xsb7kxP89WtSeK6CF4K0sPenoDsN23r72eNhqr69Grf5nXD71tK8XP2vq5Qw6GYgVCJ1VspEVsF9
nlkw8mVTA3Lb6nUMOtidTXgr0f2zOf+61qTL6kVlcJmo19cYUllD9+MmUsQwomXcucj3KhcLVtX/
3pDKVMWxLgo7GqtBF10ukgXlVn3VfSgOI0wLtRuMg0fZQxWRR+sgxbnjCqQUzp1fcKv/dC3IhgII
eo3LbUJ6grk07hXQTWAa1bt3JjvfH8l/srW/nqOwySi3CopkZRvyGp/uVVf6oBpgzKcHiTu6swBv
7LRrwXW7wDHXmvEkpVXnpn9eGWZq1hhng4eG8Mv9Pd3Urfu5OjoWaakcTcXh3HcB5CcNjMHAcDi0
x3tqoxvZyZ8j8q8HZqQpMD8WLmCuOxfR8XHe3hOG3/rTV7FDP5YDiKH405r1qOlPI7DoJSbK901+
/Pk13Nigfyqlf/12QLwGS5pxAaFEwymFN4iDKgXHBJtnpne+vbfy/D9Vm78uMi+USMiv8PDrAMZ6
A3vPK89GqXetUbcUOwUJRgfbnMzNKPwT+Jfq+HBDLhzYG4U/3+etWse1Thpu99oyKfgNJRrKYJLU
e6tKIHu04HcHGKX8ZPtMemLFBOJXNPQvtliZcBSot3Y4QjWA3KfZSglMlH7//INuHVfXWmmRFlnd
TPhBy8PoSxu2U4PiGCmRYbiYp7hTgLj56C/B3V+Pvs1NCQRipEy9eAaOphUbmcFiGn6Ci/nGbeHq
wwoMKOR34F/DGEZdM3slpI01n+V3OrlFeU8r+f0YguVcy6YlalmZ6qBGYEzqAfyxsHgtqPDQwF2N
BpBv05Zo20I7CuKaCCrIE1zqagXcdqQS21rGBOYmpfmdNXljY10rpQGLyJ2U48dIgnpDj3EnFTbn
FuY6YcWZ39Ee3YjQ5auTB9kqqNM5jjgQNZcFXTvjxHPUeu58Cm7EtPLlsn+922EpYffd4B7ogGkk
hbsS3HFz414j8EaEcC0aBhdT6p3LhwaDz1GTLO640XajhynnAGodlD9+3gg3jmf58n346y4kB9XU
2sZlxnB4h7O0exlPkJN7fblbsfm1LBj11FFXLsmdCmOpQ/YgvGpfrk3feqnfx2f1xYJzJGyKsq3i
VQ6AiW7pZ3BYudfjurUGrhKcQmkqOoyX24O6pZxj2LI7ee035E6X6cYB/l+iYKKBzF1cbg8T+XyH
cMCz0UG/s01uBa3y1fnRLZlk9hLCfBvUYdWdnmhoP8AUPbAnd/CXde9ZZ4ESpnGsVj+vh+8NFSyQ
Jv5dEMOSg1Z5yZfVybdxMKyUFZNcsP5U4s5oNamrlvhmhoJpeZAuh6W4c+UbUkHw1P+9skp7GZBr
XHn+wLwdCNgKNGloegdZpO+rUPLIE1wxcKfOtjyXsGtC6BXcC1O+n+TBfV+dFk6ROaKEcwW6btkb
w9tcQt1LcUA+ZKvUF69lJLbDFhpZH8M79CQdl9aFC/aWbMyQrQYPwsX88847+L4DaF+rgrPc0XNV
w8k1edSn4bhZjmCkek3Ure+Zvtx8z1exTavopQ06oZLUO+eFjnia3phgKz6lPvdgl5ykoRHoIYaM
DYi47myX789M+1oLrAJVKoPboyV2oX5JPbSHIONi9ox+/Pzkvt/utnM5TP86zQQq/jkz8eCcfY5h
zC65p9i8EcAADvTvXy4n+JkSHQkbTdR3FMGxM577Dy1EvaxJxgPfFo9YokERgXiUqC2o5F61Nl7V
RNx5dDciFvtaCmxxuAT/0TW38Dh4h1swsBWYPugkF1QZb/603Ty7V5C/UV+wnauDR3QLz1sDnZMR
WmAXMOUGwwO/5QMo6ct6QZ3rA07Z3fO0ntYAr/388m7oA+xrW/zZkuRUXJZk/1I/cYxxIBz9MH3N
T+M+kDdleHes9nIb/133AsLr37c5Npqy8BnCjeEkwSTFtaIZX1aQq3HM3cm9v0+wAAn79xKDLUZl
KXq0lO16AI8ekNau5O2dz/aNPNS+FvTa3ISrnIL1mL3DI0oKRg92zJn3qNwTn9w6ju2rAwK0F5EP
A5cT6yE7oYtMztOX/gRFEjAFRYHRa8wSKgexptvJrypX+HR7l5lz2VXfvZ+rqKTUyX9kXQuSgHUb
Lta+jpyAwoigDC0StD6/s61unBjXQt5OmUm16AP0ViiGL3LnCnNnDwr4affMFL6PsIBg+nchWMRq
M6FeFABpCNPuFsjiHD6tNRRJEvVa2BuSO9nkzUVxVR4RgAktvYXjz5oe5sJP2/fB0j0LBvhD9iq9
SPNLcc+j87JTvntDVweEnjpGpWfQ4dILvhKeoXFf/x6ccLbCGdzmn0+EGy/nWoqr14ptyCnXkhQA
+3eTNLVXzQReQO2UD25TO6P784VunXfXMtwxV9NMaYYlyT0yQVZcgvjYvVSpP0ASWfuwsPY1GFIy
7jIa64s/jq8UbF3t3m679Tm+luUCDd9VYGcvyZiuJ7YZhOxS+LrQQMagIMxr0xYjkhFfF3Ncp7H4
wLE/ZJ91lTS1fGf5/GlHfvNOr6W7aW/VDnz5YbvanjEn6CoN8aflVbaCXEvIDPglHNjsZTc0u7J/
EzxF0ACEPHupizDlzBsr/jjN1NNlTG5y6jXCOpEKyNLZd+YsaAcOtiYH736FSgdMSCukZJEJ01wF
GMGmCWryPqETRVVYBMqBWpw767cYwv/xFV+dZ4WsFXwuL8TxTbpWv+gZ6oq15Ymw2rUr5cjOtHQf
yOOdq93Y9dd23IUzUYWOYH8AfL2SYeo5Bej7htnFPAvudfk7ar2wqoY7s3tns3zvGmSBEvnvQcOU
1FYAoILdL6a/1XPXoZJE6V7NYFNYPXYghivZQTdgrLWcKTEikMBdk5ZBVdDEtJY952fYkgBUgC0A
Y13TDDINaoXcBWrRg1f+IPxGZ+6oUBARZtfKA33Yid68swf/SOi+W35XB6VtlaCVaxMYQClwuhAi
42AOF2NVEguViLONCZ6uw75EiWZQRaTmv0tp17D2N0yu3az6WMr3gSmRyD7t6pkqKGjFky65rb7q
ybNE9gNcruF97DykZVSiql/AycIg06bGLjfhUd1BAJZWPleeTTRyZIPudRY1jeRK8lHLP+Fy4jU5
jOVyya3py9xW21GKKifoAMoQ+HNwxHE0usWwhWe1gYkR3ondaZHeUFjBCOPfdysVFi/BXhaJjFqA
4ksnZUV9FGyfeJxDdyfdaWreONWtq1OdmMIcuKGLxIagXoehspsBg5ExjGaLszO+/rw5bgi47GtR
dYEFVU0G/J1Hf9qCm+KE5VcbQYNqrNQI397ORX9wUWxviEhivYxKAKKVYbmqxyYglpMSxcvwJF3Q
R91qzD3A0pc1fDTGXQ/HEPvOgrz1UbjWYg+KooNxgA2FA7mkv2ApvtH3SyBfrIjKF8vrewzCY1bG
U4h/L9G4MbZmXyuxjdTs5WwmMkrCDfT+3VFf0FzAyKK5L54b28+a/aKcp+Zj6EL5yFNP2O5sv+jK
7HY9ewbwGfCs7GNIF19D10ouwnHaCuHllV+j6GdsSW6ufn6Pt1KSa2U3UTEPLWkIEZVuzbMldAie
CdwJYbOgBF326mBqH4Lv9lXm90oiN1botc57afpmLmVcEn58pyrMYnPVHe6lp7eyvGtBNxG0K+ll
TGHEgEWE7FvdGQ2ecDz+0s8ok8PMHQ6SG7Exzs6Rfo2ntvKWgwIL7Yht7nW5blSNAb79d7MLU3NY
1V02+9Fck1ewhiKyVWLFL9fjptrXW1Q+JHi/1b91/JSf36Wh/lGmfXP+/pccHER5G68PZvo1Oeuy
c5TFSyOVv+g4HJlm9hZUIbniKiVURQs8CpThRVNOhZGt26Lz245uGc98FacgPYr0YBcha48jeyAG
UIG09DjaDkAnuhqoT9k8H9IGPvm1+J2nw7rPxA4o+5XN0J0nDeg/BMbLKoykyw4BUItk00m9mgND
WbSbJe1RhZmCrMqCCQ6fVR5ooJ9zuT9JiiPc1jFhP8JCNBB9PgMVn8PvQo1pnVQD307OA8ewpybH
0LQFPbVzjO7tlTToZ9uT1Hd88vw+ncLBZu9DEcvG6Cm4XcN+JUSHJAfsBNlNh181A82kql6F03jU
+so6Z2XPnVcuKvfxuSn7sJmf5TqUetTUmd0Sr8pgi1COhauKQ65XtaspzS6rc5hpigk6p2ICzr0v
g36Y1wiW7DYGLmsNWvBbmlUbcDufR1L5TkkfDdCAwUl/zZ3Km7v6Vz5P+37OY8WJhga+pz2VV33v
uBh4UDuSNEULIyUdu1CohMJBCRDzwe2YgYNLMwO6gEsAiyv1tSyjWl2T7DfrBl+HA5Bs625ObJy+
1LVGjOrqIyZSBhDZj3wy3zpb2zmtQ6LWGsw6sGqTfIy1yn8NjNewZeEgHVBnxhOEmxagTtJM/QwA
yVjKQKaoeWe5eIrCHVsL/3JUzUDoo2toOLww6B9QBxbXUvuSm232YjD6TOq3vurHxCiNSJkNn42l
vap08aZ0olox8Mlf8hye1I5OvxbGo2Xq4C8ZkP4hzffT8Nia+zzvPAlIiCYUPewkxxU88RHRWzQ/
5K1Xpk6gZVGpeCRdC1oDdVADsWg7Azo0cZsD2HosucCo2e9Ud9XioGGcON+QLK7Jqm/Wc7vvEArn
ZeppQ+OnsHuaXXjm5ZMr9z68abF0c5zDpl9L0Qyf6r5I9CGRQdDWjzAWr/QVElEYwNnSaZyTvIOk
xYyM1kMB2wpA8tW8tHySly1YEfUElWQr+63ipkDeVzLfpjANqdFHgRXawV7ykwNgo8BACmt2U/nQ
YN1aL0IGYoyDb/lg2EPC2s+af87Yc3oLOIb63sxYJNp46vo8skv9Ge06TIhZSEmk2S90ArmfnMPm
c/CQpXs59rjSnKl+WNIzm1QWW1Tew2xkX7XKtlXbgIPyBVp29jwodpiZqCcup1LZ1Rhsm6e3pWQb
3IaY0JuUYNzTPaV88Uan3wg5g/7aWU9a6sQ9VR80oZ/AtNXOdjp1qxooXCn3JW2uNgZBUQKbt6kp
wEMURlZYGjoaWC28nojbMNnTq2eN5/4syBkmpZPAO8+BpuVWyPhuXBbu2ZYcW1pQj3UA3D34XGE9
L88jx4A6UG+jIyEWdedsN7xWwsRDrffjBIauBD+pfESpvIC8HIgTKUMjqw8kLBWjKkKkZxgaBRBm
Os8KCVtr8Zmheczq8JJkHivcp2ogX2a94PrCEirRDP6lW8nyR1RVZFhGB6Af+Ze/o4MKOSfUgNu9
6kSkMJyQyx1baTkU7Y7ZvPJGPzSqSJM6e5im/cA/e9K6IA/3Iir52cZbNwtUi3ofcwfYHbXJPGuQ
vU7bmNKqsGnq02G3wMLVLngi5VVco9ifyWXttYVzTgEX9kd8DTXJfFD7DugvqVzjAU8Rr7aoPDlZ
MPRum1g42fYyStfWYezhYYrJpbw6yqMrVW9Q5tvOA8gh8vjLdFLDlSDXeKucSBYrEDSM3iWm11ee
8gv/J19i0nsNwBq2q0yeAikjGgKaO8KR3yx2Ezg8LJEXN6tPTDkU8LyiQY8EJuOhrWz69CgtX3mN
ET36odSw7wD7woJZbTlkj2ObryRSxWZePfaEw5C2ZGrU1escjQ7e1ZE95laoYQrPcEAAns2ow/dq
0FSY3ZdeN7SzV8KBFxalBj5pBk7Bi5XjJtPOOMkLASyQgGXRm4FWQmZsHORXOp1gQWE1nmGscnnp
PcoaXCHr+y2nVvFLeWiLcDaCtMKsn+mpl/Ys9JZ1pFlWhGEwGGjPlqeYhYvFE2Sd7kkMCpQCc0jZ
YTJUf7F6V7KBUrS2HUA7doZDdInrr2qBtwvGPk4NmAwlQGhxb5Zez8CoI3R61bthP/egvIGsgNKH
CGiVACVXqrArA8luDAZl3WiBlAdcQ88YrjY9rms7Xj4VPUYs8NTei3LXwY62RFo0YQZzS5dYK5FL
6p+aDKcB3RdsR+THepFchkpAv7bMQOnQYmkfYR0VGV2S6X6WYy6QD0eD7Zox6GDZpaMQADBqDbxT
/7AcRwh8SH/CKCZNW5DzaAC4iG0FQwG6gP4oBM4jOocmRs87dfB6MQNY7Q/ym01+WyBU9EhjwuJz
sHFIYJKW4ZyC4AWiWYDtlJg5mqeqoaIETntus0eDrbXLUeGa45bRDbpRWb0zRdDCbBsVat1lltc0
OOdepfmhXs4MSYs++GMaq5hpGyLarxyQP1Hje1myDfqPOjbHkr+DIhXaqpM4Jt8iygO3d0Il31L6
YOA1ziEiTo0w4gxvtMnkvY4stGqKPiHA9tC2RTsK7TlP50vgLPOawHwkyOQOnxhR7k0bdSMlD4hp
vttveRsUdMGiJZ5mqqusqzawolqPl4ePiq49leEAQihfQMVj4YiDvsG7QOWmn+c1fDs8hQ8+FbsK
XfqRW4e295x+XeW9r848EsNIPd7yxEAdwARJW9f4nveJKj2kWrXp1HeglalIMZ3fjwetkA4YOfE4
DELhMnkeLNSUpLUpAX/KYTE5T4qrzx6xyXaauYbjiZpgdLJ2M6gW85xFILJSVmr2MlgoGQ26haBK
7hDsISjLVSsU9Vz/WkZ88Iml+aQOIV6GGbLDIj0zQ6EPcGHq/GHR3AHVfxQt5a3VYP+WMT4Clo4h
crasdWGHKkVaqZpRzqf9PL2gX+xyvfNkeAe29eSrYDAKpnu5kTiVAV02FRtn4cATw1IEH7bCfGim
LsRgJfiRoMmiFuBINfDJcv5CUyuS0ncZJQNU29zFWTvWEZTTyMlUgE8vixmDQCnVXfvYtpFRp+vG
sb+Elmn+SKRDTeO0kd8VAg5TgVdtjDxSmwlPDJX5xx5tpyWyHyAkNwzbdawNBN8cUcjSvgkxR04L
m6fxqXbeVPmpX550gbAuaKrjAnSi0ocC4A74u6dxDs9KhAKeapLTpGqfI+a7PBkgFPi+DVCl1Xte
NFs2OqqrUSk2G6xYqV1ZY6iySK7Jh27xIHd6WOhe2opsATwecNaWmsFUmcTF9PwMXlK24bSeksns
AMWjfR7nYl6PMNx2Mcx7GpmyNXuRrzR5fGX4hq8we+lErH1XFhJQ4nzOMxirjHij+URMhO+Q7KPO
XhyAdgeUU6l/lQSJyVgDfjfB8WXkfldBviWGNaLZmKfShipklTdpBMzoE+z7NrouRWJCiDPS4ktz
YKmcgTVnAGpv2W+ysBCkYdmZ4JPjtIRKgtEdPs4bDerirk0W8lY4r7KBo2JnlU7ultjwdATUE4iC
MmhQZOqMLpA4jpJxhs0O2t2bbpmBd8Yolls4Q57Mvb1qU23fWG1ioOmWNfVmmR2MsCEZaNOwyojP
FIrH18grvWdolC8imbM6LJbCM8SzrJtvzYw0TaGbWsGGQsWVGJ+ke80RIfV1A2I8JgECbhjBMnR7
teg9WQtz9VeHXq+t0QdJOTUwT2mnRzBRk1qvDnOfYdLAxl8C8Gc34ApqJ+D2XgkEbdpz17JXoTkr
1pVPNJ+eVNRnZvXAh2Sm+Se4F2BfgnwGRtYoUnwX0b+pJQzTuWlzzkDGVLACH3qwRLAXyqBsdjhh
GQvUblOiCa2Ewonq6sFBOoBY47J39WbdO+pKoWCX4evPJ6wSEMTP1sBjXuDY5YYvJChDlfdJPpvC
Hwgmh3TlU62GF2P6jUXoIx/D+eGldR20OfHTcvZT/mFawI1rn2wMFosnAoFcNxWJosmu1H+atuQq
oFLTR80+1oVfW3AkR6mbwYZiRi1Vo6+aQQ5OqoBNJJWxwDgJNwXOOLRQJ+ar5suSV2ths0deQD3Q
1StV9moZhtYYoqkM33LWFuJE7YNkPs7WvnzTLTwkr8AYBsGTG1ZNEejFOcV0LX3JNd+GgYcsJba8
qn+hwdgaXgbLcPo6aS+GHSNKWOao7FDJUNbFBA5ql68tJzQ4vtRIUzbGPByWyd5mMMzAvJHcUV9C
u7fvEdLCMHU0vRFuVn0Jz1TERP3veQHbCZQu7SUVEQGsocW4eFFngUp2On83Mb5kjwRgRKR2Yyib
2xKVW5hggjfWlyG31ibb4fRs8YUZSaJhVlM+qjCWnLF/mt63ZUBbwSrUbd+x3zJY6rQgY6uxgR5k
+i4ecwgT+MV/uFZDa3maMdLXVV6PohMoI0rcYEPxXaqFRrq1HQCKPGQ6DSK+XvIHa9drNc6iTdXD
7XZxdjaiYL3kgQI/KBSEh7b0lXIAuQhHNqLsrs7iDBmX5pRBhmxBLbGtZfTUToKi6Nv7jci2MLqL
uh4ZxdyvpT4PHQWemcWlkFAAEsWDrP9MQRUtKhHykeGMY27RRmMWtUYFJ8jHVofHTlQrgVWluIl2
Q6rMZ0RDbFz4pjzvJ2bFRoZ+u679ljOYUdXtCp/2gzTpoVSFKRwW55cU8xstrWIhB5q5ZvWXhaNn
pkg7AgXl0pTEKpSVro2xbXRy4oG/WXo8QlzPxHvXHHRMfVAX/aUepB+cAJWL6Lscg0q49BOkB5cz
86nuYjXf9dIL6N6RNIFbZsMkAGZyePp274PjajtbpUJklG4cfGpHhiE10jDUyZhR/L5YQyJbtqzh
mLNpejW4PL/qKe9QqrQHfS1JLNSmOSK0D1Cf4F6el6EJOnTaI/NVMfJN2JeNvZbRFobsk76u2nk9
ZUWkOkBHmMthUVRMTJVhL8aYKu3vxTSLLULgsyNndAWpiQfHpnOvNSdeT19ZhsQNPUw3TXMr6nN6
amzMT6W2c5KFY7qzmSN7ESkottKRqcLrgKPGffmyGH7Z1ZhHWap8SbYSsCH9LaZTyXdL5zVvGv9A
j3DA6AdynsHXKq/6MGEwRsY2EMMlgLP6DXuWVHBw4EYHizo7ujRbbGRk+rYpMOAXWBJoWb4yuYIG
yhz27J0V+PWurpz1zq0aL9cv4wkxdqzOgqJa20podJmXtiHgaCgxiPoF/pQIBCkkv34vbxRU7BoO
GHwM3oDjHGqGcekv85ey15+0V0mEgHsrkTL4iuk3XVgVDwPZDkbnoXNsHHp8rI3MR7ECk6zwxc7z
qGS7Fv+1wu3NqLa5XbUdSExhvTl6lEQcjpfOXiORCXg2RMXUCjiQzMiCs7WEQIc9mjCVSk8jV4Oh
dsfyozDDFKpzJda3GpSIbIHb4i+LlG6VouX5xDG11q2ItqnrJiZmBAg8Rl2n/lc++GoRp+RTyt/T
5Zz1H2O5xI0StnCjanykfhRlwqyFSbALIm3HA6fZM2vBcQo5W4YaWLlGILc0LCT2uzOSXWXAU9jE
P8P2MAA6aMDL1ak3EyyNMi4ftCZDBnriJMC3RBBfpbDAIvkWauKId3mi24m5N5oEU+Q2jHQgm2l8
50MaObLsILOealQm6L4bY2UBEb5Eqx62YdxEHr5pyRphgoSxfRmcAwxVOo+1EzfGS65gALGaTqb+
YcGgl6DABEj9hMOMvugt2I6SGeg8qamfy787FXa/9JcD/Vz91YwHA91/DbPlLIDRp2KgwLFV61fU
mfp8nzYxNx5ouW2NhGF6HhLwGtPzEDfJUoCPnmhjRY0RECzsN02DCtzyqvYtFO36AHaoropaFZn7
yxgiHOHz0fTzL3ySUqAGZ/2RdjqO2XCQUGgBg3jYIhxpMGX2gRjP581KgSXbc81c+xc+Kt0T+zR4
mPFzZcY6ZvLBuQdWp8dkByyNe80Z92nNjiCYulqDhwlQvXxy0ggAy9x+xL1Y7Egf9Pwpm/fwGpaW
x1ZDZJMXHinorumRxyOpNvMaUqYhMmXc3LJNn6m0YGQaxCQj1uEVVzao3Gwqp4osSrDjYRHo+Ep+
kNY6PKQpnMOTmrMnE1/JCkGYmiOZrZ4MdsiEy+pj2mPJb02kM1THG4AkUNZh/wzupvAy+yDKB2dZ
EPZt0Vkf2z3kaq5lJYIdqPbI052BgJahC1aFWuqP6qquNgXmrAcNxcMyRN2K0Lg7MZyDMGfuVCxZ
5DUPDQ0t821Y1rWEGm/E37pyNWHw13rXgMiR8dHE2OD8hvuy8miSgWdXPqi+QnHTrdjaKEKYsABB
4ljh8IldJjlBr6/QAZ0QgSyHwnps6OdQvZu8O6LeDhWC1iVN7+kl3t0Lfislr7PWurxFy9A6QSzq
4PV1jrzKUYto2HGuX0WxW+AQkr10NHNr7UjSiCIfz1zLedRnH2U3Z0da1MG0SKMx1Fn/R9J5LDeO
ZFH0ixABj8SWAEEnOlESpdogZBPe+6+fw55VT0xXdZVIIPO9az2Hk2pgEQMEyug/ce5afbCRHaXR
YWCU5RyxvableX9KuPd7m3Ve40xZFB9oiJGiKXZMQCzLMe8j5UM8C+GEo3pFMjuol4uRzQ1C7jr5
aZbfY/beNp6Jp4gQGvdclIVHRK8NVqId2hIcxT4jYhgKSo02TnJhdyp0rk07WznGm2CsCL1y8VQU
se21Jksy5/L4S62LUV7yzLPlRho/lpv5lv2SSi9LdlGz6c0tJAfX8OB4I3UO1Su5wUlGbJlynItb
S5d2deqTS9TerQIA99Aq43rAM5Bk/yZ3Z6h/THS1Ij2bKUVnjokO6YKFLfWVCQ2OV9e0YqwKnnmm
F5V5ZBU1YjeG5q0rJfwJPx9BLdSyWqv2Zyy3vClV5CfNRiTbpmF4eWlrZdXK39A+2OF+QQQb+U62
GX7qhFGNBCds+tY6epvo4Z18vT3jG2YWbFnw9BcXxP3JoAZZsKIALqm8yzFX4MYGJVGSXS0zP2ve
Ups29BzC45D0DI3OTmk/F+F4drzPyTtsS091tgUSZ5o2dK7TjXNKp7Wpvy2/RnzXqVRXWH7vITZ5
zmW78NScb5/+KF8WvsOJlR+RkijWTwvc+jKbAmx7lT/KbDhHM4pxu0DBMEmLE4zA9DOZ6+5AGvms
IQECXnzhBnJCEuz0rW5/p9N7cym5WKJtTG4LY1r4a2f3ESUwUFbGUWt6Rhf6aHQGm/Ec2BH8YzW2
uxm1pOV8SOPYmiTmpMEY8SFNr/p44EnIajBCz8COV/tue1I7pJ2Avb5u3mPAB+cyTD7pTwZ7pPam
wHebIMlKbfvDBCSGGMNZOfVvGZ5GYqXdnflhg+dEjM3bWZxLerX6lS3IHXgbldJH97ha5p8HHviB
7NdRn9TpOiEpYvWvys3crqskUEevVPywXbfdjthqNf4nhl2aFP40woSp/dUYwtXiiI2U5My312Li
DWP9tGg2QKV3TqpnOaybaluP++a1pgSUhPk/ds8QKaR5l6gVxTq89QjKP5y/PvUjzStVEuq3urvC
5SPG7bDv4A/6tc4d/Wske+03N0nuJ0xQhua6l/9E9z5pV/PFIIZAH67tuzFvSv5GxnqZF6DK50Jq
W2YQGss8tvgw/rcYqmcg2SI8wSqcHVcyuAzbAp/DJn1Adhy9Z2l9ajEn5brLD4D1rv4bST9rv+Js
A9JKQ7aYXjXl0DZ+Om1DdcPCZ/+ZqeM1H4n5U/WfgLxURq+Sfzoj9S0tBA9Z9dA0GOUmB3nPTuFU
7xr7CI+9yuYnk1tX6UFhg8oAH5yomP3sSQAQV/WvLJ9ZJTJ7a8pyVU8Hq+Santhbd076XWs/hvX8
wP8JguJk0/PLf8DS45EzV8lTHG2JjnE9q9zCD6DiUgGGouXLTnYqTczqa8ZXPvKbFwzS6Q28eQXX
6oQ39QZv0tLNbE+benq1slvCMxVVhIkTVTs+m7uuOlXGxpn9cApASxCEUQZACHeOupFdhreLfKNN
o+5qLeB5c6Z/PdeCfOqstRN6vdyEVeFTCVuOtyUi8uDg1jeg4vG7l7VXvpvmja9dbf2MpHJ7MzQB
UPWI5eFrsQ9JSK0BFcOEFdYMNUrNtza/WdAz8Vur/C6Np/PgODO8x+FRRGA+dGyeK3PPqNauVvp9
/kPagyPXyWVp7oYJvqJxExK9/05WnJJumaKreT2gl1K4/jeNiQSA7ubmi/pa1zpk1iZJt5nmucyu
VOQI0sW6jRCc0UHG6sspRG26km/TfsOraecBCLdCPx9wUhao7lv0OXds6jnclO4N0dZyThoyP/3Y
1VtX/x75P5fd4OyqdFUo97B6rT4LPdyHySvMyWPpcXtE+g0xX+17ezSB9JvJ8Izs2tgHbeAy17At
v7rhfYoQhZQeXwKzmsagvVh+AiXGSdwyOdsw5MNKHR4BSLGflmi7+ae7MFFVL+aUHyabpc0MRp6t
FBvqSnmxMTvkv6ahfZQa3tsMLG+CyMBd1egGN8dhLvzOro7O/693GhtKGqDmcfQiWprK8tOk/wDn
in11av1dAYBYKVb/4LDL3GsbWHuuIQHybOUpKBFtNbJ9aYx6387RTi9Kz+6rbVOFf2pS/XMH8aXo
8aaGWl6lduyZ7dZO0yAfzbUj1ro9cLGsChmYbLMXhEwISFdC88voR4++dNQI+iEUG1ZwygYbY6dV
hwcMF/mq/Qdln//QQr+NDUK38eyV5/rW13Ldz3/9YPgoUFouLjDnrcl/WTXW2mL0m6mrI4/4tmCw
1o0WLCIooFqsPv6b7L0OdTKJ/qMw1yzjdeuZYjymNRnM3XCYO17iHExMx14DSK3Hp/LZbT+kpQbJ
SKxbnQbSSa9AAEHaP+q79OdheCz2ALUTFblV85iTVeL9uYKmZlrLmuO1Wo5gauEyfGjiFhvJtQx3
Cb/aspRnU7mRLdqkXBME3V+i6Mi9Oc7B4jJjPVl/cvwdUVpLEIAVAz4RFI6vmYcR6aJBWpYkUcvj
qH0MvTDD3QN9mAG+u8sot8Wwn0FiIaugEgx5dQv4C3ienaUdFhvIXV9XKafgsi9nYKLdssDGHbmF
494TdmBOt4K87WYV2usSg2ZIi8lmUNtdOZ/KHwfNVeoMF8BlUIphuCj9XnleuifqLPBQDs6HJSSf
rp/pm9zZupVE2/BrE5VSnvXbZOzylOy+HSV3q5TaRk69oQ9YuM3mxXSfUbsQJ42cQNFvOo8+czLf
0Wj6kzwkTBkqAwJ5LYIoNQgjSZAUHXwDvxDwuv3KnI9+3Dr6biapiLqu6WdAE5hD4J0HznKzZ1rL
1yk0cTiRN25E23Y458mbax/n8ZTCsgL0WnuzQ28HuFs/SgCnOsj6GLT/nWgc2JMbQx4jikY+4+sw
n2vt1v25P1lsr/p4bYff1QSAFce3ye4/NG6Gmd/cR/ey+sxQgrnjYaDJz/TGOIAUNTpfwd7VDZ54
qgeNUeIjZXpkjMwC8DtjWrlbl6aq8Jylm6y4ucNTM6yV7KzCLffpgQZ2YYj7/F6Dev6q7Nrgnpvq
pwx/LeGlLks/WuVU9fjcVeu0TL7F5z15JOfa3mwyuHrFWzzSlqTl6yj+qOqj+iX4NX26nvKfsHzr
SXQ10wsrICQk7JFpHpcy8TuT+xPHYKvtZdkezAYOkEQiKMZc3S0DmwTIMVBfwLvcMTsd7ewtXaDT
kbP0iAOyNjD5eLM70TeTOR9q5jjd9t3uadHOWe1NI6HPG4I2AvMQOo+KU3M91x+TCs/vmcbv/JBT
oKhx12wfBrKVmmHjsd+kOoMFKpLMK0H8GBlQ+rgYfZOP9kVjNam8zthOy9p4di9D81bfE9fjeQAE
BazQJOSW8pcV/0glq/LA/SgYNLX3BphFJlu1cP25WEkUsrlvOKsqUn39EhfQ4f5jdvuY5yAMtziB
VPFV07d6Bj3HYg1TdHa5DkqND33cmN2+6tloXLo/9EPdf2HJfXLI/DaXQIHGXL7CAbVE8TJ+KI8k
mO5JQaXRVLTYdkHMoaHuJlalciHo7ygNVLGPewZWQa/WYX9c5CmdP+r4XUZrV/2nQtHF5t1O3Y31
NKnryYZ7PGQg8C70D8Udamy/upr61efKQdbcNCFBj28CbF+p3u2EY9aPaHQnBH34JDI/Sn12jQKV
oXiaLSKubL4chPrm7xTu80TZqPDXUbhTRz6g5NYPdeDm6aZ24HAg7pZzhZZOQoAixB6eqpBzQvo2
r3ZVfifRKQaZltJrEJHIZiua3JtpZ2NhiJovS3kx8hFx0IgmH7snb4h0GN6RPhZRkCwFMwS4ts0t
VdtrJx3Xs4UeJ5MAD0Z67rJxVWnOsYfRJ99Z8Qz92ssbFZNw3dJFILVi3h6chvU+fY4qEgGGzGrQ
QIGY6NU2tSm3EWzheRZE7IowzyAm3V1Un0Lb8FyyjAMpKuOxKT8zl2ciBnBhOhVRedKE7hXiqrT+
46MermZ3zvkDZfbJf81JkDGKa2b+hBVp2fdERZ6vsYDrLwo1u5EVTEtHzBHLLnNyiCqcoyLfan86
oL0bBSAj9bwghwx10y/su1LxoRwqjsLls3S/Wikfv+XA85+girEla8LRdJi7Y083n8cpQvmVf3Bl
Cw040bFXAxLt3En/tTYQajaRaXMHB8Gmg4AMYuBdbZ+K6K+Fh5/Zdoe/xWz9/4Qq58U69VDrkh2t
5kxUhXgvGYni5n3I0r0h0GRFyV7nLy6Fc6AW85BP2q0nk2DcF+ZLmF5MtIwyfFPbsfUXVzv33RCu
G/0xbZYfUZZs8oMyfbga+DVCN6/nR+nfYvdZ14dgyvbtAk8VXgsJomRcO7kvdZjDZ03ZWmK9uKFv
D79NuY5gV2xnR7kr065V7GLlNdYHJu1vu/wygZjibmeZ0C2rpKFxsgB5T0mEzZ+7sTsluf6cmWDV
1JdF+d4iRjH/NhvkEt2swjrnMJ3L59hykUbujRhr3rmp+bKn+FVx4dqrxQoKbYB/QvloNOWu7nnD
u97iXHO++w6khBtYGxWx7VPxGUbznp6+F9nvJ/3VQVZcYiGI67ulyGsLqN2wYMSOMhxj2H3gNKF6
RQyxmzK0BJahRkGlW8+OLeObYSIQqiUzfbGUO9OVt9KhvMdEOFp+6zJd65axU2rUjPlyX9QHBMSR
I1UX3f8pi2ByEUKZ4UMZyN5ous09d6nSU8SwN8cBLwC5aiuz0Le9G4VenTip16v1sIk680s2jgxg
QlEtzNFRhAhITGOgO1Rjui/OoRJ02dbUXPxtPr6D0RjfFO730LrMwwvrZ5McXIF3oo79AkVS8WXZ
pu9QhLCsrIZ1KiVMX+CE8Rr5FyvPBiVFLKFYZVxjvFLRBAmnIWxINTxmU2dQE1iXz5lQDrWmjJ5Q
jLVFLofOi+r6orv1VuxrxXY2Pi0B/6Vvso6nQf9sJlb8HDVFVcCVwFmKB0FHCnFpeA5BRktVn5qo
utu2RuX2ABOlrxGzm/tEs84DwZvABDNTrADCovSYMXgb23AFxocZkVEZRcOuafOnYexNWK0QtouA
4Uhs6lrly8Qw5zkiD71Qac1VU5vaOpJ83o4LTdLryexD8BzbornkuusJThFlqk5G+89NxD4naKQe
+pIGJ8ufXHSollH9WMqTU+a7WPZ44/oYfD/fqOHZGoKEFhQXW5ZBD/ysnA1BoC1JAcUpMRicPaZI
R9tSQmFwW0zyiE8pZuqc89fZ3itNoLv70trI6TaIg0mbKfYA3rau6q481jLoKOyAzjIXsPpEAY80
0IBpSLO0dTIZ4P6a80pDMNd8QUhTvPxrp2YPvsI2WnZe3rxUtGZItpsz9LbiHMzo2bbWLVETre/G
4EwQvTE3S89mkS1bNgAXgxSWViHWPY4GY438ISgJsO1nxzckP261k7XY9XMU9CgQep3Fsn6LxnXd
99s6M3a12Zlwb4xMCZpDRM+cv2/1cwmc2otvh3Ob4bcbPrPOJbDG+KiaH4CzsClOnYxPWrnN9PFp
cX9NAdids6E0+n622mC2+RwqZSeiL8OktEXxsZ+RFrXPtLby3EL9VN0NlY9+UyF/cZvwsylqCnSS
EBEJarxJM32ltD9jR1uYfCgGbPt7p6lbPYluc5h6YS1ouzM9K4xRQpQKOtyhnTdt4xD3OZW9+zM0
lbru1Vn4iibjtWaFv1qJHpWX2uhbCiWrDtlwotK3kFtGyb+APogqbvIlV5F0tjSCOdI9IME2fBhA
3o62z4M0SbZ97R6iaYLJo/wGFdMIIV9OEmyssiYvassAqK0sTSRnA/CNGIrkkEw1uFR0qTG11cAj
fVocFcg4Y9C2C0rEqS8/Rs0NYpGekeee0ji5hg+DogHu1DPeL/hWclQ3tm2ra7Uv+sCuHgqx02Qd
VDMRzwvSznK03aB4iHbRuXtjREx+GO3sYbWIfOsi9bcYqEy2kwRvUolKwbh1vPI19FKYN4xsnbq2
h89h+WfWW52900BO1qC0iRhP8OgpvrSfW/00OS6zTuXTbB3q1krv+Cv+tRXRf6H9lKJAaBiUC4cp
3f5MlZoNRrH9Kb8XVfqqidk+z9DcYAkZq/lDva2lhp8NZ6e62NGb0oBS79WifLxwRUzuZG5/VTYP
mvGOpiXoU+xoKgriyKj/KqT8qTeI91jKjRFDVtSgcKlqut7ciR21QTQv/bVkwrQTM457Q8LRDOeh
+EnDr2gA7uQVFvMvIoORCTtP8ON3oBSzqq0bO1j6oMUdoV4Gc+OE11A7GWEXXVKcmwYqxJs1LT9x
NYz7pH0T2abL7F8rj6lZGTYWcjG6/AKU8qVxtkd6A4YMYsXvKi/tXmJb92zyYZ3Ry1Djpka37R7K
O/Ku0YZMLppfsY67DIjhUtbHOULwhHpV6Dksf+7bUbO1I5TYa+LtnJkmB56u1Ui41GOoLeAnVJg9
ZetmCubJdy5fZCdIuBpUICpbd/UvJtkv1zhezXVTjKdl3MXhQRfn1ko8yRGTDm9D8wzpBLU85hCp
gVuAvCE6dbHleopmBYPKtQZDEw3pv0GJzinTuNkcJuVfP7oBh/Y1NutAGV9NwyR6dcSbYPhFqlhX
i1kvz5AzDC0nbXaVtrC2XbOQAcL4vy7DHt5Uu/LfH/TIQ8TEgMxLW6bdU8wmlufLUWokdYNTGIBA
3ZBAq85nkdkPFZO2ydVtVn4uM4kfk+k1i+5p2kcXlnt3yvg5cMGmn46Ddorf2D7gQHhI7S/vEcDq
7coBk+/wapRGFvuA4ctsYzkF6ciWvUt/tb74eRVBkBDknQs5oitg7U2U31zYKEhRNyK0j5NNJIOK
fJgSADuNt0M1C/a7XS2Gy6TOuFuGNq4IVYXQLjKIa7Nj/awJRLHbGczBCIbhL6od8YwyoF4NUdFf
+ghEn2N/gteSkTb7qorPwwWoSp7UPqm9oTLfHGQoGDxK27pUhbGJ8bnsG1zJGFeUYity6hwVBu9+
FrywCyLKSQ8j/5Ho9F5V5P7Oyz1dBgXxxlbr1IILEHSkibuNLo8TTU6VY4pVrSfnQllnCET6koA5
w2BddBSYBVXgesyarT4oSFonMEAGsWuvyJscMn+eDPHUTfPnpIAbGpba+EJHPVw67nOtUZ3mTs8g
rmlzbx6bcqvLv9IlZT7WLgaDqFmNqVe6zkVvYZWzsx6+oFLP1mnyr6ZwZLr3DZdmVd9CcTUIsEZP
2Ks0CYi3Kf0OWb6a+h6NHxqHWyReOvs+WaC62qsKaJg8FEH3xIQsNvhzfB6bkzviHQijun5yZkim
0Mq0rRNH+meIWzWHOJULnFwZhr7LcKUOgfFY7nqI83CpXZBUZzc2qfnZLfV61GsMzeHLFA9bI3T8
PJ20F1X8hL3icS1YdRy/IZGil8FGkNEYlYMieFS+GlXiQEk+2zb/lUsESnavlnZXJ+GbAryg9i/x
BCQb2QhuWitLt5Ez6bw+qHpL1c95/FacQ8JyNIwA8sm0t5n6PUeUDAoDXbHxncfiCHjRL0KFTmY2
wZaD9I1z3Co5MJ1NUfwZhQ3B2BFJNGn9QZ0ijbDg73K82z0+ITB503S579JNO+dbGxRP9p8lKel9
9IITC7k7KsSBj5vjYXztR6ShplqwrSS+BaKiL7BDjhlvO8ZoEHSwqfHx0yRNUNRXaNmMTd4VH62j
PsvC/ZdXOQM0+KU95wragke4A6LHTZ43b53NeAfgltjDkUDiRAnQjctu2jgYolAwmxAiwm8atp0m
ecjUqchYRQr0BoR2bqB6sWzk31Vihe8Avxxg9a+tV18D3yw6Di1COkrYXnohyBiYRHlW+pOglsZr
2S/8ub6T64iaxZBePoJykpbcY+vSes5Jlrm8tK45/9TSZd0N3a5XEYEs4kDL6Qpb8aQhammEl3Xx
Jg5neoyBZ5T7LPnGau1YOU9AkMdmAPgW9kWT5Rb5dC7H5n2iR7boS/xDqNVIeHY6/ncB+8GyPC8b
00HF1/BiWUQbVn9jCJBXTu57nzZQzxFbt4LDObdNcBmzCjAnTGScnpC117s2c8V2cWvg18h8KhLQ
PmYh1ZelWx+NHqWZ0BrExuo+1BmGk9ZPEoutTvIUturAXIoTpbXQpkcubKEZXu3RBkByrJPiiJuT
1p4Wnsq5ebKZ6A0RBa0ALBYex9ghdZlXIMBke69TxCnjtC1N40wpINTdKzzkjMdiM46/eu0c8sRd
m4JvGP6LP+8FdLfJx60c6l3MX0tr0fAPr6U2Blbyj4N/O5f5IXadbdhuWI6j/mi9hmh2qopub1Qr
bal5Idju4gweMux9FH6EDacjDwrimihenippBR3stjlNQLHitSIirhxppbEvNlJv7NZQz6pXL78m
Sq0u7Hd18c+li4n4h8fkNKKNK37c/q6Yt975QQcWxZ9ShUhBx9b7sfI5ktNt2i4/KohGQ3VEOvtj
NWAiS1CPw7kB8afmxUg+wvHCeFp2YFgVbzGiC8UJ1E656WWzdSMjaIiP9+YHF2NMcseWvjEECvi5
3A7KfazTjU2SrRsf9OmtwoykD/S6maon4vZBc9ha1njZoABGPl76kYM9IbCl/3atMdqaerhLLedf
RL/tUGebyTGpFcfwVmC8yRHk6amNygxhgq0dYuYgE/Nm2MpjO9zGMd5UM9Y/u9obWAgwBa4JVHz4
4HuTT0oZIDuRXTnmih15wD5fgpaxJklr2qeoPSxQujy6NfaXEt9U28dfhHztY9a/9OrbgZfXalJd
+4+yWPCAJuP3PJV466viQyuTSxUTYtsa3UWbnNdoUckvyBevcueDkh0ql4i5lnY7sdNAxRK2ysfn
ICP+mg4WxIbvCUOLKqMfREncxwewY94tTs/SSTeyRH6eQmUe++oShTeWmaiEFD7k8mGbDOo+WXdW
8m0BnI63WXll3o/r8DJYUFcTAQCqHBFbhx37BpA8+/++S9GBW+N4VZGkLiht3XnYdiwnQsTZShfF
Sa9nf7Hy/RxZ+jN9WWhijQ7PZNxNa9GjwNU0ydmdaZvKmr914XwV+qeTXRbRe1mjIHDRWyRZuStP
wpo+UbCXqbseQkTk4aSCKpeP6agM81etAc1nBfZl0vU8F8WDCX+kOzDZTNXMrkvshlFAZc3sxJV0
tqoItIaSxRh1aXGiLyfo9MZzeJvJxjeFcUhzyOVOhPspNW5mEgWpZfjSnTBibKpkoykoS5G296av
N5siOSkifMYM0cXf4+hc5fxuyR+svlD5bKG2pfh69KxZ10QxLi04e+NUJ2VSPdsUQWmr9rMzpSih
IscIWOIIcMrHACviv3jEdTWS0JaLxPx0wpS02aGmDDQb/z+uKxmiUi1lPRG1AnFWYwXue74nawqW
CM0RhsmpuAvxifJvMb4ryAIDycPgTwozDAdK9Sbs5YWdaWdz6xQa3Igr1dOACUrpvqYlPTnZYa5h
OmTpx0WGtcJBNDRv02neREKeFLQG9ZQcraTa69LCIzNZQV/puo//Z51ZNaiTuq9DUIO4it6aVF2b
KNpw2FIbj2K4bIMuH0+yDT0JvVIuM7r8JfEN4fhZOaKha2vts1pcOwJaIeJVubdO4/UuJ+qWBgeA
652OuG2kDcDGreZnEpD2bIwfHLy9dhfzzgz50jxslgz7z0tEfAuq9WcG7EreeD5M94qeW7Q7l5U5
FC9VYcPG3BY7mMqnjklCqwENzG4zivDG+1WoxOkpvyUieWNKvcbseUuyCmGiWyGVSirF1wzRebFs
+YC1It9n7UgWHSBvkvgNm7uM/Rq+ph7HvVPZz5RvVX5rlde2vc3RxjB8MzYOFQixZrx2dckILVkE
1mUWGqu6xpJWBiqsqyEmL3ukL7GtGMU5mXqM43csbTtXLTZSS/XNoi3fk/08MptVy8VVfvLpDh3O
iv5whFKKQzCvJRYvLJMAujabLXSbYl+jfBDtVo20r6GtEBnn+wkgRi/2YviRxoL8PP529AwsXOHu
c8kFe+vK+DgRAk4hnfiKFpa10FgOJgz+wizRT2f8LqAo83rmIp/PCi/2oFpYEbRV3E/vWIY69yc2
/jR7u7TtJbfOMJnQxDN+Y6U+RU3hGzjyE6s5ZsulMbMNna/rBu7IyK9N8eEkb3PDPYjXXByyES17
g1zcODVkU6WNAKR88BVB6WCdiv3soUKEn7UYWlGhtYtzbJQ/g8jcDN+w3WCDeYiU+rjCmy/WOIgi
cunabkvPkJfH0RqKd6YxUcdxGyB+1m3hyWHwy+Vk2gW/GEYuhBCJuVuVGmgRISqWxCLbztVTrj/p
zDfqplv2ZMYC7K8WcpCcCUPr8vYgvuS6rHY4dGNQSWsHYGSam244172XA3PJmynXdcGQjTrb/K0f
3VgAIyJ9VVB3oJNAqRQ9ISZfpcaXYH+GTUBfpQwQrw0OXeXUR0hRqL9NEeO5LOW6wXcEOxCfYTQV
i+sVZUUd5l7cFsE4j09VC7lxjPtDO3/Mpp/Ylqenhy65ttPRRjCqx+dKVXg0o/Sjys2dIwSf3rdb
XRql2NsOLG/josrEGql8MXbsWMuB+zBqgyOt2yzyl07sS9elFhDjFitu2cFrT9abav5ZeYGuy97H
cnlN6k9X63N8K1gd6lHzcaf6s94hf0g3SoJAVhzk4yfqv1jT+ebRS4FOY/3rzXBddNWrOvRPMXRM
7xAc3RyUQWITU9ZRI19k8ngq4qvlxvuaT1oPtQDWxTOaftcZR6HOFomojLCJbGn7S7dq154wGzPc
vQhZvmPUQAAAIRBQw7ZO9F2YEpQ8WIhK5qXw5+HLsgzgoh54QFYbcrHAUxs2/7EnqdzxdHfeaeo8
+/VoEslZPJVJRjJLxBRWDB3oij3IKQhFR9dazdpbT/1moSHMSBvcnSBP/dS+xk3J295KlYY7i4wV
s9P1i1Q0+/WR26f6Nvu9Lwer37kawIF0wRJMF92mmJCJYoHCkqLM93o5I+1Mtfe0Kb2lJakAPXwN
9/zhcLVP8lZDAlkYJ9wmCJPm0+wujY1ZYsYPNk75b9Fidp7bkBm1R9mv1W8OlcNN3jN+jd13ZOhP
Ta3txSMLosovFdlFdinibTlcG4BjOLVFS1cSEExAHDsa1yKWmcmygtr+odyInKNk2oXjr8Si7EYs
cFF4dQfGpELM1bloEKnhrx/YPOmftfD2jdo5fGyPFVSIoX5kmvVO9JFS9rs8Sz4MiR+3yOdnhy6B
G6jpltGzM8G8hsuYIXzScDWsW961pn8WxPUg24+j77nb6bGyVvW1cPod7MqmIuipyvJbRF4Wc9OC
VI1sQUZ0mhlQ983mP5me89yXyLNRhcYz6ob5EpNqvmLOJj8A6W+kOJd8WTxjDL2kXUdt+6131YZ3
yR/a6NCzORmp4lmwj04GdV2HGx1kKJpu5sxgZt8EqKvfhvPiOXnGiE06lpIPf/njgYsDass2hv2E
YKcOb6NJKaOoN9VjvAB1q6t/WH77MRAxbjb6qWwwcn5WrAe1HiAiEiUsNXlGpXNW0fAl7BdaSpiz
jf84bKaJUQLLG/7FKM78pSi4x5f25IzKwxN5Bd0pk5e6DjDe4sW/xJChM9vbK3pR8gNUfupJ6vjG
ABkCmb+Ifh3OzxqZLMqO1xJLa+UGjfJv7BDWJEFveVPzD923pN9XfW7DfTS+zNpuCLepVPwpvoTJ
U4b21PWn/3F2XsuRa9eW/ZUbeod6Axu240oPaZhJJpOm6Ir1giBZJNyG9/j6HlnS7WZBlcyOE6FQ
xDl1KmG3wVpzjmncqfJs7H9m6drLXiK68vaPyKI59djQRY2eQ+aK/lGotUMIVb83KHBqGXiajO/Z
qeb7Pr0ZUirmrn4QeUaXgcPG5jph0vC6W9taZcOV0T1m5p3b2ddaYP0oWDuVe8UeeCW6K1qTtWgf
yvCi9Z4km+WCOrjq/Hxde7Z/7bb90qh5aBEej9bABMbHCpF/Zt86114J7LBGZZ8rx9zJg6m2LF2Q
n7TFlxWM81Sv2YnWV56FtGeKmaKmlBpjKq+bCjWWzMdtq7l0ovL6wndypoV2NDYdAqxlie1KT59K
8abicVPiJRkLUnqraQKA00X8R9ZulP65HlfnVVFulYZbSmkbHROACxEmvQwPeTDDOpx+hu7S9eNr
kTceJWb7otAFXx466mmqmuceTf+asl7RP4cJQfaZwQbGprehb6Tn3HU5u3jkwLvKYkM0Yscr0x9w
5y5DwUd0jic4Dm87J2P6HTcujJwh3TT2tTSuDXnuUhKiAymcS8Wnej3uXUtfWGVZXZhO6K/i0PpO
bwLgCG3uKgQhRWMx5Il3uvkWGO42xuOVTHS0ExT4dDnCTjLE5cI28GQByBLxa+qieg1pzYyGuaF8
W5hsat3popLJPpX1XWQi+dXUgxZEOx9thqUFV1YdyYVbYEJr4q3nhltjwhABYW3IxxWojY4GYHYL
+2chq8cixs/Qr3Pt0m9BRo+ptSwO9qOELvFty6vaMbnKg1PZTpjoytJG3W1LyXU236hu05rPFz5f
i6ExYBaI6nTRluK7VvrPWkxbmM6UbUM7CK2fNot1pdY6wnyvPh+iMztiuxKOH0Ec7zIPBTtGBXZQ
Vk6RbjwoO7NN67VrBxlbqGdr374Ng2jfoM2xBFWKw/5c4cDNbO9Cr4A63RsOGDkHLVBCYZfOWlOu
YjzxZJhbuAtr7TEwqpVHZ6BRIYKN24AzQtYdW+VqmujtZuPP0kMGotGSAfrSjRii3PTSoWpYITBt
IyRFqAIXkn5gqrJ1bZbf/Dy7tlV4Q/zz+ZC6N0W7j3ugSm37jpAm1raudh0k1grkxnfdD3d+aotl
EmJOYJdPG9JbUMPaJz4ap3hAUPw1jko/sK7+BKOaAe+SIJtSx+ux2yzE8nV6wvC8OCATb/sFnsET
yMQjOOp5RnCRxJ0lDAsFn3kWavdF863xH09cwOFE/3AB1oyjXpqhGJU09J0QfXEQiBrVfjTCGCmi
RXdIH4vyuU16rLFWZbGjD+m5vreBS1vJnELUByfO4whDdZ4mnDRGVnUe6pxpuDrgcxV+dlqAZ9MK
fRc+JWNdqiV56fQ8fW0fU28QJw7tHLsFMwRy1Uh7sh1WhsEErAu7yw58gSFvWFPLQy19lxDPSe8G
e23aql0nz3v93G5fhgbQQc0LppWbxsOriBskar6XyljHmveTVawOt4xfCnMZd9NelNQezPrWsMal
MbJT87io8ls4PmVMw/WLLPVthP5DeJjM48B+CfsH1lDMT1gyly4OM78YiJ5ot7GlXSizRl4P+X1q
2dFinOfFlnjx04Ud3JNI4lQQzkpG9ovosFVm27KttnrSXGShhhbJJKSVXeFPxfeBUV4Y/LtB4byT
dHG/fqTycP/+9GodHvUnynlXJCpPMzERxBheXq/SC/8m30SL19VjvU2ahdggLRGLJ22JtQ6t7OKi
X9y1K3dBcXoZbD6C5RsepL1AC73++owM+9hbNoOrhq5m1JoTyMvA6LYwqgQaD638DmL+e+UYi8KT
lCeDNaW7QxMMVSuq0SjucShJ9uXgG+leqIbd2UVLu6pj67ktAd6/xvVTxN48hWhq3ZThjaerrYPS
uw2gro90mXoApsIyrpC53vRvonhQ1m74sMbDARyAXdM2zb7F8lGDklisUbME1yKEWnWQB1wZvYvB
6alDn5fZF/hdzXaN3PGWxOm1c0dVegofRutMgMdIwIXuNTY07cphC0gHmlfqInhudBThyIEwJ64n
E8/1WdZT8t4AKPx2sFNSp/3oHbQuWA+XJLuIvXwDQVfc9O2LZF5m7eLlSJOdouEzFdf0XIcCn792
gSCzcodFD8SsW/iwoDLqH1SV+kfnifatJS8lyxj7xbbb0rrA8Fb35zbcoDa5OlC6Unk/ANNFRmb8
rAsGAd/APnICcscm9BL9q2WiRw7bsyidrrAossKEobEQwuZFD25UFeAJMh+VYd5E8T7I0cR41yny
Q4AEMSWiet2M57VhouO8c42r1n8nzKYZruVQrq3ydcp2WIroVD9WeLBsgj0KBiggJVwxOpUs4y5h
SOnlXWVGLeRt984oupuqzV6NxFl5fPPoLPlpxjcenDrYEOMusbwlXxJRtR4gBfCxyQ5u4cavhk8i
+lCchfRYybougm3qv9TiKmMjzWd7Ybqwa0FfGdBMkDVtE8WsI69Ywyaq8xLpbcZZJf0GdSmyvCmG
Y1KwSZSEpMmnETMAjq24fqjGizbbGSgMKrTOaOjKGNt3FDN/Wu2HC7TNF9gdzX5JJLU9UQ0gKA8P
gzPctOY+TW+hwOjBuWeDyInWbBV7Et1rfGgJzrjguTai724YPibZNhNLr3hImtsiM1Z6F3zT2Pel
XYflmSiwzF2GLc6SWoabIU8WiJ8LJJBtmt99PZ6dIwujNUPx8op0rjcWSDqhsWBTgdyodS9RzT4X
tWKHkNWm4xeyYZuUfquZ16mO6xtyJH3wPqwWiFwGifMwoeah/H1fOh+aib45bQ5mjJeCEpfgs5J9
fAduPbxFeAwgYRciaMZbkbQIGO1qiY6zdNjNMDySc72uadfse+2iUXvNvejSC8/WkVfcKzpuCnGM
qm+LcTvG9U1HQUh5lOqLttkoCrcLKwxvrch7y31rmbs/a3/nI/cRyPvT5o6a8Lpohttk6F+l323N
YVxK/PODAhdsBFfm9GPIzmWzd6bp1P7myNooZozPzO59qzX1dD/exvSlQDK+p8WZwX7uILBYUgSn
hvD10zzyMMXsYTp+WLSZxqHyONTP3azCHA9PaDg0Ff/aEWabtTEr3CLs8W9Yh3DS6a2mo9+cWO2O
gLTFDEmcaVUfsx9K9rGxQqEo0Axi9jkUklclDqhTAHbzj2uqM4+9MVUxZq4zJfscR41mXEt1/vW9
+fPKCPz598Wajb9Z2VGb0AVOqXLWcuGY3tnE572VGY9fH+PIE7YOF/VpQ9BCS1UkLRmXfsLIijRW
XCZ5FDc5EL6vD+H++Qa51vyFFR6qbKUNl7RfcAEB2KsAryE5BQNrBfHCRQmaBuoMFck+QxtRJJda
9OZDHdf8CZnWsEq7qwkFsPaelNSXo+Q8qGnqVNqZm12ECVOyTtW3QFteU81Lu5WVeiuJKDY6qPjL
bOPT2uP7Cn5eUrvfQvWm63dh3K2ohy1ZgCt9X4MBkzVF0CR6brOrHGk2nAxPsb7oPyryL9vhzNMe
i/BNT8RtNdHSi9NVF6K906EsezGleK0lo+6xNG87krSb9AohxVAQcDD8KCKQ5GQdtLRFRu9C4ylS
vCSkJ3sbpgejoh0TplfVgDmFLzw6oDHNqEgVzolxrB+ZM6zZMBMNH9qWXdM6aDahBrgOr+13zQwe
zACDyoWfwpHF5N79tZFnzUdelvUjkgmxa4LCvnOqpL6m/4RNIM1zD7p6loEGUc4KUVUCFs11rJuv
37Vj4G1z9u0ktEnIIhvlTqsreneTn50lo32ntexxMrRgmcMcQP3cEg2Vr/e0FOtOq1Fx9nwst9Q2
c0pmnojcEy//kXx615wN4j5M6y4IS7kL+1rDe6kaX8KQz7TnKBcwnCJ6fT97A3222Tk0dmxDoG6w
AF+ajQLp4ZjDW5Wog1xGFec2nHWomFmd7ZoeI1yZGNXt4LDLMXK/vu89O0bz2ut0zQ+DDvN/hARP
TRBdWrf2T0za8vAc//AZYc4+z1rdiGMBb3RvtzYMPoc6S36Wg1LEHLVsfYemG60ZUfzQULRabr4f
I8g943Ugo0MPBq1GHb1nbXpXqHFjIkNOEbyFJEy65AQGaEmrqt32FS0a3Kd9VVCQB9joROs0sE9F
0h+7htmn0GB6vjASLwf41NOaQkezFC/+C5TpmNI/6BNX4vhzt5akWLRCClmgz3637orbqHvpHzS+
N+jhvfZXDCsgPZtppyFR4vLRk3NBRI0Ax3m1K1AbWyd+oUYJVNZYeE/NR6IuEZXzHr4rAtkpprBu
PFVEd5hr7Y39qYbKAnbkOzIirV4nFzXgABzNZNBtUI43GWC0RfkDI3MlFukNbErXXCf1LXCSKQzQ
Be4ooWcn8gN+kfX/9Kxn32fGqJf5BMzpEkj7mdwmF7QlLlFSLkLSo7XFvUv0l7m0L8hQXYZnHiLI
hUb2WHFmE8Nk8+2YrPwFu9ctdbXD31qlS0yPK/AoS5PKzItcY2rbqCXuwmtsDFdqw4b6Etox4tgN
zcBztWm37S5cu2dYqf7qGzxb92w38Cs756pIUV5iud8YG3GLFRXeM2nf/Qps0to+5zYvhoW5glW6
fH9+CFbJGdXOHS7v8hQI/8gXuTlbHKOpTQZmfYPANrqOK9wjy8Mtshds5pYY+xfRWfhwYnI8bNv+
9CgP//7TYl8xPSTJ4Vj+XrvLzokluBnfAGwvs/VfrIuZs4XGaxCCVMboXPoeIvEyuXIN1HjZwLbr
64v486bINWdLSyO60h2S3rnUtYP1sSXppoxz+OjamafKk5EvR2YHOVtHMulV4NYnCiV0O4u+XZnj
A98SyA6cs94mtaDeudOr8k5tko7sVeVsmWjzvit9hei9a0HIQ6bUyouUwitQOeAp/aowSBzJTrwI
RzZ9v6pDn94DSWfVVIqOGQvHZhIvEp+3ferWHdntydm8Gph2MSamJCwncG67EksecMSvn/2x8pWc
zUWOk7q5HbZUJKscYlFS0VFPQs9ulvgnwFwP9mSthYNdtkBdc60PdHojC8gU8P5wnVohe07yXIFc
S5gBbdlQHcm9YDFMokUfbAAFGRFDklUDGl1o0c6uDXGu3FDsWogRq6HBvtLh5AY2lbnPpgGjkaRd
H5FZNHnOpZvq8D19HwSWEt7PFsjsUhUD0n1l5nALQNF9fSeOFLmdeeak1Blmbhwl+z6I4bPZWTde
61rW0lBl1ddDlpCJWMotENt4TXujX3tTJreaPrwmjatt9aDrT+Q/HBmRcjaV0omtJrSOZE7U4Hjg
fDOfLSEaLAzrxBp05GpdOZ8kK8vG5MMhQplEmwq13iLjYa47B/GbpTti3Q9OvTe6wr+Owqq9UCku
NyCvMfaqYlrFTLIn9g3Hxs5sDg3HlNa3Yw+8QyUVg+jCRVQ1RuWJnfqxmzmbPzVb2rEYgvFSK/ck
KhjDmetBjznxqI6d/GzyrDvfzAdJOECkKqrW8GDrfWeI9dcv5ZFzN2ZzpmiiVJXoYi9tF4qMKbwf
NYhUo+5fVRefevGPTMzGbKLEbhpOxiQ4yEgJpo1Rjad5dxGnJrvLcOd60/UkR2cB9XxlmAhSvr62
I7OaMdvxltBlytI3BtxvD236nMcnkqYPp/2HJfnXZ8Onqdh16L5WJb8b6BdJdsDoocrWcVmGa3ta
/bVzn82adtS0ZZYfzl2jN+2eRUl2YjE+dldmQ7+CReFUKb984KQ1yV0vTqRJHXuVZgO+JT809Zms
LtH2gxge9RXKYqh5X9+QI8PAmI3hqu6DQDP4dcsJF8Rd+AZg+M3Xv33sgc4GMKKcIYgPZ+7h8RQ4
hQ6u9OybCzNDnDj9YzdnNorD1A+mTiFlMQ2M3pK2sQ1q4Y2a59eXcGQv8itc6NM7GWX9FIC8zfc2
0vBATP5Cdxzj3OzA6ZGF5/KiMvd6im56bsD9/PqoRzbCv+INPx01VAitJjPL923UvuaJtKjky3ST
KHAKedLicYCh+/WhjqVd6rPRbLdtzpI4xXt8N8mVeJhSrMhL7XZ4kIvxxItw5Cn9qlB8up4iityC
1NF438icD4asjGDGlu5r7KD9LHDLn0rcPfLG6bPhrYbI06Vfg11FxI6vRkWPzrDTRkxo9fcuLE7U
dI6MdX021stUU6aJvnPfCTd6KHnwO9/L/e3Xj+TIkPy18n+6W2EQB15QVPHeDM666D7ursWpIPlj
Pz0b7XSOG803VbzXYHKmzgAfd11WJ1bUY2NlNtx7h92l3nFX0keo6BkOKshmOgjB5QSY9dQ8e+wo
sxFvybhDjnm497Tluk31k55NTDqDvxiAarx//QiOjQoxW79HV2+6UXGUGKZVtYo7IhCgJSxwvrXa
hY9VoDwxgx25HnF4lT897SRqEmKIORJCXpTwFE9xy7r1GsZ7RSTDiQs68uDFbJR7pMz6SQ7HcfSe
OvWsVA3u4u3rm3Xstw+j/tMVNKnl+UOUpqAKbjrcrXCwwyY6cXuOjGhxOOinH8dwVUsDGfne3ANl
bzGUUfW+EeXazE/MgEcGs5gNZrNpu67LOELbPMIdw4934tT//MPOPH/es/ywzexC7evhWjMvSZE5
8cNHStiON7spdTgqt1Sp2hcY9T3admivsScv2jf/e41LkeinU6KEYxcxuzvFpLehm5ZqHyPrLZ3H
pj7x1vx5TYAI8fuDbfVsmkLbS/bupG1MIBwVZecIjLpzah798yrqeMbsCMqstCLjCK0Gk72BbnHj
ax9NBc9Sxquv3/1jVzGb88YgosJsRdweDK6teZf4tLXpyOfTqeDrYw9gNt8ldj7a+hDSrTXSR1U3
aDS1569P/sgNmifFh7HUvGpK1H566+711+LD/47h8OvfPnLa82z4RjadwkWr9s1oW1C2jKfK1E58
dx4779lk1gDhCJyIm95+mGtC9x7ts/D269M+9tOzuWwQCL3KOGBkERpAfwpJmWHCAplim1At+LK+
8v7iHZoNYqdI7TZouEP4G4hEarHkf30Nf54ynV+9x89TZknaFZwx3pgG0ccuOxM3XrYrXk71ko/9
/mzkem1tZW7A7Sc1Ub8n5+sQY1zh6VygNvj6En7tpP7zW9BxZ2O3K/IoFL8esbVIr+qX4kb7Rm9B
/pDL4NndLv01Isyvj/XnBdhxZ0O40f7nbRK8TdqVDbKx2IOH23z988cGwmz8mnBwAh0DG30fAz7D
q6ofv/7hI5UgZ57r7nt1bqs6V3vLWORXSJBRgpNJ0CLs/RjvTaTH1sp/Ck58nR+5TfNsdy0nZzAa
uY6Esv9jda99wytKs2aT/8UDzEb14FY9TX4OAItkgtxzZT8b9xDyphfrxHx39I7NRndSarorYw4R
vAxv2VvyYX7Ut9o39M2NvnHfmr1+6kiH9/QP7+8vSdCnMYiQxzFovqp9/5FMS6R8GIuhmX0zTILC
l9VF+N5uv34NjrxfzuHffzpSrAlbuL5I9lqG8s5Ze1I7MTCODUJnNtDD3jdGdVBzhBoEnDwgqa22
+BCFLEdPthZ4tyOyKbKUSnOPd26lNU6xdu26vWrq3NzkqskvWOf99deXemTicWaTgmnXeSMLPdmX
5MgiuvsePFgHRdwCn8HXRziy73d+iXA/3c1a9DjXCTPcZ294vZFQKnehnow359b/zlfM10c59shm
U4JX5o4gUkHtnZDKMGXzvKpOXMCRn55ngoeF6NG8c/6Cqn7qEGka+yfO+rAu/eGVnud4i1SOFf4f
pv2J1yzTcPbLrhggRfbl6usbc+wQsykgFw54iKlL9h00L3zyID1sWginPh2P/fxs+KdtNpKny7Y5
TenH7cZo04cn6kRH9g3zQO1UyIZISX66vwXZTaBOtRpe0ruvb8ux/b49G+NDGVma2yMJIrNxuO9u
0OYc0qCvmx/1dfejfj1xmMP796cnPBvvqozAXyRcBPluZMeMh+yIBRgzfRPRfSO0WZ54S48MZNv4
fc4aIt/zI8S4e1QoMLisBtjgpvcX0Vtxav95bCTbs2X9EF5tQrtjcxsSb0vgCo4fdiprpzpD/AHj
3z3Vrzw25mbDuWzTmthlbltJGKGvbdvWOnGfjrywc/dDLPRh8kt6FJ0Gyo1YZe05B5T19eM+ctpz
S4PstXbycEBfNpDfBBs4X//265f/19vwv4P3/OZfr0z9z//mn99ysGpREDazf/znfZ7yv/8+/J3/
+9/8/jf+uY/eqrzOP5r5f/XbX+KH/33g1Uvz8ts/4J6NmvG2fa/Gb+91q5pfB+AUD//l/+8f/tf7
r1+5H4v3f/ztLW8z7Gnf3oMoz/727z86//mPv+FH/nR3D7//7z+8ekn5e/cEnOEwjerm5T//2vtL
3fzjb7b9d9v1bMO1hS4c0ziUlPv3w59Yxt9NSzg6X6o2fhnp8cpmedWE//ibafwdMaVtO9Jypeea
h7Oo8/bwR9L6u254wvWkZZk28rC//c/V//aA/t8D+y/ERDd5lDU1J/PbyOfXpeNK05O6CZaMUulh
wH5a/jo/kJmy4F0YRVWf9SaEylD39AN63tr0Zdie6Gn8/u7963iuJbgyW4dvMV9TDLv2Mg/K6TpN
SspeBIxNK1cL/FMKidks8O8DubrrCUmpwZmXkYy4dHPNNVx60QOQprhsa7UpzYhAuwDSImU+Dam6
DfUwB09k+/qFSjxZ4KigTXhiwP0+mjkXU7fpn3N7TQSg+lyXZ5qRa5gWUZvEFydbt9SDezt2yZkc
Jyb2T6/fvx/w5wf6+wz761guD5Lik+Ngjprv2gdwFyWwM2/dDoPGdF6Km8YCiNt0XvqkN1W4y8Ip
utGM7lRdZ7bJ/teheWMFVyihdpmH2/DpXYpFmFi63Xkw0/T+EvdoeMsaWe3tPmctgZlLD8vVbXDv
fldfh9znjcLCeV8PFnJSUdg+nPg8ffj6hujG/BU3dZf8XgxTUurCmNfu9SKLO820vLWVl8WZm4TO
NpMj7tHRAEEC4gXfEaFGsgKWoUH3hpWgZTvCsuzVaPpkKX19Pv8x4jgdSAgm98n1eBdma25GFmxv
NQf//jSyjY2T0karG1fojvu078/zIJjUiWP+x6g7HJOxTvAWA164syfTpOloGxMJVflA0LBSyNjt
DJLV11f2H6+e7UrhHKY64RgO7+Dvzx+YcO1qEUncTlhU8qrVuyYEZ5a0GTZYLX0btDTxzjsjc4pt
nqQEaX59fPbMs0fNpOJBbOD180zpyHk3KNbwjVfEiJ4Vg7Al+XoJ7O6FdAxhkNdQty+d4Yofw4Q4
oyTN48FMhF5deqNXEiBRF/kL4ln1roKDbUiFqUW4kYja6YxELh1+U1SDHPJtyS47jbTQuM4MW133
MQwMyJ7meK+CVJQPo9vYtwbYe1I8zcD4MDNvaK61Om0FplhMBA8x3vWCIL2hpK7tZu1owYoYKz5x
nEbhvdLCpK6AcRguluayo8JrVrpRLMFxe5cRivhmrbUJHDrbmgB2GQ3hEXESRdziESp/aVvEJWWG
kP0mN+oQ2pqWl1DH69Ky7esS1f6jzJ0IzN9wcOoOdVp6rykMRVi4ZNwQ3rmsCs1BqBxmBOLlIumR
MtUAEleFbsCRxL+nmx98hJrjXVeBndhOolb1TVjq00c6FkYO2yMN30oRDNqZDC1TkBGm6Aa7fYQO
nCS7Rl8wKulK9WNj/OhNh91n5ofTj8hoag27VUseFxMJKviqL5rnxPS8hlkj5RNqGET83E/aYK5y
UxxovoYj0YrpB8OyAfnRJfSMz9VFX5RBQ6QXk+EiLWXk7UQkq4Z4FC9GZah5gFziyQDzM2miNlc1
mNV0Y/udqW0Ly9CghhvtuG+c3iT9rybaveCLC2Cw71gYxf1CbZUjbXaBEKjw79QNhHcpS4IjCQIA
pT/mNVVuP7e7jyr3QrABTIv2hUitfHAQ8yhARU5SyWdDEm/EVdt9eBNaIieUVFUpOUW6HyOKC7tQ
vE5e5fGR2ld5djcWka/vLKfWvX3uGF7kbHg8QwwCEHvsU8vdGzaB1Sj8m6KvXXipOXMDOfJRSXFw
6kkf0EG9MQnRepKmVaypNXcms2Ta9Mty8HnrGrPhg8CNHexTudXTAmsT0ydMUYuSi0QNUHJgZx6Y
A6z2ZGFoHhWooe7QpVDhK7jwafSAHnpIptd5XTThZrKUjcq0ViSe1oMk6he0NoyUyoyje905GL7G
Me9XrWdayaq0ZAB6NPJs8LmuHW/8ciCJBvx2g38RS0VF0tCQqJXeqPIKUBe9xygL23OmUo1rMb0S
GEqpzAbM06ReIlnb44ZU6So+mwYwa9gfQvRuhh4TKW3DhFzYohnfY/7vJfElflu2CLrxndfVbi7H
MMv0XUP4YY7byiO0YuqdSZFqquruRyQzgxe8c/rgdcgCEtWtePBJ0NZBhW06YuOfPUdP1Jpd0KBt
vGEKY6qahU2molnU+LODnJSHSfZiQOsMbeQwj5H0gN/aJzJMymkl0p4+4eAEg7FFGQ+4z1KERCZO
Rqxx3DaFDf3+gJfOSoeQohqjBwrjFqf0Wvnc2WWWAGuC1AHw3O5cUg5K1RONBV6DqCwVCff7FETR
lTJaXCBFERGMo+AWdSvwsz52M8CMP5VvGud9hL2I5cvUL/MprH6EcSLlRk0uoS+WbLQPLe8CzL/V
SD5LGcRes6i1KgDAFeiYQ/tYdpcqYX+ADcYpxXYqCZVdRWlg2TGd/MDC4j1G8MiWPDRolIZVJneZ
HWgvdWq714BeCUPRJh2scZLnBmjxyIubVZWb0aOrTwSG+4Z7mMj8pMjvFHgoypih7wMZm9wGOqGu
xyPZHarBEQfV+n4iMMK6NCZ5iJRotM5fwXGhdldEBcZH6ReFOqsRSw4bN+u89rIzLXfYaCT7tgsv
gZWwrjOlnrJOGeMqHauOL4+gdzZqlNo707IHJt0PNBSWoSF/egnb4yVbZQofetSQVBoI2RFZ6pUA
4jJTZmumYb3ZRRmUzm01TBDxkYjU8nxy0jC/wD5SWViuDKabhTOFZrLpNatyMNxmRKUYraEZpDsV
2UTARy7DS1mQxQ3lJiu+TRIDxYGX4NxWtodNJwOz1V7adWnvC7d3YSiYPlr2iv+7AynRkgcEmr6B
0JnFH5pV4DmGZkg0ilNY7o6v+8rdi8h0Jg0+VVnpQBM61RS7gaRrouKioYM2U0DyS5sC+1zdjYBY
xYRpoFUtVKyI2Q+dufIhZcYuVMmuLyJJRgzmzkVsZ1xi4sfeeTYJKCkNgq7LnP0GEIU6jwTJuGE9
XjtOUYjd6JdW9NRoqsovSxPhxlU+JSFsQuVp1apHuTPBDiCgPjOu8WX1h1h05kmsk5GeJmTDy94j
yatq4o4YFRnCl2tSswIx4Q9YVbibQey4GHSbVv/OStF0JCF4jr2jplegpVFCNcNF1Udh+11ahoXF
PulkQ0VlMNxNkujpOeDRinCWvmzGt9GpnexatwNMD02htUT2OGXe4wJpMwEMTS+i9rqIlfBXPa/t
U1Ww7i3LXmZQ/51IkZkzxP1dVU3B+NCEVjbsu6T0tZvMiOobB4oTlttSx3uSp5q11ypfERhMo4W0
5DCNgjtP0wJg0FNaXla5TUK3MVTYTaeuUPEFltKgfvONviRfWQ1h/b0qsBLBajSz/sYuzfrGd4i7
f271yH+KTE3FWwUptl756HEt/GU2bmAZMuSfcnAYgGoSEURnLrg4toaR/a3RB+7z0AJAPhOJHkAJ
I/vveqw8UlfqqQiYvgovoDVXNlCY9WpU38PCJzvG0mvmFN/3oS9axGKAAmdPhBPbdn2SoyeBKzTv
PEhmo1N4b2YUdw9D0mX2utY894aRb7zCWgkJMNLqkERme/yJl3q69YqYqCrNl9VdXIZITaZoKq9i
33aKXTDEg3o3uzz41nj2FJD8ofDU9+0hPEF0LEjICULtFWQFe742cRS7EK5cf+6zxkZpHqVNdVdb
odjHtothttFMWnZ6ZVQNgK4GUl5oKBJGlUx8NhQiTG8j0R1gCpbDt3kYOE8CHrwGmtElwc6RCc2g
0vQs/DiuqMpza2RtX3ejA7UiTj0AllXEXICmvkIBjnKD7A8nECTpkk+juauOqa4n1pRphqRxgoPJ
uvEjtU1imMWrgEoEWXcGkg/mehk+qiTj6aK76u+1VhKXhss5+dDdQCfIaEyxc3Xu9D1ubWjEFkse
LIUmRCfHE+KEAhGLBztyqpc8HyWAg8bQv4N7JiLYCafwlU+1otkHE7uzjhSn3qluPSuHR9VlfkLA
WznYzRPvQ+3+TEzUo89ClEZ7zt4RVMe68ruAjWoM1SlepbUZW+f24Hs9QQJIKsZtpKwwf2FrlF9l
Mb1qrJUSdmVqKundwZOzw50k3UIHqDB6Agd5mvn+ZnJRDjOhKcOqENOzz/ZYI7NAvFtG4SrIUY7P
rW4URGWL5sll2Hb9D21KIhgBfds+aFHZp1ce21WArUYFJT+VxO2F4wBWuNLG5IGs1EFiWpNkoMjR
VO7SYv+ar21KGOHa0ZWN4XpsiEsROnwt2wfefmbBFS75z9MCn6dmDnCdi8p/FxbdbEI2a+9y5AZ6
MP8G0S4qywExJDI/3Y5WEicboDZw7do0lcT7RJazmipT/giqWntmsTEb8Jq+ghMV8hmyTIqo++GY
cYdPzDogpN068sYDagASVxoMrCbSzEJoCMqpmjPHHutwleUxCMTSJcstKDX0oEF+QCV7QC9uswZR
2mZUcW1Cjx07En98xaqcEMWpQznwmmBViNJ5E7wnkIULRjmo2IaWsOGpgQUqmBx7YbCa/bSi3Ls0
fcfzl1llSULF8qllX1lEBnCnonZuYdz/H/bOY8luJNuy/9LjRjbcoadXB0ILMkhOYEEFrd2hvv4t
sKreI28lM7vurM3arGpCJhEIB+Bin332ypvTHCifxDhPqFdrjj3vUI9rpLCTp567tUrepnpMh2Uf
61p8U3WFNaWuTIgrNRTz7CSJ7J+xm6rFDJVh2B9R+yz7FPEd3yUq8b47MuM3IHx3JhswC8SDdpo1
rS1PeT8Wu3FvtN/ka15qnCVXM10L30W/UvF6gL/82LgN0qNlT/JVBd40wrExNLCSeYUALGXq3Sy1
gJAJl6ckNj2wNKf4UYzubaoSotdL5U88gNzuJUkxZk+QgM/0MOwHu204M6llAKEyJiuxzaT7Ywok
mZQLplab+FbPgMvBDz8KTxjpQRIZauxTDsbmJoaR/IoUkvh7Y3I4xBZ1zBvVdulg7yL06TcrE2ui
90IExVFVevg4ZDmc32ocls/VlA3BjleVzNV5zsjOaHu5+Gv8WmIdZ2WiAFpdpfuTrGRbfC0dN66+
mIU/FVeu05nOKSEUyDglmSsBE8fsrg+VQzb3PfOTO2wd/oAYVZUP/2z8/4/U7N9K1b/I2/fNt+pZ
dd++qdu35v8FUXttWv0//5KN/03Ufrd8/pb/u6S9/qN/SNqe9Qc6mud6qJbmKkIjBf1T0nb+CAA5
OSZKk2kF5lrp+Zek7fzh8AcIQ4jWphAef/UvSdv7Q/jCCXyXCDHLRET6TzTtX0tybuB7bLhMftSq
biPsnSlsqk9cP7EAXpVRygnFUO1xMtrxGHtzvq96KV84/OqHn0boT3TXX10S6w91+aXR8tn1C5u4
9F/FL9xPgZfZHoE7uqR5oSU7inQx5TJl1CKHpluQwXObWzJma1EkPaC2pJjEfyTB/eMupOWi8glb
wlc6v4txGtu6MLMTe7urlEC1SNJHFy9yZf+Wn0q5vASgcv/6VxfujyH9nwLi+nNxN3gS8dc3hSPO
1fa0m43ZcPr6aACUeaed/mYGfzI/DfTzEyUUWdOjqzRnr8jtnK9p3aC1tEy+W08AbNrk2TR/6dQ0
2p9AGclXdtgQ8NJssdx3U1JlGO7JgWp2wnWq7pQ4mSyendzV8obdIySalshTqymruyHodHpkOecw
a2j3AdH6ru1zWLSRMCe5q6VTj9dRmqutMWvrtaJPe+vAKqEIUKB08eza7KoqA6vYZtPoA0uJmbnX
pWxdDUwVE0hUyPwd6L7qW07tlMgIwwaU7V4tYF2AEozxt8A1I2I8LVCoIxFwtMwFR7nkD02gH4Ix
ec1nBfysUMYjgJBoZUerZxTB9mpG5LunRkAWoFuZ3wujJDJhqJ5xyrjPsV0Yp6hZA2hNsdKQ+CGZ
l0lCMar86LXzj+PpvdsuJJUloLFF233mUP3BKCzsGqUrj0FjmWz7Yjap8wo35JTO6V8VAP0MUv4G
WZKO45Ir4ViF+1nNfhiXxFm2JHRt3UVU3xrfdb74Q9OQ9ToN5tMQ26+ll3V7kL/Xk9Po7DAabuDu
03Zivq/YFZ90wVnlVuuqvrc9ONVzObRH0Rrzt6VtVH9FY649Eag0COisQRMXD3oy+hxerJL3hAM6
3+vCIQvTLdocipxrj/ejpRxYBcmseCiza3+YkplErMTXmRcGnh69+wQ9LtiqPAeV3NQVy3U3CXpY
gRKU7ZNMl7F7dnhQ06nIh/izDox+uG1br2eJrwIZukibNGkHpOHuFR+aD7VkxrS6TCM5U2SQeLfG
BPVh61BR1dcxzLEXWgL0U5JnJan5BgoEER4aGl9NHP0+kWbQAZ9Jy4T7zGR19JKU6AISOrwnmSeu
dfKIsqyupgGoxSEnsfZLMHn6XbFUgAnj0qAhnkRgX9CROzgmNGpdsNGvM0AyxBAI994e/RliqGWn
nIv8MlmcnW3nRAFrrMPkDlm6JLQ9b9ECq1Y7h0jmqiNtA2FvPyd185Qru3F20s2qTx7z64oZagoD
olmTiaOdJuBlXPoJroq6Es3LoEjqI0FpZhEuixzYEvVL4KLtQMjl1usoSGyH3iDsKPMTtzpMKqvj
vdCYeoBI5gmBDUYVcIAy2GCWJTPLrrDdmF6bLF1z7pA/YNTQGzEfLOoJIDbctt4mqlizTMvC1yGR
kCBrTdp1Gj7f2Lj3wL8QV8pxiVCw0vKjvW9mUu2R/aGhdL5rzx8znbj9zTjUwbvJza3iGWhPUABG
lf5LW0Uj8eKu9Rw45sSZr9JTQXR5mzPQSerI3Vh1af6Rr5pE8DiXDiloVgtoPZ2NJNv0XeIHpzK3
qltMZ4SmxxmGKmb6rHefSdgd0q+E+/FPzXKevJAl0ur2NlpbeR2Ydk9txGNrG3sVkFo9L7IguicQ
A2xjOX9BN2+Sa1AuSMD4s6tlQ+FTwpyYVTfS9Rosh6wYx2urr5InZypHhzQoH7SPjcydHGi1q74s
KG7zrjI52zKSKeG+FMX1uzlzOkqymdTPgWoJgKoFSNarLpA53Tv0XlTXfLlWBHQWOW2PrLk82ZMa
ibdqHQ64qpqC+k5O5RoXFsgxbAX4l50t5+5bgNYNDRvkJFwrxxmOhl04y25mFvpiDrbOj0PqNi9z
Z4vyayMd987JhxaISKE6CFWuNXp7z/aGNznBigm7rFKc58jAbqFAA6DIvXKFBIxEnu1EQTVtC2+z
/OJZRfBYC6/vUXQh+G4bSqEE93vTG7ymRm1mosD3Bt0Y0KaoZ208zzdeHLHIB6MyJ/B4dgKPxS/L
hER81ASSCGdS0OEWuQDwRjLrhz5o6N2Q6PlOMU/dsYtJxn+EKTHVt6LJx+W2i6KaSPUmTlKKLyl0
Men26b03j1VxNFoP7H01I6Zve9fKcmxtmW3f5R35WxuHWNKH3Cmae0PVdE3VTUO4EoUUEsshOeSA
dCdenB3RKgy1UUsSY+keo9qgnKmFn2uBzk4yswM7XXfxg5pTErIB9dFDzI18YvKMCfs1bLIg24Vg
yNJMgFKq/oNdL4AWSroX6phFjGRzVX0AkTLRbMfrce0OHXl5zpDWL1lsNWTa07Z7qHUvP1Ze0L61
Gg2Mk6BoxX7x+qU7kovuPylNVPgKQHsoLPNGStHdERLdDK9BJiFCSSpOyYHUbP0uJwb5Aelbk78a
K/dBj1EOtjtJfPM42mVS7Vq3N21wvTPpVtKY54JzsKZolzqzvmNRZfcDvVfqGzNR3FvbzlQDxhgK
9NHOp64nDDda1vbH4qtTsFxAXFnK6ugww5DfYWN2vupwc3TXpl/1SThBDuEvYX2Pfi53uVkY/l0r
5ukJeSntrn2/y5PDOGCCP9i5TT52bav6WM9Ez28zYNvdbU009ULaYOdH1wFbwf6qh0TG5sC26696
MocbPzPm6aQJqhh2i2idW5btMYB3r723JldJA6h66UE+FGKBm6HS6BuJM2Z5rdMaHCLwCmCUbgey
FXBjEI9MD2L8lkE1IJbaJPf3NEDb0zup2cVu5oQuBlafuFiLi/QZ5u74rRracjP0eviiPOc+aYRx
XWu/2+Ns9T+hxRITKl6Vbe0Dx1Ch2eAhSqWGQBVw6EdrJuZegIikRncSqhckfLfUFlyUQ3PLeZR1
0TQqB49l0mQ3S9H7b75evVmcZb/LJIjCfEyqK5z49gkViWhQhUxVt2OzMQwFjrDK1TfXK8krJjDi
nREU+ccYxwFENRTO64YeZW/rmUN+gyFSfFVJ2YaGheGgCVqW6xRMqAyy9BOitfkuc5qnsfMlRdqc
GmUZsVEYxfC0BCSIC10d2qa4iSzrU72KtUW5fnFGQ1U2Vz0pv4E8ZTPpjpndU2BMVXxE9g/bfjBP
Oo693eya7PkHNZ8SesOvPSWyveEa5dYLjGyfEut+V/jlPXuheqdW9Jdt+k+dytkG9KM4wvvd+jK4
bVECgJ7moSOqY57EzWGGkbLzi+qkS2Ry27m2NUAfbY8ffMsGLJWOCv46YZP0OaUbu+yzvTV1wS2F
I32gWjKcmB6+66DOj0hCn3rARCrOopPpBe/Ntgw27pztJzHU93lEpgGdKCH/TRTOUC6Ir84/1DGz
M3Yjecxnes4dClFJf+iD8pFdMnGXhvkYEQVEvcM5xWVPAooLLoko5yykGoj/VVGNjxt0fGcmM4Gb
2EKudcOoJlU2LSEUCTqTE1UbtzxBQMSuyJ6SxaJxu5VOggN9JMKFzlxsHCM4zYIEKwN/E0BWgeDW
NA/s3ifY9cNYboVUmg2g4bwpkYzXsq3cF9rL3DfWt+QOpfyTswzOg5UUCnXGjPZN7RUhdLAHaQF6
753oRTiQ3aOBKE6OeFtz9j54qLddB2WUo5B6a4RdXTmle0xKggVqp3ZCy/AoZY2EpAz5cmyTAnJJ
8lFqV+zGDIx1J4+GMlbMSvNBVXiBoXIFMJOW5th0uQVhQt0uU3YlkimloJRAAYCwhPcWzAOtoTi5
8tvA/OpTHOkFjtnSSE6N0C9N57LQca2wx8G99ezyznWJae198crOZTY2BXGD+6qc3A+q895nIwiu
CdiUQ5TvEXDZtNfkvbMMxUQL85rP6poGXoJfJbASqyitJ7ss62vp24/z4j1R2AdDt0j3zh0r/7Mz
UiwZYegBZ2qveUf1i9vlNzhhbpoqqm4Sgr/nMbutLJtc/LyhbonJeENdgERUlbtXDllhe4vczgKC
iKYhEyzheDADseJqc6IuiboZQzvojrZtPxlyPubpUJ16wDhEsqMWznOZfPDHAcCGRd6o1QTFh7ny
5B2UwKLZE8xm3yWJjiAEdYAcSlc8Fium3YhgimowMjhxUrKNRV8djWW2vkYWnMIyZS9F2cK/0RVl
QSMw80NEoGwxlCRgBk0TYsMIazPjDbUi/dgA2gjHZHkxAzDgJtaLj5NAXnc7dIDGqzFTD546UI8N
bULMyGEx0rDKpXVq0Ab3HlaKbT1GBJ7Xc1K+LY35PMPpeNEWy93ooyBEzP4EzbsvnSfipyHDSlvm
BZte6RW7yFSwg6y03s159D6T3XVLZ81hLjNgmXU1ggtzqQiixin3Yyzd6HZhAr+2CHDJYRcXUGuC
9LbUXXpA4j+OPJqtOdYw7BLL3Huu3tUCFEqeGB2LMtXzxarEPVYnpvpaZaSxGdExDXLKZ9pOqZsJ
8lAEWJJQzJTUN+S/DW9eEKvHLG6gxaZ0eLJeRhubTNlre87aA3jpa06d6c6ZJ+MlWrIq5/hSOZ89
b3oMUhW8YVhYEk6YRH9nd2PS+O1KkCHmXrf6SrhmWPPxsCEnPG4KTHNLacR59XjMtyTNgVTzVEWX
Q6MJ5PJ8uKxWXB7EbOgjbG+ANE6sXqqsIKSQVg4MBmtCbm7jdmA3sCxR/tRpF9pMCVKgbn2qcmgX
mwH54N6yBvdUmmi2s8ORoATUcZ0kVCTbCTavZvsgqapBMIigDiRqvLFqCiF5m/ZQ7NwvGpUT7BJR
2somz9Y6Lk12mGBSk5k9dME+CpYmJApdhkXF69oT7o8roGrLCUXBQn8eB1xWz4kzTH1DdjPq+4Nt
mb7VgwyJEorgk4kJ4ilVQxyADMWEYBPE7DI7rCm7nQthpOsllXtSIemfYXPo9IC/IypM8XbESAbl
aIlSts/7sZDJ6ughk/2zH0R6gBFgFI4d76ZJwfC1jcVt/INpoSKymPeQOqxDpmI0/S9iFHHwYPft
OzVW0G5TmTpow9nCf+Xfjqap8W6aztBp6nG4ojdFEdAGyzkprQfvA3U4WXZvuc4qpzpNjde7ak2s
7Hw2SGlXpTAvcEFZ03FZHIF9YnCt0ofjoyk2LIc8xr5gwUEyYJEMu3IZTGKMOCVOlnFIfpSzM4qe
7qEWRf0p7hsi2Vpb4mSiHrDxi84/ULUCt0wc7ba3437bRN0xKOUXFl21DfBkPHctjetw+yyxt1MD
Xqw9jYjuJdDloP5eN0NzIDKG4HivfUcZY7/4FMhGt77vaDjPWmKUMiJAAXNQixmWjFDDGgBPyxyw
wbRofcQI0+3biVezpQyMg6PVpw7/O6VCMYg1i29cT2Pmh9Lpy5BPsTvECRX/1CqNW7p3ODNqyrX1
SJ8v0YL+RtUm1qbRMdpdoNxrgo1SfF2tyfeEURXyGCuJctVjqnuLX6efmld/yWqYXqqLLZjTIGyi
puXsNAkjuw+qOf8ojCgD6Ofmh9b26nbftaT8kCuHSWFnSsH7GuNRKXYGsiUJebGNIjG3CeffhZLE
tEF1ZC8hggbDSRIkRyeV8bBrZs96TVKsUTt8IkkoebQ7KnAEyEBG5QA9Fu9Mqk+bNOmmm7YfXWIg
57upt/MrpbtvLRzgDPjy1umGg13iDqLesE+mub2yqh50M54rvEv18mgvY3Sq+y6+r6JOvTMSc2t0
BXuNYknucsGpY8N29bvAd5dv+lH2N50axI1h0GSW4ocxRODseqahA1zx29EvjUMnrF0nzCoskqI4
BgNbW/qBCARN9UqHpe/OezKd0aFwRxtDTIzWc2tN7ht1elDdLiT7fgBqaY+xOFauocM+la+NFTRX
AsglReT5nQsyGjS9S+jqAjfQzNpHa+xZ5vVi3ZjL8J0iDcBMFddXyoNZTzBsf2Xb8ymrxPRYj9BI
Uz71+yRt3as0D+SxIdgM02Fdu9PJsyzjVvdAXHcjQsZDNHoKuyFvxSsSTbTHhduejLIqt4ltejsD
uwTVQS96Ya+YXYGX56WXRv3QDvLJtUGmFiIvH+tAemx4oikEZyYwDdYpwAW3bHZG7JaH1ErjrQcw
DDvaatkxoGnFyJyJd+tCsk/Zay9RKAktPxY2AIy9vaKHVvLrTZz3BuGZGfGVoIv01uwzfr+h6wA4
1aPC6zF8NB2veb/k/BMnCwgi8n44iJyRYGODgNZSsx/ugqF9xgjabcaZ/L0gTUhETIToNswHxLtS
Uz/aCX062SjEoYTm0rjtoQuU+qxNe96MKLanTNccDoxy2TlTNFJBtduvGUcMMCgxseumkxwVmcF3
toB1olVUHIxgYfLPZ/3KiX11RSX/8EjNPwxTgjxU84StBCNVOpGMj5Gw2Ude00MXX82t3P8L2sa0
dzjhf1IuyuTWiaf3TpUT/pZrOHZGWxDqNk2shUnS7g0F100gRw+j6MIIS0m0DTBevZ/NamF0PTBC
Bag5Yr3tI6R5uKkRbaiK5oF3qufwS06Z+CqX7nvcs0lGMq4cyOLl8IzR5mk2425LJO+8m4nJvY1q
5uFRGavNh61ENYL8jOf4kNpWsc8y+wNVB/AbS+tuuplNvkAWYB/HCuyngDDbepA3Za+WUzQBOpaV
wq6zVPVVh+//UOLSvJ9iy91YPvxPhLrgPR386Z3XOd/0FFUPVgrez3MF2xD22l8a7DyHwjK6u6GY
gHCaPTiECsoFBqH4JCmJPI6R+oASBQXLwKTIrs7x49Be0X4mdf9dVHVXvFvVk0PP5BWdQTjvBMHw
eKBHzKYceyIOPg2fd+Wr9klB5yR+x6v2UwqOts9LbFCL+ljKbgIT6Sc3aKT+rmgS64q6ffNg6giA
WxvADwWXnh+MEvfZ7AEKd2jf3Iy511Cd15312ZWOcSw7ESeburbIu6fVof+KFLV8yXPHDTHHsXiX
LAtixlvcJz38K9c17mmNGK6MwiAcCPkK3MWokhdkgOogKTdsl6QBENHpm1KU5TU6Iz7R0j5hO/Tv
0mS87TBpb30guV5izFeq7aeHLEqTUzVH8av/w/TY1X6RbImagGU50VLwiGmrYkNaMJ3WMyCoqe2v
SubRdpLPgE6rLdy3d8SQeYekYnRGOd3N2tSnXLfHrqooRNjOI15J3ujEWUBgIEH1twnMhc+tpOEB
I5zA/YJBs88PrhdkB/65+QkFAd/m/MPDySakOSH0e1etGRnd1gjKZjuzWwdFgyIcunVWxVfODzco
mObdgsEG+bOJv7KxmN+0E7BmmWupKXBkCVLM3cOifB2ykpM4WV5e0QN4ly7UhKy5qS2n2PuOjfuk
d9gIz1aNJPnDkQpkw4gPXpDgfhUeRxzZii3xyWQSSPOzjNPqQL6o9222yp61uJ52iJrVHVZr+RJh
mw09HXF6yqw0w/llOI9RD3czr8CMtyhtm2kYarZw7AXokRu6q9znw3SaZDUuZ/Nz1ciG12YRj7Uz
qX3vGSzAaU1wM26Zgpu0VfZkG5Nf7OJ05NSqMnUiLRTjTTBS15oEKmlh2vXDZBT1q2B928iGrxED
NjlTqU6s/RoLvVeCZiOMh8kL+os+EPjdb0fDiq7TmSNYj8fxFSS2d0tVKQjnQsqnuTKdp1UxekTf
cUKZ9W04//ATwyHRoOqtgI6SwH4cWNVeyISm0lESZXpiu9oAgPIazr/Z9CQD+al3q/wjXTuYlMcf
hmXhr8NSdrP4tPxwMydpxbLCHXFYUc78SQ3d8ipy36WVpYESVy5d+WV2Uwpwg+/zfnA89XGto771
1okzto9CXad2qK3YuBFN0YaZsIebPIOdGk2FJieyMndYvVccJ4GrL0p79THIIOFgB+L7QZLZxuWI
ETOnHxt5+B9u7dLFvvKG64XQfX9rGDMurOqHqxsLExoTgAkMbnz1lt0o9M5aL8f0hyvc/OEQL1ED
o23HUfm7nhSHmy27abQ33/TV9WT69nAorSafN+0iDXFNFh1kQ+hegEl++M8pqrnwPOK0rPZadM3z
rPvlVAQamypO/0PcWV52cBFS7uYRALjV0CaxYf1lZpqsVt63OV72sfOGnevX1iGYOnmHWMv2H0cN
EvsPQzyE4eT9aHQUBqi9SMzDmeh2hekNITivo4pqw9yrZlLf/Go11uOVRdYlHfOlyyXb2GzV1iVO
utE2j0HdPg9mqjaFSyPCnNxlK4NoCJ4aTe0SZ+kuWaqXtPM+Bd3bQh/YrRrbk0/nBHgn3vCdmuxr
5sYtynYeKnKynWmgpLCgAFPsPfrooSh7WTh6kbuJi+hmzihBu7HDmVdf8wtvHPxjO5eeqE628yEz
5/rgLqPa6hpMGhzDjVfbmyCrHhyjooYBR2NWyV3c1Ac9QbKZ9GSdBi2fJkApeG+AoNHOCVuugzvT
Zx/LgDje3GWpSAntdnAmCrSKk4/mH5cJ7NFGHzC/8vf8P2iQuaknX0k8YbZBu29CG9xotGtjSzTu
LZqknj1Ogfssme5NgxQUH0gMKEYwcjmG17G5S019N0QeTBzdfw8ItV84SYAVTLJHzFHbbtBX0slu
i8Hxd2tE6Ogn27aZ8lM3m94DnO9rUehhF8kGI1Xx2fL9e2eWKJTuHVC0FjyB993KcC/olXGfYwx/
LGfztimnL0XcjduGmRSRxIX27R3LBm5R62Pc9bH/k4AqVqwQWLWo4sSLdz+9TtdeE07uuIeKxMMg
p5PbOEjAurUWJYxqbHZW1BaHEtkvXjBDl0xvWxVbZAsivefGbV5lj6WF+tJ17GAjitKblA39No7N
citrEHZl2b8yPqd5SLB0Wq9WkDTJ1rZb77pjCjmy44tYU6g+ZdOU3vpjN77yIRC6Lypai/qBN3Sx
J+obyh0ncFnOGvQkJj7Fwo/5lGfrnvMrjcGZPVP1Qaal4aX50fzi5cK8s9nYoPkKGOhlnWGpqOhR
EDp6M5pS7ld9YkOd+5O2tfV9nb+22izzLxEVmC7MG9o3+NXZhz0kGQbo24jC2ISwOLrwf+yRg93Y
Ste+94oZpCDtwckzHVTBzOZOuyXNSwGTV9hXdRrfUCNKy23sDOZ3zXy6+d+qNKfUJ0/glNAeVHyU
shoOkdOq5sNf21Hkrx12mFH8wEFTdFA+aaE1z+OB6agLutpM4pOlguSxsAv1NIqWw5PJcWLaTX5l
ekDhB0Y81RoNusUGQGClCqKPla6xhVuVbUBSLgogFrbjjE/YFRt6VEZ0jA39o4A7O5Jks/2AwxL2
Y1ClGjvC1N5YwM0/VrONrqStAYsIUeti3/D0/9lH+P/daf9LOvRB/96d9j79pqq38pcm7fVf/MOa
JszgD9sNBNqOQ4ELP+y/rGnClH9QBnBtXgsk4x+x0f+0pknrD5oxTcH/aMT9xZrm/2HzZ0FgS/J2
mCLAAP3LN/d/0W79ayOmsZrmbHq6LaxvP7fG4nqb66WopzAC+T57b8ZsnX4agz/xn/3uymepB1Pq
iq5oijFESvyCrfiL0cZ/kzz9u0ufmcmabDJYZKspVBnTfNqKp9wqh+1F932el8yHi423yODSO0m5
m+ryvqDf6nDZxddO1Z86kYPGyP1RJmOIZ/6GYisnpoJuqMsuftbm6rt9UXeaOyeOPToARya5eF18
L7v6Orn9dOsTG2Is7f0Q1iTx0AsTFBtzpkh52dXPGoHjNMmUz0MMmQ6HvYtf/DrI5/HCe19fpJ/u
fY7m1I0WV7OVbELfL/YJwIC/vvH1yf2P0fC/PyB55ukcqfNMEV6msJCQY04DiQz9cZHM9W8KUgH8
mjlag8miwbi2K1te+LB/9Lz/9CtJvDVSdZEKp44ZfJAWxWs9XzZe4nxWKCJRzJGtQndI04eyLNvb
zrH/pit6HfQ/GbEf0TI/3XmTax+xtNJhSWkx6sw6zPN4+pv0m99d/Gxq8J3C1K5G1DfKKXjKikS/
GEZ52ZR2nlA9ISrjtZt0WKXjNzqadgLd4q9fo9/ctzybLaUsm6IvLb32VQXRo7NUxVUql3j8m0iz
31xfrH/+06D7eujouUl0aNEtdwxUjdNRJ3+XJ/Gbq8uzUQ94Eb1MNQyMMm57QSPTNLxcNDDnsddC
43jAFgK61fNmCsooWA/2ooYLx+VsQu4Nx/Q0bdghANLsCbHdPs2CauRlN382I8e09yamUXPzLXvp
nibRXREtj5dd/GxCbpolps+LW+8CK2h3cySaz9R08re/vvx6mT/7TM9m5MTD/tqYTDAyNohbMgoE
UBLXyqd2CajIRU5qXv31T/rN23OecDyZi+X1Ts9skyXZtWAXfChnTGeXXf3sCae+WtwYX25Y0aqT
HtssTe+n1MOYfdn1z57xOPsRFYwfZcROkgnsDRvV6r9xsv9uaM6eMTkAHjXZUoWN5QYfDUPMHxAn
5d+sXb+7+tkjVsGQpVTiuXqiaVMOOLymYHf/elx+bXr474XRXH/oTzOOLNq5GWOvD7POGb+3hSOv
q2bxHoy5ldm21BEM1qCynItGimS5X3+cmUh0o051YWsEtxaJARvdFe/++lf583GS530bdhyjTXtz
FxY4ANxoonF/2l126bOVVmUAd3Nj6sKl6l8tL6DG0f9NNu3v7vpsScGWWY9Wyl3T5nhbquKYdfZF
CyGdlr8OtpMgwkVYjEIUtK9jPsO/HS+6a+ucozq6Tdv7NkuJOcRXyZR8n5bsspxb6xyc2lGirdTI
tqbwcSMH/ostm+dLnqNlng32qMcMkqWvwmBIbjJzuJrL+HjZpc8Gm8gqpKImZvPqUmYvtfHR6ea/
C6f73Uuydg/99JUmXlAPDZGBodIEdy4iJ+BhlM3rJbcuz1mpWkTFhGWrDzFGUWTBgJNvL7vy2axL
vXbKTYU4ZNBYkPeUt1Lvwk/ybM6thGfJBExtWBXePdrvu9oXFz1KeZ6WPiEOGFmzcNfKqDel6b4g
zVx2IiBC4tdHuXgqN3SRdqGA0kxAHhr/hUNyHqGdBvRCCpw4YezVb4FQTy1i7kXrM1TRX2+76TBS
1UAmwikhzHOs8/ao6ZffX/Se+GcPs6GuhZLKoFhOu7UF3QuZvGwSPM+uGshw68oq70KnqTxKXcbX
wFu+X3bb6+f602fpUJSjH4PXW+DzTeYaoHZ30aIvfevXS6NM127ux13I2IBz/BYAy73sps/Wssby
nd5fxzoxcOhbXxALLnyKZ7Or33u0tTcs7l4Vf0104mxwjXy+7K7Pptd5nLpMW3UXymkqKBjrb5Gw
L5ulznOxfZtw+JZW8tCb5VF5Yo8V8rKp5DxOz+1x97p20YUUNx7QtD9EJVLvXw/J+nH8+9YfffHX
V6TxDYFxjeV9ImsHs0db5MCUqX18I3XKKXd25ncXndelffai+3mpvSx2OprjYpXjdgqCA1Ws6bKA
Y+mdff9zBc+BxtAuHObp1unlJ086T389Sr9ZOr2z3XMQ53Mz9WtdoSE4mcoViFVgNpd9TOdh2nFP
T+eksLkYtN65fn8/D/1F8ik1mF8f77gEdhaULHDLTDHWL/FmEQHX/M3L87thOZsFalqwyikyKIAT
fBGTiWZFxWXTwHkkdhk4Il4IEQobDxACUS8dpjT5/rLHeTYPsBHSPRiEDn3Qx736zCZrd9GVz5Ow
ewI28qDjyl1jUWnE6uxdRH+S56GlsTkY/iQixtp1scK63gtmxb9L5V3f4z+ZBdyzWcAcLDN26ScL
I9HmauM1Vhs8VS70rPdUn713Fw2Off4y1t1IwhJ+Cb9cAoq8zO8urZIXXdw9+/qDjhxkN2PkSV45
5QBJWz+68KGeff0yKdjh01QWZkO7G6bqNLAJveyu1y/rp8U/75l0lfTb0Oy/9uT2ZNllr7h7Ntbm
QnNavXDP/8XZme3IjWtd+lUafS+AlERKbKBvFENGRKZd6SE93QhVZVsSNVIUKUpP3yvO3w2c5HH9
RvOigIIvGEyKm8Pm2t9KdQ8EVXtp7vrEsE57YZ8aadkwZhjqoc6g9YZMoJWB50/u7f9DCgyaRmXE
LYPe+KKApjpuo4zDtlLuRb4RjShTgfHOhwyetAl0bm3Yp/Sx2YDZurUeMeIul2ejomPjyqCsWexD
szG4C9CyiP1lYA9LlzxR3LOCviXzIr9FRdzqIBG95Y4fpf4AokXgeHgBSdfKZLXCUEORfJzy/DzI
KGzfYX5AgrOZkAbjkfQbwDjACwFLFTYeXkASiCWx+jF1M117dDHWQtAWwpr2QlKlQ9cuwLwikwJt
YNw9QaEROEG8iGxghjBIaNpv0S7j92litmKGRj+wdS8kKR7nMlRbYS1JpCzonH3U4nc5oPs8+8XO
w7yAzJyu98og65lZAKbOqcFD0eZogqJml4nvFmhQkN4ISgjDFi+fgz3vZQ0YMIoyoUKGLEv/VQLb
Gdi2l39uS5Apx22FjGXe5WmHXqnYZ2ALgubPnYTz73uFMjTic96o2+q2W5+razcHbp6pF6ub/BdG
Ck2Pxr0jQ/wBFiv/X9D1/5cbhrLhda/7GeaYpqUY713deAcmLcoPwgbEn/VzSlgEQMONojIFUvhW
H7MetqVhrXuzfoaEtATUQaGurswOLmMQV8uwRB/MvF6PSmp257J7afCo8ztGayq4Q1FOUM8TLzuE
y34b2x1bKGqRIEXfyTzTB9GNqJ4L+wFvnpt+i1MJdvYNVxcU/iSAm/zOpOO+zv5iPUi8SR6VOuO7
xEzMLJzjt/Z5UTZsGUu8SV6aCRgPIRWGRT1KN4MO/Tvj7X/qtTfJNYnFKhfMRB2RI8oUztXQvwsb
a29DcnDgiKHtm28rxPwoWe6msZi6ePg7rHlvU5IQYwB6t0Eq0Tf0vauZu2gUgf0Ia92L0DwuRV9L
FGegUu6HnOsvUZ4H5kATLz63feGxoRA0t7r8k6NaQjcmtG0vPJu6QwUUwyzsZvGDtoAQxzA4CxoT
X3RErOFjyvFBoR0u45NwYtqOgDvkNmzG+AbtasnXIRZYuACJjKET7x+slmHTJfbCs4mSbqPA/dy4
Xt/ufXlNFQ/SiiBZ+3pJHBMUANW0wikjgm0jy2/G/u5ofl/4frGoxF541gkk6eU041beARb5jqpF
yXOeRJgvvaF2AYV2Z58kFPsS9RATCgjqRGsb+Id5EQy1QdLl3ahuzap+ApK9H5JMhYmpAFp+PWqR
lKj10/fHkQVWIsNErzWMso5hU9UPXxGtIp5RnNWr7dOQ5J9wPPsS1rQXvTIBqMdOSB2JcSc/bQP8
yT6P0e8SGv+wIPsqFbtrEDuVwTE+Q+knwemxX2yYzOBfXjr/fhArUYmr2gHDAsDosy2nrzWBPV3Q
uPgm7AQypnqYMFnynF9MObzsSxyWQfKtMThkfZB011iMwfV2dfW45Pp9WK+92F2ivUEN84DhTiQ4
FRVQ6dYE5kh8Q40BGmkUw91Pj6A8TTjE9HoOHG0vNDVAb7LNcNtrCPsS2+zcdiYs6n3RnjCozo3o
itN6BZAMAwZkG+rfOQb+w/T2RXsdMt0QYWU4PsbV89yXb3Sbh2Xpfclel2o92gaRs/cWBecGNY8N
JX+FzRNvX8U5Jh3AX0HUi/FbJ1RvDhSiqe0Q1LyvLkrdBhDrgJTD4sp3DcoyypWGHR59w/RGoY6V
3s+lKQyWYB0BJFWWhokVYuLtqikteWoT7NgafLaCcfYD+M7AjAbxYlNF1QJGNlE3oBTeA4L5Zpja
sLniEzfNvlB4IqNpNze3qcRhXVdhK4ovKery2XJkcKebWMpPoK69j20S2LS/Za5bsi4o+riB1PhU
Gv1pgMth2ILiy06cBsgxMYh6ZufvWAOeVD+EnaV92YmOUV8tZsT84poHDkhJn0/nsLjxwnJsdJ65
BUlAvrdA7MMWeh0/hDQNZ6TX5xO360VK2k43Ipfvbs7eAmUatldSX3IC1DRrxI5up8Le9ip6C1V5
0HekfvlOtAB1lueISBSwvcum+r0QUZCWgAovHvMJzPk9wQKbGPICOMHTzsPiEVSH14M9CkuS3fbT
LVPkBfAOOFzGqHcM+5LeXrm4eJXtfUNDjue8zWh8WcF+Cmvci0kGW7Regjd6a8c8Opmdii9Rtuqg
wyYV8etxoSVDScyMfYGl5YNbxR+gBgXlz2Gv97rpPlEQKFdqurmo+mpz8mGIuiC9MuqCXjdtUd2Z
iB1bTsw0yAQDSCSVBUQzaMR9CVE6wcXA1jHOJyhAP5jBoFxP87A57ouIcH6A2QdqbW/cDB/yRXwE
zeFrWL+9vbLG0lQ3Gtf+FXa9oLrCWglIq7Bp6EuIMhPLvFoxDacd2BzUbpqCw+csrOdedGZRZ8fh
nr+NXH3SYDD1OQ38mF5sStQxbdGMhBzT61bgfQ7V2mDxBB2rqC8jAmxiXYBHU7ey7TSKjsWzAmMw
cMi92Bw0QN1lheXQmASVJ60smoaEiXKAd38dQqiLn3Zi8D2dducqlS9zpcM2ttyPzraFAVODUwTK
qUFtyvgHWtkg1QaqBF93G15fnAOTgwfnVYAzvILwlhIwYoPmoS8ngutOXdpRg+CFuFlJ/TdbaeC+
6cuJVlJKQImgC8MOR4H2BC2yB9qxnH6Xyvn1zYf6Ih/hYnhATOl0K0v1kG32o6Qy6KUClR+vR33t
a+Dp71ntCOD6YqlNdYwcMB5ho+6FKFgR2V5iu7jVij0xAu4XD23a2zyhfEhQJoxyNzeC0Kim+ntj
+zps1bobJrxKdrgUVLPM4UwxdzAtss9bJcJWLV/jM6QSWLEUGh87xwBGwLMKQHwWlO2gvgvBntkl
ykcMCunkU77Pb7taBt0F4UTwekiQ0I7YoMQ9RyM3GJHoxzEOrI6ETcXrxiu+GajLsdiaxUjg9NTz
DkR82CT0dT4zgfPhRiSqG7IESb3xfUyiP4Pmt6+/AYQsShTHOg6WsCsyGJkdNJ6NAzvuxWYnht22
IIEBpZue53Z5sRl7Ceu4F5i4cqNUmkfTTTUwYJqA3lnVp7Cm/cCMwReAjBX8KiCaBphTtTYPC0vu
haXM8Ty5p3hx6kBxB8SB0POw1mF5MeqLcEQ0iZV063SDadcDxPc/lij7HDYm3r7p5p7DBA7riYT5
qh6aQyRd2Jj4CpzubsHRLRXysks2glkB2FC1qLBp4mtwKBlbt8SY35Z0X5PePKVVGrbd+xocsEjy
coM57k0kPbAo/fs7RS5otBl/vZrESiqYbOPShtdm8E1gJ3yKR/imhrXOXrdOS70KlPfiKgsvPYDO
1NsNkImw3YF5cYkS9DjtLQ76VfxOxPVDqrvAlr2wzFIjKPygcNlUcHiBXy4MVkf4KoQNiheZoqLb
HZ6Pr8nNw2D3R0fVQ1jT3nEWVmhKziBY3nYmzywm70Qrwq7Ivg4H/h4cEmfINIQcfzrXngcRlsoD
gvf1LOlHlrPEYoHN5DSdl13vD+3c27CrZurvl/C/G8WAV43ZMQCuotvUVR+DhtsX3DSihkJQQaTB
OPzu4FkAl5fAXntxWRIrM7h/otfwO+gEsm51F7ZV+oIb7MFDvDtMkorzC7LrjyUJWwJ9AT/qAaph
ivAhtwZwQEEncJ7SKrDbXlAC6wSLxQHhvgNvOibdU0p+J5+8pwb+8/kXplSvJyCyhB1qvPD8C2Qh
T7/1UJZ+g4+Kns/A9LP9InJNnjeSwo/kv58497n3ix/0H2X1ug8ZUhQtHBhIWcMMt6qeXDULOF7H
CrIW243vUWMBCGPNxy5sMfaJBbHqYwpoHc4x4F9/SWH6NRR7q2TgjPXXnsSVsOTExwfb7llV8ZuR
jmE998VQteBQF5Ziug1j3h+gYPzWsUmHLce+GKoEeSnewWC8ZRzOfUP3Nsm2oOcPmnhLD7Y/A+dB
9Bts3SPRQA4CxRkmE6G+ECqDMQ68oDHegDn/HGzysih4zP/38/O+P/9ifvpKqKquYTZdp/BvJvCc
Hfj83iaSfy63NWyjSryDAYpZ+hjGUROO60BqwobkT2nl7zJG/xDOiXcwQG6k2TaKtH+fxZji4EH+
mJoxHg5VCZvXQ9Wq6Lkcx8BVL/EWpqacZzlaKKQSqT+DUvomM0tYhtcnMi1mgCsbDDpvOyzHiqif
O7iV2bCyIuoLpMZmbkqNWXkbVp78rEEzh5wJJsG/mUT34f7VJPIO8jSZ8ZyDnD3ol2Z7IaWTX5O5
r8PC1ldJJZ3isBUYMDSgkV9jsLyLsZfr838fAP/Qd18iBeK664Bbvz/TwWSBA7N6sLFew/IDvkhq
b1GJtgBPeKutQ00Xewa+M2zJ8UVSAsmMFc6LSMWuFDjfJQVOuOD1/psd/l+KqF98VF8pBU/TSg6N
GG+rWWiLltvt7QK9RQOavrW6yDMzfkR+Wb0HdJq8DHJxEY5GffY9h5XvY73cqZtwyBGPc1pFLzl8
4cEtxrnhXbO049cW1PoZ9lXEfV8iBht6bPS6fKI4jj/aSKEtO9nyLi+HBVnYp/ZWi0HpCSxC+D7s
iXqc1fRGjiIsxeSDfBq32nTtrLjiXPijhjXeOEZ/h/XaC65OjMMsWjSdxm+gU5/3sK3WR+wAWbXY
Zka7lYNPUo0Z1DW/OfT8Q0z5yiVb0oZrXAivsDPP3913qw+4XvXfggbEFy8No9lExdE6HA2OboMx
c/M9rGXvKE6rdu5sNWGoSV+48jHvw8rdqS9cKuU6CV6O4jroU0S6Qwbb4rA+e5Mabm8kdhots2Q6
bTp/WqFGC2va2+7WZICHw4imKQDVid6PSCyHbXe+aqmemhTlNZh8AzMViKV4Pc73fj2Fddw7oLJN
N1UcK3Ftq50eiR2e7ZAHptipF4+yNPvAMzSewm8mY2cOGn5Qt33NUlV3iXaoG7tmQ3JkwDWv8mNY
y97xlO1zzDo64Eu28gDUBdDYX8Navp/M/q1qUd5daa0e+RVGxN1hXwCLpgPY0GGtewEJE56og59i
Bm0x0cfcAAq+1zDiDmvdO5pCI15WkZj5VTIGSzTG6tOwq+Y3G+g/LIK+bMnBL4R32cSvYknaN0DM
lh+VcoFT3AfmwCgxTrXj7JqvsMhj9AyWelj0+MIlOXcrCM+WXSmxx3j81sx72MXR1y01QOWumi78
ugBOPJbfFSyHwj6lF5RpaUgC7AxaXsR0rFL6XlJY/YQ0TnzhEihfsJMtU3aVq/2j3N0bvYY9HRNf
t7QlO6wCK8auRAGrvqiyL9aRhx37/4M8XA28Sdm+smvPkg9wUXueNXsfNiZeZNIclSGkRdM4m1xh
6nCb06BzLfGVS6uVE9D3A8PivTUXqo25lLCmCZooxAeGzbCMoBC4sCvWlfqcRWQ5ws60DlL6wvr0
9WqoN5lo2yN0rEB1ZMZucNAJHJb4ddPrCq0iGwyDHaU4lvB7adKghQoo4tctV6mSdG82BrvvvD/l
Em5ggqZh+mTYNL9ufcoiUbYGrecrm07d2CQHglNW2Of0pUsRkqc6XjENUa70NBr5edzToN2B+MKl
JYXjru4R9drk8k9cr7IV1gwy0mGriq8x2GBbgjrxHbYqI7nUMDNduj7o4EZ8isheRm06l85d4R+7
wx1IfERJYdAaDgOE199z2GeaV9S4K+zV69PUVnDHK+ETEbSs+FioFjYHgIhSfM9pqh8S3BQv80LD
Jrov6drrnDekjti1ActKlsNySAc4QYT1nL0el7yz0F7EaBx+pGkBJzEYeaRwoAtr3TvlCwW7F0pz
dl0ruJcXqSoj6FLubuSBP+B9VhShZngXnNNrv09Hu8+HOBaHsL7Hr0emG2muyNiRqy7LA6XlNVnj
sInui7o2CM5X1JsQWByh+tRJGIOKoFMQ3N5f93oCE68bdEWuKlIfYNT1UfVRkLoIrimvm+6Humun
2u7XuI8/gfoB5BzMfIMG21d08cROS7bn2xWUbvhvNuLzCovKsLa9s37bz3ZXfb1fS9SJxkgANfYj
HKLC2ALE13MNrXRxIjOsWoa/4UN/0oIE3VJgn/56xFEGKUAnk+5qYLVglu401GXgMu7tnlysVGPj
XK/DhKQYXh7buzHYl7AR9ybhyPFcRBqxXlEHDRUQezPCzyeoaV+5BJ+Tpd51ZK5Iah8zXV/bLA1b
xH3dkpk6oxtb22ujtyJN4yJiz2Gd9mbgCNacy2hprpK7k8zLsy1/hLXsnWfhXzLVI3xIMEPW9T1n
GbvkMDEMi0rubQ7dmPRwUIJzpaUqO9aAFJySNQwgQLi3N6CwP4kbCX+bbmXHntE3VWCpE/HRQVym
8EgZK3udEvNWm/EIJVrYIuirlmyiqpTBLu+qeg2L37aFxVv+M+xjejGpVqdg3cbNtWbZdZ2jI3xk
w9ZAnxqUC5sDKI0Z6O6Wxd2wDeeaLFHYmdOXLTEn6TITaiA8S+wpEoLBJW+hx6Bh8XVLvZIgAxNn
rs0Qvd/lem5a/ldY015gZoAdOEakudKovZbx8C7fu09hTXuRuaUod2rYYq4gTD2XsfgEU8WwPd6H
B4HgaQ2uEOY6td1Dt26wbAtjnRBfsqRlvbk1Qq+7GCa2sPx+rLrs77AR8c5qtJMlCsAmGFrxLxVZ
TzBrChwQb58clm5hORdoGZXwew/3afY7us/9c/3ncxJhXkzGQ5fCimM112ycNnHK+jlrTrac468w
2R15kelUhuWZiK9gcgv8mkdhsJgnzWMMWuYyRWErua9gkiYVNWAHMHdup0OJUgIy/18npb/d/6p+
jM//NRb/YzD989gMi/7f//PXCUPiy5fKPZm2GMbj1w3+6S+aTM1T2cOLL2jS+AomzlWGTSharklf
E3i1ddljArPusC3fpwZltZVGsgYr7nDnJohjWzVhK64vYkowUGsCfDdcWflDIvQTgI3nsDHxds4R
75SAsEf6CsP5IpvLy9RmYZceH3C4t3gES9Z6ufJvuT0lY2CzXoBm3Ekxdc1yhY/lgWXy6kz5EjYY
XoCKTGL1Q3rjaqIMkBZ5AdrndyqTf5ra3jk2SZ0ldYfRaLKlfFwRRZeISx22a/q6nt7xaYU7kb7O
kr0kW94Xg4BHfNCw+MoeeFkpAqX8cq0i6LPM3LxM8KILu7/6yh7oDBIB4pa+5qI/yyy7SMfCUpG+
sKeuM9nYql+uO+0+wE/vyDoXmCzwNT2RS+DwAOsmeOLGP6mk30ZDA/OFvqSHL/l8d9TW13j8wVx7
bEUTdvzx1TusMyouFww2PJ4PkDOcgTQJ2zd99c66wbF4vk/oqtfrhZt2PrF80b9ZXO+HqF9snb56
R0QDNRlgDNg6ZXJboVj+U009jL33tlHpaYl0RYtEgXocNud90eKq3SonwGuvfRTNx3mcyZF3YVRv
knhrAYxGV+jQJ32tK7IXU27UAcZTQToMsLZeX/T7RaVRbjt9HaJ9Ok9cTsds6IewO4uvFWqjxfV8
xtyEiRJ56miGI8AcCAwmvlaoRpF5DSXqfIX7Jj/Wff+FLV0Yloz4aiEGp+ncxWq+jiJ7C+PQpuIf
ghZIXydUObWkKPaZr0lri1Uk39t6DEt/xN7+vNSNmweJpucR9U9YiQu+mrD6ROKLZNeOjs0+pfOV
UvBvOvK06DFsQ/LVQEme5Ks143zNt/xIsrIY+rAXceLTjFZBgEpKe5i6j+V5n37EpAxbw3w9EHE5
MNgELEkaJ0cAAw75EnjP8vVAfG/iOgKC6Tq3Q2GEK/JpCDsQ+WKgrR9blCft6tqPVfUlX13zvMN5
/K+guX037/x3dYMY67yEH5a6VmCwsK4sehd4JPIVQfmy1YNp0TSMiJdjuxl5yKbJhc1A3/htNGME
DixaV1Q+wHH7Ahl12AOQTzMCuq+qRNX12Ovi5QiTpOFSG0huw0bcO+BO93qzZIezPYUaCEe5d/kU
+KDn44yatWdNSZyEVIVCWVsO3fqp1zsck8O67m1sWE7KUtdo3y4rPaq9/WaiLjCD6GuD0jpPgMCP
2MVqcVu2pMgADAzqt88zqhs4L9u0yS5jZI5rDHdn0YFpFNa4lxjawCAx0ZTyS6qTYofyiNOw2PRh
RmRpUqWaxl5UY9NzXlf7w7LBEDys3+x15EMcOWcVq+yljfhTVNcnYaewJLYvDBpzTdmCJPYFTo9r
QWbxJi6bwIdCXxfUrauOIe20l2bePs5wISlgox147veVQSLqkZXQ90ExFZzjsvwKqHdoz737ZwK3
K3h6C3MRFYCsebzyA/oflkQgXmz2ZW2jzmVovCw/AF3zuVxDzoQw+PZOnHM/DXobEnuJuulAZX3M
bBYSmGg6fz0Haa22qF5jg1thfbRxDn3QnwGzGy17UWlm2tuUb/ZCmPzaRf15befA8fC2TGyS21yP
q70w5R4n25zFHkT/Q6+9mJzwjBfXtbIXK/vyLKqIFjYd45ALM1r3DpuwFaESTxz2MrvsqIh8KXf1
EjbcyesPafsWeRVl7GVZ6Ju4qgDvBUoyZNtBv70dE8dj2w3GYgIy9RafekS2eQ5ZqtC2F5PZQJpR
1a29rHo/4IcekswGzhMvIvVMWta0+Jh7T6Iii8dTxPagVCoX/yELsrKcFOnsZdR45tjanZ8Akv8e
9DV9YRDcHSwzqEe+jE497D0vMEghuw767cUlyZcReXI0nbH20OnmMFVBziVo2ovLcqabylo07dx+
FvYO2RBhn9K3RJuNIgCLI3Jg5LoU4yBfcjLLkAME+u2FpUJZFJvdYC+DJAeWmNPAg85UaNoLS8lI
ZSn+u4i1/InHq0Ot+I+wOeIFZZMKuQ8LAifZ0/NIRlvkyLYHDokXlUO/6VnK2l76UX6I27/GKAuR
5WNEvKBUwyhiPWKwE+KwJ7CHSi1hy5QveiHAwY5yxWA3GsCbrn5AXU/IZYcLX/MypoCAUTwlw4Z9
KDgcNTj4GkHf0YcYzRSR0vbSXqpmP7bZdZnGsM3dV7t0sR1jG0Xm4mo4ipu6gFFxyLMGxsPbJ4ma
N0UGrH7V3bG2yVHtvIdZl6BxLx5FJXlLK/RbiPmvbmcfbLfJwNH2AjLrSASdPNqukydD8wPZ98CW
vXjsaL1zgovCxUxbsZU/pvxz2ATxYnGpas4WhwkCPc0RSu5i7VTYZuBji8jE61kPubkoxzhgIBDk
La2Owlr39T913vLK3I/bmlJzhDjlc2o7FzbcvgLofsHO1hld18n2MLntYR2DCHRc+NwimsWxy+B7
dsELryrGOzpGVIFB6ZOLdJOVSG4k5jKnrTiYflfvnFj1b05T/8q+/EciH333AlMsO65LI9EXgqQp
uZCtnqO39SRMeWDUduWHTlKZ4xVyXusHMBtm+N2w1c4Ps3CjfOhI36QF2YRr39a7U2sDQ8wuDUot
cuGzZ1iH/cqunb5MtARqjtKfsCP7KyhMfPiMbSNW9jAfvOxT/zVllUSmOMhdCv32RtWOSVpncasv
uW4uTZc3BVVBsjC07a12+96rNocO/OLsFBdK2a0AzDIPCxPmrXcjqRq30+Y+4m1bZFlyL5Ddg+gf
6Lu35hmrRr0ojLlBLBYVLcfDkrOfYR/UW/eMLC0A1eh6yeovZFmvyRw9hDXtHUJs3Oy1TUv0O66O
qUsuIguq+OLCV28s/dKvXGOqxHRMD/D0oYcdJodB/fZ1eKVlHAcQpy+0Sx6ZdEeQ4cIOC74OL7ck
n6XQaFqscbGy6NoC1RC4E3jzpOkrZpto1ZeWmJOT+AGAmoMwc1jyvHnCq8TUfTnrSzUM/ZHZrT+t
Yk7Czqu+Gq8sM9JDM3e/RGYKV48+XSvUlC9l2M3G1+NJ2dctJQN6jy97baSqn8Sy8sC7jS/IM2Kt
4LWLIFL2BRy0N62RYckMX0tE1qljDabIpVzGr6OrnvENfrOU35fVX2xivpDIrjyu8rxDVkqkwyPo
QsPNiGQjqCvV2begUPLlRBSFcGQhDEv6kOXFOui/SzsFpaSxCHj7RdLA77WbYsx3Jh9i/dUNeVgk
+VQk7O4RCkjRMhFbdZAJORA4m4RtFr6iqFomOg07Gq8z9aZUHZ5eVMirOUbEWwG4a8eRoWr6wtMp
Ova8/SOqysDEQ+qtAD1P45msib50dw0B6r6/9U0beIr1eUFLsu5zM6X6ssnmTTr3h3npwkLIVxWV
CmyZLKGYg1XTIFFalweg3IK8B7nwZUX1nIz7SDEq+bRchjo54k4f8kCHpr0kEh8j2UcQFV1E0z2U
fDjkPQ/RK6FpL4lERtfwDdg2GINFqKOwRd0EvS2gaS8qmdN5BzgHpomjBRQbOf8zaC3xBUUxn1U7
R2jYwvnpTVSJptCSB+GN0G3vCCeFyUkSG33Jyn6tjsukhqqY6gl1d2Hd92IzBt0zB5fw/jWnw8TM
S5IE1fCi715kCjaprVE4sHSuj49x7S6rEXXYcuXLfNScTbBexpGl79KHdRFFLUjYBPdFPhHtUOLU
oemky25IoRzrKUi2zYWv8CkBF9ltYjHBI1G/acseY97haTToW/oKn7tsG3hPMlzSpKK3OjL1uc+X
PCw4fYnP3qdipkqh9aZuSDF2euwPrq9UEJ8Cg+OHaLQNknXTcCmHvisU7hPTVoXt+L7Up1/iWZWt
0hcz7wW0W49tU7+EjboXorXUQivaqwvML815rdl+iAgMA8Ja9+JzQ35wmTvhLo1AApyNz1wuYduy
LyPak4jN7bS7i3VRcwSZaj65kQQe+30lEbS+uubz5i5jl3+qkPYtBubC9k5fS1S28DOgsdouMPLT
gEDZ+EGLNojAwoGDfP2cNsfpjBfX0l36bFv6ApqOpD8Ita0/gj6prymqhxFYRodPGqHLZpUnrn6n
Ebnvwb84PPuCorGlpnEWnxQPr/anwOdNT9Wwzn+PKu1A1gJQXH6K9qzXp7C/xYvZ3ZFpywRxF768
j3QE0FPoV/BTI0NfpZByuguDNcZiumJhQbYE+MBexEZbCjp5jlGqV/2HzOgDDfPFQdNeuGbbHvVL
Q90FVwwAD8e9K5o5MCniK4yqtAT9Xc/uUqZN+4LcUWSKbY6T32UY6H/RB341gbzkiOwVCvtbMV0G
1PmmH2FNXN8stxF7qhfU5b8H2oxOH3XVNvDi3fZWj386viYb0KPl1Nm+aPDqNagCmcRxv8GtBkgd
t1f1/IH2nKlHOnemuc1WbctbvVWNOLUE5b7XBSiv+Th0MTPXbeFr/iaFSxk9DWUCWwfLKlAeipKJ
6ksasTg/dDuWgGNXqnE+asaNLRIRdetlaZCMek5jE7Fzu5C0euAOuqnndcrTw8425054qbzZPk4/
4RBl/krJuLxhn6Z3w6l+j3RTrav8rKF2/tvg17YDg1kIv4CBB7pRkpP8Z4T3SCBx0pRXqO9vsuqc
bGM6fqAytj93B5waUKu9SmCLAvuI6+gS1n+nw45XLxZ1/XipZSb3T3KqO3dech5t5wxlp/MVJUxd
/hhpYdUb1rMh+QYs+mYuCawWmkPOF/miq41Vh5JBkngwdJy6a1+t1fy2B2Fz+8jhONoc2xEFfoe2
EgM/wJmAleeF7qW+3d3I6yMZ2i39Ay/MzVqIMo7EXxsGfb6CUWtgidmJRH5upCvJNVpZnh0dr5f+
nPM+rg4iwfvAiWcu+mNle52egCLY8kOampL/sTXN8H6NpRxPVW2G9N0IugJ6swzDHUc25uSgKt3l
hVvk0J4JiDfJH20dz91BgSuP96ndgmhaDz3Kb7J2heB/TU0VHcSQjctxd1ChH8i6UJDWVcmBbKLp
OD7kAgK7QqVi/7RqyLUKmeRTdFhJW6XFvpmsPQM4TcSp16aSh9zN5rPpOgoGZk1W85AwHmU/dhCs
kktSTrR6SCiszwszJfD7iYBvModSRestI2UGeDckM9VhV1P8J35GA7CbdfaGi/7EC7ASJ/3FyFy3
BdK6mbg0TBMLEFGMTLpLEUXFMiTcPBuRbmVd6LiyeyH7MdmOzJXRcDZtvjUHXYEjDPObfS8P4zCi
bnpNslyf5imGbDbtSNkc4rxuq3NX6tQdKcT0f66ycraIyDjCl2OQpjzmpBX2ozJp9hmJg7I+TisT
c9GXa7k+aPxzdzF5suxF06k0/wNPB1wXwCKv40PZ5/h/VbuM1UXEVQff+haAH3ecjam3L3QTNXR8
YN/L8UfWiFkcSdOb5KkDNvJHvDeOPER55P6eYaHybava+CPNh5YjZ9FE8/uyancCwAxf90dWr2AU
H2Q6T/S0lDFPn9d+Y+Rsqr4brpsp4/GhXrNWFZoZ+4eyphvOiK3EHEY2T9/XJkXmrwRC21zgHxTJ
h2iz1WfBUcI9GZIq4B7nPntZ2RjdWot/KRpQXbLPy5T33XQCV7Ib29Oqbdq9a3jZDT/xmkf5CViZ
ODfQEpcJv7klAVW5GGzF6uHQ4lloSgpOkmY74I/d5rcTJ6l9UFEa50/TOt3nQJRVWJaqqcLnwr2w
/IAytoZ+aE3UDDAt1SVVxaQqZNG47KeXgRLSfM9V0lffNVwo1JHMJY7YTdPx/rEBvttdB0737o99
lvxT59ooObTEruw8/x/mvm05blzL8lcq6p11ABAkyIiu88BLZiolpSRLlmW9ICTLIkiQIHgDL1/f
K31qesqanlNT/TQRFY6ypUwymcDG3muvvVarpuGEaOotKS+nNtyhcypYAvlF3XzG+Igffy5aKo+R
RV8fI9FyKI42XML3emIN2LtcmPnaGIN0gTVu+BIG8QTXNTVV72PtxttWLVIkjcWO8tJhY7q5r6bN
kxndkGMkUGib/axEvtTticWaIF6ootMSy4LstTd1RV4hVfPSLhKFnwtMmRXZEJVemygxBF5eed78
EprIdBet3jJ/Q+xIZvQ7z4/3E4sdzpoICaSSPFFyhRRvf7MVQ27L4U57fbzlCAkCd1hoiehsIsnJ
bqwloRcej0RLMx8TLo/dGgAvo+EQv/TQQb6M/Ha+Dnuvao+xKBt/H8Djgu04NsF4jQPw2Kw27SAF
OS3ldTyHJaZKKr5dR6HprgBr4XT3wRth6SqMrHatFrNKVg7EOMEGjZ+h2LmeYsVrkUIG+Suruvgt
iLvilVlizZ0V5YaVUFJF05CUUbZ0VONAhFgmpNdWCc1CBhcsXZev3EU7x/V0NIZ0OQB0lUHHxuTt
KPflshw4qdosUGgdDcLf9z4lSUzXG9ksfeLLrUliiMMlChJPWJfVHdKIKakxiZtOizcnGzQJdCy2
TIpwSmQr2quKseuF6iwQ/ZOcPbdjpCqzCYZIGVzKrzbRr4DydORlI1zdMtm4OFWt5+KEQkdvvxTQ
v0J0rsV1HNUP09pPiOfLq5By3EGvnGeh0/ODcEWbdRXkraEs0HdpDO+/Ccs2KhB+gmU5QtGOJTBh
etAcFYSHCI+jzXxeIw/xsOjihOPLTcGhoAmn6zVd5Z5Wy3XsepJD9n6Bf2qj0lHoMl0HcqrD6Sse
Y5h3UG48AMh6VVxuue/PGWitMmvW6h1+JGXuTegoRzA6QwKw1Du1qP3ayC4tYjKmxE44ViZ6S5ro
ZlrF0bfgCpYBKD6BiEwiimnf8C6+sry+LtQyZ2G43tWmt3pXLt5XvuBA0IW+HN12TQvZJpIOn9tZ
R8chjPq8mMN3XbqT1GgXpwbPMKjbETuhXdKORFcoObfzCQAJ88W1CEHGG2GBxWSPbMsP/GGn/FAn
0aJcymrlpdx2nwohxYGNEvrhLbnjGCKBulKd+orZRE99UlmC1wiDKQQX+DSvA64vAFaERUJnzJho
gM5Jb+rgFn71AidNkeEDSZNt8PRUiRXbcMskDd/nsBiLLHYleyhbf1qzztVoOlJW6eqKBjQAduAm
up7gNiSymRip9jKqlU7x+ShLA68p6E4AmVqOpPXpdUg81SZcYhY1Wfo2+taugcls5XvRRVQX4Rfb
NMGS+Ou4PMEnMiS7uO+KL3NdzwNyPsyFHmPGowUrs4eGsbTl9hmwfbDlEYRB02Y17AvsYdo+6auy
/yJsJ997ic7PZdNMeDqTxp7CduoEDKfLasMBAqDsFHpLvX7qTSzNUUgSsV3PJAHjuvFGnlvaNzyL
aiPBdjJzcRqCYpj2tc/1c7ON+sxYV9yAiKywrJgd1hn9pTWeMjnWuFeOcZn6zo9L+m0QMJf7rFpS
TwmzAFuBkc7dE6mbbkJSFZX1oSyseWzHlduv7Sjm9zEEaynpQx9M/h4ZMXpXs6E8g4A2i26dato2
Z1MNnTpt1lofBBya7gnlhc5tq7AguynCOKcsR1ioqkn0N+M8yw2pST9q+FAtk7m1nZVV2kzGpwgs
FRkTIKzBsIsHs9Gk13LtUgw905sOsvj6voPcxHDTD4R0O0umQe0qWiA3BMAcQstqYZgGxqcw485Z
v8p4S8gBSTOL1wyl4BVk3gbwnyk9QtZjEJdQM2fIx4Jt6/MaceYLYf62vAVrAbpn6zpv3PcWGtYZ
5oIreafhTupfdH7ECzyKKvQT56hSKbR8GsSVUC7JjO+zPgTQpIZW8aIxfBfIqrJ3nllMdUNpaMos
QMpLk7GFAtIt6ha4hPNh41GO3PoWWoslpppIhKN0c+u6ZZNQ4WW18EAdIypH8GtCMSnQAIeoSFy1
dffLFPUvvIMo3r4Gj95Lwwq26SnXan5vvUixRGE2+LNZPchwmi6s5QF698hKwgVDFJkbkbsnXhv1
l2PVernGQf7CJz94GDpPH0MRo6CozHJEKKTqFPgjd4nWbuHHWMmKowRwkM/m2/auXTA8oqqLRFLb
vvDTnpEDK6TKPT03Y+a8qON7n3vLkraO0+VupNW4pn5buwyxLnraJl1AVRuuxAZ7zJonj4hoyZsa
ucBVh8i73Wikq8kE08VdEZqWvJJx8LcUxU5l9qO36jbfYio/8YjHZb55nqNHsXAeX0o7rQ9wnlTv
4Hk4mQ5da8p9h3SrQj9p7mi28fpqdM3Mbmp9TozMVMBxB1qJ7VvMKh7eCsm33K5mECm6f4cFkp5L
MsBzs00Kj18H/RajQoRxjIGVSbEOANq4z7Mp5JKkqtQa+Zjwg7uutN4n3TuFk2jU4i6ahZputmCw
/e1M1+bVzGZhmCtulZesiuF4Gga/h+Ku3dgpMMrdloO28H+fyydVrUv3VNCwdalfYMzMjyPPy7AB
oBQg6+Ec4deujxHto7FPl23uy/2sN3Z00VhWEGrb+JIOLWphAu2m+glJXR0mhrMKZuq4kfstjqvv
gVLzHeBy/3MpgrnN1TaqiwEGuEiSxnCtsSFDjxxLMH+yaqEuL8SoDgqdukQtG6t2xExLcandsMhT
2RP5uXPBDbyyedIyDO8yNapcwIPeT+cSFL489JdSXw7WnyESVvsjJOXkiikXaWOVjwuX1Wmq/M3b
wxaFXLGon78Us+9dG0/wMfPDugWEgJEkcdh61BU57Xy/vy4Gpl6XyiidEGSyc94HdIouQ9qIwxrr
Gmwq5jpwLmiobG6DzntcNeUJQASRmiio95PfdGeazTfryIlPFp4XXhRuyClq4WVGUF/uZdENVeLk
Ft/Fc729tEErj3SW7qQVKsEkXhpaXUc4w9dXuM+uLt9WnIH70Th7WOhWPFszrW3ezcLgtFGLdTtT
UGJvgMmhKHcM6SHcR+Ubauj6Xg8jmLblFh66yLn7HsHygq1+EV6SZSz1LWD85ruMmrhLrVrHjHVL
c/SDAvmN7vvTGEvoOkIMGGHMxtx/6sDb4gmDQOCWd8vWnkZbjTIvglncULiqjodCjihLm5UE37Cz
z2ANEav3qe+WekJBG9srUy/2ELCJPw3gYzbIr2I35w1te6wqHIpVoocyvggho8qTtRKtly5x59il
1IGMs06Y85FQl/e0bE/acT/TejtW29olVWDJJ9gxbleWLG66Zn60PGw4K7q8ljNGzHsIIeQdbUV4
YadlYUcjJ/GgBtiW4aGrRqdw1qHPeGrcP5a+NhsBtb9jZkDUGdYlK+bO3YZcII6W1BvulIoKOA6r
Jr5s6/k7SJ/h9jJgvv27YQ5qvpwTnWi1runiQQh2P8t1JclKMH1oxHhJtiUPeE3LvGnUcl2w6rAU
ze3aDHwGOMHEBQ5/UM4ghkdMkHqYh3pbZUQPbt2G+5KySaeYOILhBq3p0F3wJoKufDTw7ZO3mYkm
U83ZC7jz+qtjk88PpMGZlDo/WLpdtWIQStfwR5Arm6+HyfVIv3Tr7acAeEc69/OmjgTa0tPlOqAp
m/KeMXvlaRLh4c+KPOiCuOEE6lksdozHUXcPmnQ7pM28NtPDWLblO5oMY5vhCHaAYdrC4l02TO9A
7XAKqitvwfNn/hLeBm3T1ru22+D3y6d+DQ4BGKQskTFUy5O5pPymilgbpA6B/Zq0cn5RZd2IvdAW
BDREoQoq29AmpFlVlK3dQbdo+MrVgi4vTO8QbUbobOi05RQnH/zdsJftpFh4sMI4fVGu2OMXmEWx
90LHNLi0fVljUfO2zJzhpkoaHGgqQSpv4+PqT6xN0OeZkOCSZlJforMbbYYzAxYowQr7sR3XDR+y
vm/ieid8M5Sntmglqh7mQptPo3KvI+S4SEodQ5/RqWiKUtqV0T3E0CqZdl4YlFfEB6LxgCIgXi/8
yV/pAyvgW/wmFFj6pznS43QMQMZh+84VdX8bNY31v2+F0WoPgT/57kZY2F5SVOsbdq7ugxtaAiDI
VF+W3m3BNkiEJFShEYGdPkQ9DlGK8d5sWhuU04uCvcIjzIwElGBGFpx8oJusSTxEHX7LAkOOxFTC
ZbPoGj+ZCB7GZYXhGH9fsbjTO97gCT7OjR5YvhTLyjMn4M2R6nlszNM0rohuaHF1yw0FHviCTki3
JjLSpEghnj7KDIKn7r7x4XSVtdKEYOzMKKcTHCLqSzhVsL+apAfkYBoni2Q3HKg9adi+sUzOQpT3
iyGeTcc1InNq+20Zb8VUdXljJpSNKEEavZNRSeN3oEjBnBtRBx26Vki0kwF4lP0EdquzUIzECy7q
iIRMJ0U7KbeTAjjmU0cLxWkC+ALDHdhkvnfTtR4CbTOoCBo6nonLNRG8GdyVRpKlliR0jMmXwo9j
lcSE6z4Z4Rv1ojT+HxlSFcxJ02z4HJDV718AeoewqkcvdEyLqscX1Bix9YcZF6izdiEY2quQS4cv
pIUPzKG2wRB8iudmlnlYYI0nbBXtLanJqL9FvQfRJ1tXRZVVK1ECjAKGkY8ha7hZ+PMQbF78zXet
BfDguqnKwfz1UD41euSpaAcSJwtS8fV/xoL7OBs8+kpXpWztYYCf5sHEfXQDrIz/D7sxH+eDe2pp
S5reHqKRLFltdJtsRv3hjPGPn2Svhn/+B/7+DQpffVmo8cNf//nQNvjvP86v+a/f+fkV/9x/b08v
zffh4y/99Bq87x/XzV7Gl5/+kpuxHNe76Xu/fvo+TPX44/0hzHX+zf/XH/7y/ce7PKz2+++/fmsn
M57fDRHR/PrHjy7efv+Vnhmg//jz+//xw/MH+P3Xm+bl//z17y/D+PuvQfxb5IcwCuZwFI4ZPY+Y
zd9//AT9KtP2o/r9Vxb+5kchw1Ce7/sEqTroG0OLkHe+8m9hQHAuMhqSkHMQi//XbfyhP/avJ//f
65H9YOv/716T8EWAUaAoJjSKBWrMj9ScchRl1VRRkFEv8osEvHYf4jlFSfwsXlZ668oNumLORWiM
oBhDeaYnqEkka9ueMXrb+zaBZpB9t56ckRp6Vp4q1jqZdM0E5KJTmGdCC5HG43kKJvgWwYdzBTLr
LMlkjAPpMtANAGafxsG9Z5x7JGungrS0LVyXRc8Mz3hsZ5RdpCN34+ipJ7NtAcBhzDlUyQB53yVx
W4HhD45dqQ+U9kF9WW0tzrEFHbuvDUwM+4wtvc8TIG2In2XX9XQXBHBxyDG32U471lZQdFdRJfdN
F3CWzpPdtmPv90BF+DoAG4wtaBgJMI1S74ZzD+4hbrW7XEatRMILH+ZGy1JFIi2LFXANHGoDmkTD
tIHB2iITRhbeeUeBlgSUj2bl3zuKD5m2GGGUEJTv/4Iq8qPd+dNXGwaMxBzkH0IDwDkfWukQ3qnJ
VIU8mxE8zQFyiGjiyrlpoGIEO4W7qm6hNg/EJxuZEicykDFMw7oM0U7B/PcBb2z+YjrizCH78y1F
MLqOo4BTQQMeCPKhY01rWzRqjqOsmbR/ol64ZG03RxguXMYj6+RfuTr8N9fDsK/guCiLYvaRLjfD
gLNmW4frLcO2m8a+/CphQJmh8By+ARTr/4LWfr7/nz8fNhHB1UiAvQ1Dafz8T44pE1oPEYt5lAEZ
WzLtFfMRffQqRRrz91xthQ9uGKEIIwwlOMfD/EDwgivQEFLiR5m3VlFuvKX9Vs4W+Nif4tYfAeP/
LliIyyD8ID/Fn0xEfvxRiaGcx7bailJkhccidBe3bgc1BvEXV2E/ZKf+9OQ4Cxjg2Tj2OcPlsEJ+
fnIaE4Nzuc08HSG04eI8XAIP3TUUpmgY+2PZfZ5YTYKvNfeot0fuWr4XpmI2l1XXRjI1qg+Ab9Q8
cIhCSi/LzTLXCsjsOHP5teJFaZOCwd3ZJFVomUxWhgQgqWa0zMEWbr3vcRV2zXVc+B5GyZYt/MIh
8rnm2zhhAWFQMOoh9snRrE0MgG1UumMwoeaO5q35qihHeZqqeFvRsdULlF0TZoIe3kqeX9+jvEaM
GB00crKqZjbel8Mg+Z3xOqdQDYgQRaFsFIyht8AV/WUoJ4xgAI4FrgDOvkMADlLZBALTj6RRwXrU
0lsCuCCGaCV6BtDbzlAgiyn0pVxzoltjaDYi/zNNMg1ayMupXRqsxKbRJC8IHaudE6WtMVXp5lVe
NY6EZR50bqtPcsaA2uewkc6lkRmr4LXXg6lz0J9tt1fRMJhL0hr51DAoLGbx1pbT0wLG3betIvVd
oDVmXxJkreV4uxntVY9NrKr+zl8xKP8ALxNbHaJSt+U1TPSsS4YapDP0ei26PF1WBcynOz5I9N/H
zTo0PPRS6ceiRHfnU8dGzA2nfq/K0zYZj11C+3taXyFOYHArY9TFN24KJaDvJurVDleMUIksFi2e
reTBK+qY+nr2CmC+ytnAJWhBDfZNFrWGd2U1FhhtC7w1hqRJSIcwSKKm97zPUNWMxWeNHdeiKzhF
qMVKoFY57/1m/DyoqeX3bqNqeayrsjA5qAzLsp+b2m0pjdAWvanhW34G6cDvlk/cCXQ2qeCAh0Ov
oOYZ34Uq6oMaZ0ELlPGBYy+smATAVEuXpvtWRLWYZxhqDbMGohKX8Kwo4LicSB+VLrQpcICOJvS8
JPJmXWS65M5c1r6E2xRa6cN60DDsqI993In9oGY/3Fvemimxy1QrHAKDjfaDA+k1GT3PF/mI+67S
3mzK7Lp+m9jBxnD3WxnWZAbEEfMY0xibJSNziyZ1PYBYnpd6Qp+rmlc7pgC/5XiMAHwWObLuLc45
8UB+CGW0fo5WWVwRw+soB02j3BKgQGOcj5BQCZNghnjXVgl0vFS/DHHmScP7dPIoU1mDgljvFwCz
ZVLGdl0SowAhnMeDSXHl824pdiSibj2gvxJcViPMy/dGd/Fz2YrC7lQP/ZfMY6yyu64rAXaAM6LG
RGxTSI6MBn6I9joQUBQ1kblmMOgrblAm9sGDUgvzDuisEJdSTcxpcIGwiEe21VnfyOIBzUIUAkXn
4XCJcM4AM6GA25rtekWbvfayYYsh1grKBWY0Be68FrjOBGjsLNZjTgsaYxu0qPqSxQfQZ2pEIL4V
Pd8Xk8N4RnfsfNahcZxN4KyAhhCV3ZB5AsN3fA/UUdK/smr+cKhxtP2RHuLAoThriP9xVtUYWaiy
R9NTASK6iRfSZOGEKUJ/o38lWP+DRfXTMYBr+QJHzfkIRXr74RhAnmax5QS4Mr0zOx9Mo6SM5jnj
QDYe1yAuP1nfSvwbK04y8kjeos+d9hpkn39/7n3IHM4fmkI3Dul5BJM9+pHiHMOTzB8Fug6MryI8
IIgXrxyRZkmASIj4KoJp1N+boxLcpzhg0YILkCSFEfuo7wPXEso9zueMdvOajQZxq15Aj/j3n+zM
3fvzI/Yp0i8/9DkyiADZ/4ccxS1+qayjawYhFxAUbVHtXQy1xr99FRYJPDmc5sj2Pk4TdC0yirop
0T9SI7nrB84uZm/4K5XsD9O250fGMToZBAG6EjwEQP9z2oDTDcivlnMGba4JxUkUaslPfe93Op8s
4NRHABUzQN3Q2HJPvII9j4jg8ZVpOzdedTogdN+ZhQBZAhgfn0DSjN3nf/8sfiaE4iYZHgFKNXi4
YAvhqfx8kz5cjCBaj3bY1NUiBweBp4Gt6S5uY5wQUbFkyuN/+HP+rZr7uvzWt0P7Pn6sqH8qwm/s
d3M/9t+/j9cv9uNv/v9Ye6OswSP+N9X3MPat++UCEXmyv/zjl3xs+3acfrkY6hfz9lMZ/6+3+ldl
Tnn0G4qEH6UJNj89DzL/qzKnPPwNwtY8DIOACR/9+f+q1HnwG1afAEuQ+PiW4/Os/R+VOue/ncOI
wOBIjHIgBHbztyr1c+z708bF2Ay6sbgWIaCMcvZxNMKujelbrw4/o/PyZlwNR14CjgQis75ut5jl
LKzeVWfkhY7EaaPNtpOquRrRx09K6q4B1vG3mXeFSZC51OkysrtZsu5ugIn9qVmj5UIs/fhJVjgu
uV8HN6Rqghu4poLpsTVXg9MqEfUy4Oxfi7yI4/Vy2uS3mvh3yOhwLpvuqVFU75gYeSZI8bbSsgCy
L6Mkjux9sxYXQxV9pc6/s5aXB4CRNp+Na9IGvjZJ0Ph3RV29Tm39LBt0hdeorMA7jB76VgwJpZ5J
MMmOIrbewGMgYABBYfkZwO0j64rPTDXPbQEFSmEj2O94L4qCqTjV77BvR++D8FO5FTvm+ZAzbUdQ
c9jwZe0t4D/Q357AGnwtafQwrPwAMNlLCIw30mUIT5J7R4I8LIfru5+gA3YJwtcZymZRJjvo51Lg
J2h3bGZPRmd3k8LdVRTq7stCHmWB26wb+TCFaA5SD2pwxsfD6kz9DqMWko0xeQQEt+5XN6DLvtIR
5Bn8MfPqTUBaKoFyhkkgcGFvJCvCFFTIKOsDczuAAJ6sI6nBemjVW4GImyylmQ7cDfJ5toF8Kiqh
dshVptva1erW1cinihY9TmqbpF3qOYtRs6ZDX6ApPW6Qp+0QiIZO2xzoVZBWJa4vNmJfw6ClT5PF
CgDrdkOPokbutPVDBu7Um1fzu1h4aNThQwvkManXqnfjqffSL95LOzO0VMxVuy4opCweUQFCGLjZ
k7wgy+odSuctOZZJmY5xQQ7FbD8JDb2XwdLgsIIemkwYkcaq5d0R1gtRhr2gEu3cNXyNV/BWgRFB
caVDgbc+ukihWYAGfuKo6y/QJ9fHyBC9Q4fB/1KvqN8AGz/LQg77jcyPsCFdUzE4lQVU3A1cwpdD
Bv6+IOHJQ3p3wgxi98146NVZTGqDJ8HvQLK1ORH0TrfV21wtj1WH+9YgNV9bUBk+N1MH0GvEKirA
vkohevkQAtTOp9orDyLEu8DK/tb0/h1UnpchWUAqTrg/ooCBUkdiCvkgu+oVszL3ZsK331Z4BtoO
cfrjmRs7uAQB7M6jxiVdNFYJxpcvZ21vyeyuXVhf0ZK22bYZqBhX2EmiFUGKWgvE1xGrM1iCPVIq
lVQtlm5wlrYDCbC4ipvoIjYEi7s1t50vyrutCk8M32bSr/bJW1ideC4E36cNDu0I2gqS8AManc/d
sD0WYq3PvbtHCUgsWWeUFh5moLJyNFd1b/iuLKZyb0uDZcfRIwdagh1RRsPDQLTIcXDKBzsivlTn
VgmPgrz2ekyV4rP3ZLpG/XO1WdyvgOndwOxt67CeUE2eug2fiUAnPlGqsekwk+1Ai3HOBBsdmKrV
u2en665uh8xnRQM3MebSikhwgnsPJKSwk88/4l87QPKLg/SVgx4PjUKCVVTL7dELV5aSUbY5aBxD
GnYKTEaK77jDLEnKgaCcgbPXgfE74oEOxaKwvYE2NU+jTaA+KlESlZHv5cQjA+S8IScIhmqQtj1d
sKIcGDJJJPFIWoqfF6imLrYRZLYmRvAQXf9kaP90VmhMxISQv8ZAJJbV3IveAjld+PAJfIIgbYJw
F5CF5V7ZAPMS26NGeyUxQ/SA5pufENwMWGb906RwUlj5wkP13gQzlKNrtN2FdWP+472ND4ySbPC6
RPtR6q3I+4kAtdz06+pqkmH6bMiGAtJXkMRBQTUbBZzF3xu1PoKl9c6GUqQbGKBH9K6vO+q1KFWx
ZWsTlGmr6qtu1Vddg9fj9DzFw3ztS7nkW49jKeLVM2q9p35q2HGMFAWovD2iLIBimsNCZEEE5ss8
dSo1YRj3OxN7Fbq1wjNrOlRbfx1PGmuNoJE8Q3ACNL3o5Fv/zs3Yd6Sw93FjnlGffa46dE4LhbWA
2rDIxISvlktMD4BwUKbBBqKkrsMThajfoYbk172vrcjZWFlwivFdMhwHyzQ8gbGqjzOt3izUIcDe
Gs/osbemc8j8Yw0BhkPB+JIDh6cP0LhBi3b2g3Tc+N3s6xi8Vw+20FGcQ4hggA2lxXcrwwe46sGo
vAY8Mp/lJ4dRvW/O3G+8vYUR2fOC20rXAr8Mb47XAtwaCA+aq6pbH70xPLm269BhdOJQwr4wAeym
s7Hon5qthr1odcbkI0BeBf65LsSFietnrIMns2BRCy4e4ib+Jj31RiKx5IxtiN7lTMDz2+QnuZjb
Wq+PmLR/kgN61Xap+mvfdKBWDFCXjUPvO06aIQHC8+5BbnrXNQaGSk3zTD15XG1Yp7Mq3pCN49G3
ISIQDLqS0jAvmZfhaZltlZQF7pHiMbtVxheeWB+XdpZHDf9YFH1NdefpAkcp9L1D+D4+gGet8573
uIVAv8EO4X0FCjCOxZueEGVArJsOnq3bw4omBIiXuLtoxlk3lwrMchAU95hLYnkHMgf2J75YHFgK
q2XmWYOmf1Z7IKeW2G29h++OzjgDyxB7BjNfr873joDmgjRuvIcpQCifpjhCp+D8QDA6kkzQmkio
LUFGaOakmBENzBpFCcH8cjL35yeo0Bx3YxFifWOMoE95INfr3lH+SBWeRjEi6AYzSCgg55WvgY+T
d/TqW2tAkyKEpmhUuCSuUAL53gIu2dSB5oLrW8MQjrR8UBzNEwxFJPHWW9i4YGNssI3Z9/WGPiqs
E5K+VuqmBp5zPEfKdBqWxxJk7pfehfgw9fB0zu+GshnSUs9mX23oiRDkVoAIkdRYhpDDyi7eibIl
WTsgzkoiTeIhEcxZXV8BM31BsyPIKtc+N4AMd8ib9+M8styZ4q3UA5YfwpXWiP4EBH4QhZE5+hjc
PQRr2IPUIPwdGFksV2jI7j1MiSSVwx/MYmkKvtRJBbp37rnenebOjiDTkjtSiZ1fMHpVCuwaEHKS
0MgVs3/21s24v5XUClNDrQaJxOEwGBAjS4XHjQGD175B2KkbHLzLGIDbuOKV0YhwBtrYAMRK3TuP
TbsVCGGu4YQCa0187tAv3lqrn4s5XlN3TrFV3YTXo48xb4QsnSn0vFO5NKhbZfSAuT2k0yDlYVqL
XhS97dPA7bdXGCgBkPRX77WACk/GLUCiwcNGryXGEX4Ew/8k77yS48babDuVfwKogDevmUAikY5J
K4kvCFIG3ns83Wnc6d2R3AWqqiTmL4pdHdER3dFvKpZEZAIH53xm7/VFwKOdwJd31IS/kQoPTlyo
05qg56Ev/XaLrqRxLV9JnAjJt21pqbXpW1YwKeu0D3LOt2VjYaocmu8xAA89GXdzQ7w8ziFqrYj2
USSP6MRrTqIYfdqBwWLKTgzD9nvv5L8gYX0zrf3vmKwalCX+A8nqvsufGspopKt//TH6VcL6/df9
lbDqf2gW7Sb9z04wGeNfCav2B+oIUZE1EloyVopAf7aWyUqJYxXFMPj/ANUWDtpfCatCa1lh1Cxd
Z422EmMT/kHCSlp8kbDKlrJkvYrKIWHIZNSv6x70ZXRZkOL6Xuvjm6RF6FlJuuDoWvxMul7yFkck
jV1VPrdxa20SzGY2RzcDQuWyfErEZnLaKp83nGDaCe/XjNaeKDxHDnVUSVBXejU/qArxDn2VbtPV
LXt8WBP5ZMHkLoWu7YzcxNFEX91P1lAcpGmMXFQOljszjcsOGvV6amZ9M0jJk2LkE5qUiKsgDdtk
Pcd8ppehXTAf2jaEOMWTTBoxN0NjDzXnckI+heaMYWFlyb5Aw3lPTGzakoWLblqy04BAoyHKseYo
OpmJVnPOp8/SpFybeXagqPolm6PnyCDCXX5g+eKDGrJrCw1dpGL+1KRs2E1S3XZWehBEk9gxniNX
H4l3e6F4DE0S8b4A1jFrZbkZSMKoFusJAzUIQlAJfZNNf4dwxd8ZrTBjikuew6mz1k1Y3AZGfxzL
JcGLyKmjnsyZAsOy8cfP9CUAgDCk3TVDPn9Zi/FdRXjjRVkUXpnt3KLTLuZp72vt5KJXIzwmMHnJ
bFHpETiNhulmFg+pVn3pMJb6qUsqklx9RLz+KLZcjbYPLh1SFHVYDsOBu7D8qNDTx2Gqb/Mp2Ptz
Wzpyzl/WNDpZQxVzePfC55f0xpSowudSewwn9rY6Cw0H33KKMEC/63LSUp2juKnTR4ws5cZIp3HX
pGh4Z3kUNTJnHDZFN7ZOXxOsNX7FpheJHDM8HtkiVhrFkHMNHxcF5vjbUgZIpuUzdumjZeHntAIp
Rb9ZnF/yjygOuw1jhcvHMrbIjiRi1WpWpIOSYzwd6IqfpmXpjEpzhH8trCycGAek0N3B0BnUDhmB
aGbVGJl8kxJaPUuSWF1Hc/cR76Ar03Ky6Rxsiyp6Lmmzk8MVt6HejqdyzB8bv7711ThbK3F+2/Bp
44rTVMzOUtOijhzGcNPUQuLEcvZsdMmXKWbgp6rS9olUBUSz0oy7vEjVjbrUOKyQQywLhV1YEy1P
LAV58a+2efKFOjwxrHRNeJK7GhM6aIMRBiUJJ10zJWj4RFKDQtbSNcox7aGLYoJS3+jGlZ9wbsZT
epZrbduOQmArQX5bT7xnWBq/aZN03S/ui6FLWXZR/k0rdWGFhSZdo6hjEepi7kaCOm38jKytiRFM
W9lwjKPwcdappAgBkUIac2vH0ujzNbIzAHPtUNi+MAUHfdbwN/ia7rTBfBw01syo8TzFiLAihQ7J
vWilQzlG41UkN7k7Nw0JeeKnsFmawCmsWl7HAYfnQKV3LSb8Ak2pBhsLwbyZZ9LPPKw+Yl8o192k
B3YpUmKoiiD80hZoxphpsPOF6Jtvqu5LwCsZOK9UYqegr7Szwbao0BTwGI+s2mlDOckKuAG0Ghsb
LJe2rizqHEsyxJ3UHdUSjylVrW2BGNDuVRpgoSbPK7EJv/TRcESR9s0c055+JDGPjL5uzWhxcxVF
fLTGCrP1ELe52wUydb80xrwk1x8TM3jGfPBkIpywBaWKXBSFBIQ+piuJstVKTSg9IPqU1+ZEDGNC
fXN7nCJOEZnCKjYJ/cpJq3YdzOVtQsXsyjSVeWuOfvWxI/NzmISU02zO6+eywO/WR+RbPlrkl3Wj
tSTWvGxIYU22OKueZfTP9bQVJRYZ8Um0FUzyOjWKyJvU7juM4395CCLLdPTerpbf1RF74dOXf1Eb
/9dd8fwUFD+XyF/+9fd4g/3yDxWBt8XGalivKuSCLv2BzohmjKSie6ER8yPikKQ/CECoF+oSwS2S
tx8lckn8A3m2SH9REXWJvr76TyKO150tJE4ycFhj+UUqGyjC0NfxhmgYDKwKNLyQA+7yvm8UZxjH
1v7p7vxCEfOCDv9Rh9cwFitwmegKamjzKKpeNNBqtNYIlxJ/LVBau4uAII5OSqGwJqOsw09JqNKC
nyKh0m1xImJ25j5KxJXUoknBPBdNm9nXIpF2NeJwR58LvdlMUbe8gXrLvhaK8ngoFbW7yvpqSp3Z
NMdnlbmku0FQhMQNxqx9mBvAqBs5V0TN7isZqyyc7OYTYUB9ric1CPaNPmMb9jVOszTq5AqtOxES
LAM29JUmCVm2bsQg1jw/bU2mbhso92OlSTmx+3I89QgpdAeFsiW4o07WhXNH5c3NA8R6cZ4DBSnA
GugrKpYktuJgzd8GY6iCtRwHxVUihNFDhOIwXsuN3j1USLiHdQ20oV6pVGoODCmNFQ8ymuphTpx3
0xAZ8wrWQY9TiNQZiW+VouUxI5Gtr0jCflxrSTGp655vsyIzzu+y2ZwFu9BU/RQqnU8KM2jhdaki
f1jhD/Y3Sp5XOOnwvIBKwNqH376Ck79WhUQ+CZTdnpPAVBLivNH88vtlcrEYcZwbSJok3VhAJKKm
LF31n6RgSUZ7xSAvpPjbWNsGJ8/KUogQfn8VaekdvlqMy2V009R0RKKydImdmnLfbK0O+MvU5IOX
RMZN0yMGIWZtcFhT2wfA4e+luOjWvLYx8UYcvfMZSBj+7SMoEKM0RAI0qS6RPUFc+qOVAX4AWNAc
U2SWcOAjeTWrGIG6SJffeQGXO3f5ldlk+OK8imwqFz3flog/wXItrMtsJHbkVLeZKYkkBgvRO3q+
FzTVxbUMVeQ6ssYyQ5H7+imCUIGDiyh0PbV5JLiVHDUf0fLoMu4yoW1XipJrM9XyWEvwQzbnIhDF
r0MBBRHxQqwcxjkJzfWYFws8YVGt4GyCl6YqVBqofGgtoNqgisBDWLO5nnSkfOMwF3sQlsk1VQLj
GOtFfXpZNP8Fx9xV/5Wkqf76LzrDzb82Xf7lCVNK/j+gSaxI+iIuefvYuy3rpzad/syxm5+PvD//
7Z9JNoJrFR2kKMJd+LPB+2eSzcGG0UVmdUioD5BV/J1k839UXUZ5TOnNxO+vsYb/TLJRdnNM0Sgm
LYbGicDynxx5F++/IKN/oC1NJv96YdbIt/pJ7QxPqXeNln8G3oEuygdkIblCXeA6B6swXHWB9c7b
9/pt/3HB5ec/7WcZkyNSuSFWnJGGV73lyp1YAUlgl5/K55+exC+O2BcI1I/X7sdFLjZNMZCGMMUA
6iXdzTAj/M5bewCQzyQ6px+ffbzuWNv3tTJTrKvXLVmo6r/HGr8QTv+4+rKl//QVUz2TpkhNBE+M
BxfhFogjgRbNvJKajIz6LKp0J2YUpUm4FsbskGfbd773UhH51fe+gGKBT8L4XDGfWSA3MAsXobKn
9dB2AlrsYn8eKmNvJLpdCxVlw/cQxW8uootIJkELUGlmVXgT3Ymr7pRetR/wZeNmP5O8/v67Lbvy
r77aRRFIwE3WNnPhe3mv2KVqUR0Z3Km+olFvdwjQQ7osv7/Sm6vnQmcTTYNoVUR83qCb7jzRMDbp
fPjySguic6pRY/Fnl9yDAtwdoAbKRLXzzqV//QDRMb9eOvosjHBrhtbDrOj24hkRp6vVAQchzdYE
QxFHQ6juK5Phr7r0zq1dfvm/31okc68valqjUIjG3HqJLK44QWwmu7hCr7oWr4w64qYl6IgG9Z1D
8UKk99f7gWHk9fUopk9m1ZqmV34sb6OvIKuGcY2owf9QH/1sNb+7Lt+6mxd7TeLXMVGZUnmWYKwK
5S6TaGtM1svymdnRcMhXQreRYuVefHeD+65N+9X9vNh9tIEyweDXhddudFwcD9LH/FiEx/A2qsxN
eM49eTcg2UzmdW/3n319R0PzlB8hio77yF999uO9hM0af/ghOWndunmIz5rw1B+EFZislRkox+qp
OBU3aefgynUqV9OOgmOtGyBCp+I6jr32aJbSh7RCnfOB1tfqs7mqZGzheFa3rbJr1LUl00r+1N70
N415lBxpXRxMlLZu48XOtNU8Ye9P3rgZbXWt+JvJrXeF04ob8BNevq3zjd98Do/1qdlG2a7d1ifr
Ruc3Qv5cjXfZjbDprqpzhS41ulb95/iDcghcE7bSNtgX2xgvpjODE/oCrYnuWG33z6rKhnESdgOE
Q7d2c9eI98wG+c/tjObl5DZpyJhHKkyyR7kDT6Nl07TbYntkXHAfn42l2uorNrPKVyZ/pun7zrsl
LQ/9V4vhYksWlKGqklGUvW55fUV5ZUgWshsMt/IjQSGYC0gI9WMkMW2UbaVvy3MWye6EfKR99w03
3noTLndofWTzlHvfM9W9qBQofRhdwuDhwYp3zezPYD9WkN0+pIO49wHfOYUW7OYQKzSlKw2r/6Kh
EZ3FKDz2AyA0oBZUk6JFKjQNOJmD3vKqqLqBL1QHVrKiHNTvBlOKNlSmnCqqbc7EziZ9uxIEvNqD
QFdapkyWDR14JMgYWtPHq9pcx2nwwZgiFtt0HweSN0ZmuKHdoKz7bvoU5eFVM4Z0plJId4F6HiXt
OOWazUD4aqNkxsqsZnuioWcY2Sns8ZbFmU2x+bYIQfRLjYbtNtuKsMg2U6x2VO20U17IV1Y+rNvy
OTAfpfYdz+UbB4l5ORoP9oSFxbL0PT/axtVHywqe0RrbY9SdDUaFhLPT6uXNZB7NGSwPT5x9+J1D
7K09/eIM6xic3msJGj7Jr55DRbJzE7iXQgjgG3YUGPuCpdjWynt7+utezd97+uU0PbU2wX6Lme9V
uctX03wq3izy5dRcFcVN2E+rJrphWiXbe7A1DOOd7/lG7IHM+vVhMtO2ycZA8D196RuAGc1LtDZw
VUIkDVZc7tV532vXeXHzzhH91je9OL1UBbaagiNnl3ulZe3Spr4XAG0sDzUuAicRjn2dnjWJk1rH
VBLsLO/3V/51BISe/PU3nQRmQTelHoMNsfaVKiMH6veNJRAJTPuS/17CoN9f6s27enGEFeKQmmji
ZK+YxHPoiztTu1ukVl3Q3Jt6TmQUrUqwgzKV2HcuuWxFv9gol8Lfz1HzODd1TkFQ8nq/3Qv4OPzh
xgQcxHgNHCTSPmI39Cfj6qXszUdJJuO9TVo237r4xS6tNpMO6oKQb+z3yWBtfWSJJodDXLTZSsIb
gFKNnlrKFpUk7QF6yT5LrausXklVfcrncT+ng5dW/qdSKQ6KTPUtcQE/rSolXgstCtWN2WwSZVc1
m6LYTzNbkZvUGzgxobQRWn8dgj+d5O1ESiITGWC9WY0YUtm0Qp6sD6Zg7BAqhcvBvcY+txpulHk/
lM8q6g2CxJBCpVtbXm5ukRCOC3Rla4wbcXQK+o0rgW4fAZ2Ans7fT8lHRT4N2d5XP2rqTSffWeOH
Uv3Wqg9Zfiv1bqK4vfGtb7dG4/WNJ2ob5O1ZAtbClcblQ0N+qkeXoSp43MLACzRPC9HFbOgLAcNc
lXhGV0IpH3pzIhHp43Ft5MI2VsCF1t1dLNcHpUDH7s+oopK9xRBy5oNsKQ86tBHWStRvks7y+sAO
++o0TkDMYuVWr1u3mzxRnE+q+UHR7/uCRs40bdOAM5TXvS3VfZxqm9CKcJeNXyRmSBnmdGulaBAa
Be5rLt1MjXmvtic4KJ6S6neYU4+5kn1urXBvwCmUVOhfTUhFUXegAtgBXt0QrplkCY40NZ8Hwdxg
g11lTW2Xcf40i1j0zCi8jky6kvPEnqPeZ2nszlWOQIqbIWB5o6MhHrAT3sWV4U0x8uOvYVQBniqw
t9F1+xYFW8DjqWWnjL9Z1cpwDDvTibXaFQsgZ2kOWWwALxOQ1CEVHOfc1kDNDYrsBULpZPJ8ZqDf
2qSr0peYnGlca/quitK9WZrXUlhv83Z0qk6xrSpyynA9M4dOCOUt2MfbdMyv4r63Y9zFhiR6vlUM
K8P1x2q5NVfklHdt8kFJJlqAyN1RuNEbX3rx2fC5zBGx5ODa5pKh6Z2Xls1RT0VniuMIsN94miLz
qyqPt115rCjdLpiAVZHUw9pAyoK3Shaj3RCoN8moHml33Q6B8QzXecXQJTsR5W2YpptJ0w7tKtGn
c5UAmqy0614cDrKZLPYnbxA7V6NeoWTgAP3CW2zX/mI8Ds8Achx093uzrfZxlzih/AlnOe/veB0G
YMQIt/0YpayaRE9ogTYYU1czWEVF/MjOukoMmEPRWdKj987Jtzaa5ec/1QaArtY0vbrOqyZvbsat
WfVowlCnhqaNn8edv2VUCVufkEqHvfxe9vwyvepXu+tF+mwgdVeNRuk9Ew46muVj0PKCZ/2miMWT
0mmsZ9qjTQs0F8pdAcbuFsasHRDwifptxegePGxrI6jsMtWBJzK2pu1sI6frnVXrwt/GFPIDCWaG
MtupGa8TI0EBe9fkn0SRaOdLNMiO5WtIJFTOSCCFpuAuZNSeEA3xo9PJE/PeroMeLdpNYnQo/UHP
3WXDe+MdX2Yc/OoWXIREc9jPSL2DxFNCpF753k93qXyXi584YVYaWac5dgjacFYGzNSbzg1qXIuY
FawWA/Wuu9ET8/U4xKtcLzn8Ihvn9oHI7ZRVunMNyvedw9f6dYnMvByDSoUwnFUtqb1sUryQQxhD
o42E0EVx26o3onWq52SN6XadyNc1ijQ0HzAA24MMlxMT8JpOHc/xHMnHHjU3i0zepyKGv5LbHNbr
NFl3HZCm9KPSstyeUc6s8ZK6tHFWSQUvmsleDaiqAJex7ucbYPfrRdc+L9RHGjO54ACppk6NXJwd
oyrussCJrHmdKQ1qt89p9m1JASi7ryOYYs2YwOYyVtIEG0jNVmYtrvFmcwufhOERa/Z6kA+lhpZM
mK5bOMoyXS65vk5aLw1p6lypqMX1OaF8xiqEjivl0aH4MJbtppDNjYnkNoqrNYjX9RQzSYBfX8va
avRTJ8h0cKSf8lZcZcadyum94EvZdLu5Xv8+bnkZffiLZXWJRxCMPFCSRiJvPpix5BawrNxU1s9T
W7hBsshuPK297eKHYADJOH6qwmuN1tGiCJ30zpmBEdF2uIOTvTHBTdBTh3Naxy9J1m4wpluNAa0j
KuWgRhzr40dLFqFFh9jBd+OkvrISlBGMl2brW2W67GWaj3C8txH12MpE+YBq59DS10hQQvbzVq2S
dYwfeYY5BsZim8h4pTPOVS135qpwsB07Uh7YWJJWMuHI7++T8UbcfDkml2F9UmmiL/G09JPfyGil
9SOH916En60G7RbJxqmKrGuIZV9KIbrrRDc0xKPMg4PsdlLqyuv16lqqPZVlHk/C1awXNBkTTNPq
BzlrPJil4J5kHDXFGnXkWsuXJLoPyEk+6U19YJLa3hSKrSIzITN9wue3tjhL5yBBBC+4Ziw6Iatx
yoUrIa2ucJF78AftcOlZdt1Wmh5VlP/ZXK/6sXCQzBxLA9J9VG6ZJucyutJB2u9Woo4SSHfFsLPj
h2oZDbFkzMWtHwNZrhfV9ko3QCOKiZtoaLQhlfuIRn5/m1+mRPxqOV5kCUUg0zRAYbGL6BubVk2c
3lx3FDBNMJFTezUK/Dg13TLQ7Kqx7jNfwe4yMsuzPVeT5b5fVnxpUf7qo1wkEfPU+yiyJMEzmUvI
5qXsxemqmQqJciYilwRyv4KeFzf6HeG3p8y3rRck5h6LEPsvwqaqva5XmEPXs6yK62n6MKX3Mzro
UKesMGTPWTd7lPV3srUCtEgMarY3M/D0nYL6HNvzoHlt8r3p9QpB9DPI4q1k/nKosVECImmHVPfo
X1MbCz8qVLRK3W6ltQpsK9b3eRs8ILzZF+NeVwR7AT688/K8efGL/CSZYSCYdU+bhoLwRGO2ys19
UVpPmdrtw0pGB97vFUR8y2O04nQPmX8lqH8CmN7+8q/bxH+n98ZF2JLmCC7lGoF/nBlXEIP3SqXZ
iHnOfkyNv6BaudSuBu08F/HD71fyGxWMl1LWT5FSnQiWKI2T5kmktTnNItM8L3n9UjlJCU3g4q3Q
c/7+Ym/e4IvgQIxExjigQfWAd9zr7M0apJVS+yKH1l4z77KoRB9g2GpYnwVt2hsh1HvyoN9f/Y3M
/nLOcl/lEgpHWfOYmWEPme7O3WnSEbjzNZvEd2Worb+/0oXh+e8HeTl1GVXEBDiUPLGarkB92rGZ
3Yt8x+XOAglx629NRaNZijkqG8VGkc85QGgaK+8t5TdKkZfDmYED162izKaXcFoCuQOPpsBAoFbO
/cQ3Ybet5MqpuUZUD2BVeecev9V1WPTKP0feadpL9aBOptdYsASNj8u7W/kPjWwQ4Mx7iVuv54I9
lsm5Kt6932892os9EPQz6C06uN7YdQX8nm2TPyyKN3yk8kqAwa1LSA0JOS077oJdbqrXY/CRGQiP
nRKfA+rRSo3A2H+vufXGW3U5gDatlKhjHIrllan85MPTaFRtH4maC+qZoF/co2HdS7723np7Y+O4
nEpbKQx0LvrS8gY5fmaeOKTfeocoZ9mvTCV05Eizi+JDRDL8zgp/a31dbFUgugNNMFnhGm9OpIq2
rJW2Mnz0A9MO5eY8TBSLy4+wS7Dx/+f2Kv0iu8rCThsHzL5E7P0+mGGF0C3reIOXbZH5pHuRZqXE
qfvOd3zrrl7sVp2GD6ZOVMELKP0tG0bBezrOCqf3tGeU5spXMT42kq1p/vdr/iPRx937DL7/Sd4K
xIR4G3hD3lZ5XH1HAdzCiC7apxx3xd9//HcawN+/74e9wpIRcKCqQr+IDOiHvQLjhanx/i96R/MV
D0D5A5wejgdJkpjycWGvIOYRsfmpOqA9jem6/8BecVnzJBjEo6Hy+2QYgIsUyni9MeqynxZBDk9f
qKQP6iTv6jC/jmuJPC7NcAUqe8kMNvyePf4vw2nS4isi4VsAaA9Qyo/SIqKOG2p9wpGp3Df+3G+C
tlwP+YAlMXpIillfV1j7Nrofb7FwjDgNFutAEVD0m26nOoHRnD/Q0/Zg6j2ahbbHLnY3ofgmnxHw
Es2KrVqL5awovvaMjsBAVKYrrbXulFi6zYTKiXRh2wf4GgqAfDgK9G/s51ddi3IKuK8pGXeFIdxh
gWGaBi0CM9pW3TI6R9jWYwbYL37OC9KBUSn8VSjj2syS4muNYXlVdqiLYX91VDNwEmqRUa1EerNM
vGnXfTE9AjHn34zJJ9gupCNMgbHRFz9TC7lF5orRT9L6NX5Ge+jJPwOleDAHkVkLnXm1nLCNJmFB
l18mr21jqdkMmfHQSGMABKxSHUp0G1X1t1bJr2rqRmECx3DL6K5lAqK8syb/mzzQCQbDj6OauQ+W
xb0dlxnamdwx/qIQyZAB9ok1gXOSwBuuWqF3+zi7Bq+gAdJ+wZM/8G+pdJtAuHWDX1sgZTfRSmst
PzZV44R9I3P8iHzJjKtqDQD5a5zy0S2BJjPDCPAXq3hsx4ARAGnNk5ib6iEO5g+D4juTKFxRFNyn
MTkqU3FuhEH8rBXoyc1RrVYIEjXcxfWN1Ol3otWdBLoNw/SVmu45CqJPuZQsAPb8a1BVuGHMDcaI
BV6bfZ2zOrBFUy2WlKql7xMv0zJKlPZNDPYonj5YqOemeHzUuuBcRMYJOpS10hThWxc2LrPdbgOV
clczNSVaeQFy2WRtEZb6q7JKiXt8bD9xdYP1eCv14oc+rR4SiUzDKB7gvF77c3ec5PxGKkw8oEX2
4M/TrWylYKGE+ZahP4DpCwVgWJuu0yn2V7MCCF4PKbb2svaxN0FKy76/FSlraqF6sGQKkH6TlwxU
qb8mEk+4lvdCmFz3lu9QTF8bSrhFj7HrqvprbybbxJQcM86OUrQ8At+8HqF1rcy+dozGdwSz11Yx
dfPeqFy9kpgAN/RUf/wrhZxszTv2SYhbl4+3GrXpmyw1bg+YSsSkJEKmxZLxyS/FRyCWjkmVphvS
a7xP2G4HHMpCZ91Vg/rZKiXK55pXttnLR2PoGGU14RsK5p2RGl4pcHPUQTqoVvg8idqdpEj7qc8C
G1DfLhWTraWUN00y3oqVsNXibDuZrApBDZ9DobxBxvxYDOa3nrx8qPAMyvI+nubHuNC9RJsehzz7
OpbyftDI+n7a5M/fc9RXyd4SLPxIXf/cG4G1wEnhhDCki70R7V2kBcM43+eLOcKvyo8x8Emcqows
KIPPw0jpxdARYueHoG0+xlkPDknfvPMpXpdMvn8KyC+aheOOQvZl9gU2HhFBXYt8iqx0lADgQJlo
26oXaJekBystbuMye8wwMZeTvytqjEdBhI8z+96c+0eH/5sn+ysY0Jt/a7nW3+De/x4QXkM0UVFy
Kr99/h+f0qfpCUslMPL/93/+b5Ms/+XW09OXJ2KB7dNzkT395bNsftaA/v27f8QCHOo4FLAZgOBZ
5in/sFqauoqnj+Y3HkiDTOEvq+XipxQhBi0MrIUnxCr9YbVUdHwPFN/hXSLd+kfGh9dJgWHJqKBh
nFqGLsPzYlTZ60iA8Qt1Kudifa/7aIoqcZ+pug0xwS7EzuYfb5KsdOPiPSa1dJF1f78wkGKd90xl
zvnlSOVF+l61rdLeY0x3akb0tKp6H1mJIyw8CVHKHGHAYDjN/RGpYY/JEENg0QxMwsNGRWzgDnli
N2qzU0d9swB8mFPghFTmGA9wEzNHKo07OxBLDzv3eSiepUxjFlS+1gPtOkuTu6J8Bke5Adx5YOal
02T6XTz1R0tnS7HovyVjgZ+KYs88ukqsfzJanPjYR+7EVjQw+osMiRhiBlGVrtikJ2teRohFT0qg
dV5fm3dBRjG6Lj9RHrpXVco4FWLzKPoSctAkYXCt1+NNr3f0s8iV1nFtnobUuItASi+/kuDU6/Es
4tpGmw+6e7AAI+eyH24gR1H4VW3owQx5aTZL0jF2wi4msW6hSuELSQ656H+eSiA2jDXZ5kL8JWQo
3AbfmeoaQ/nRArdYKvPjOBEPNKEQ0jUWNvLcO7KOMm4BRaj4ZQ0FF0KLR6KrKGHmdYJkCocoLXvc
EDQF02ZXklPnanYA+OjoNHfUaHIYGvNOCm8tSfPPuzJLDXQXQmpwbaxV66IaVjUwoUdJqO9xstri
qO3DZWRRNaEz0q4nn9EWij5cyXF01+vBPrRSR60Z+Jcap4iDF2/YLXPhNtU0ch4jxA9SYJuQptqi
dENB29JGsePZd0Kpt7VI3eKkvJ7b0o0ASExktCsmKJxyvToX/viQNUR/IY891g/IQj5Kfke26aOU
GPdVnq+FAUPO8nQAaTnUJm18oKjypO4G9i/PjBFeEeOf8Cf26zQlDw/RXMIVMqjaJ6l2qBoO7F7I
HocFb9VpBGnY/bqp/JRq9W7ukxMkkG2nBNeWnp0z2TjE6XgVKONVWVW3VuDbaSrsq0S9DyNK35Z8
39fBRiIemfzsbPCajKF6SuR6A/jg2AefEYrbepadg5LPypzEFM5AJbFCpBYvQuaZebdjgR7C2X+P
NP1CJrx8sMAL2fyowSuYyF9vQD3DULJ80Jv7WrTuSt26AwPrUK3eTB0gFxGL7yBhqhw1p2zjYzvQ
h6uLG793CzVnpOp4FTO8sK7iQwQGRSyCDXMMoTrIx5LZC0NennVfuFOnzo5S41AyqqdTMFel9JYE
adzXVeVpC9EIQ3M2MreSwJ1BXE5Tth+gNNqNn61DRXVz3rfYmPZRAnBDZ9JmWu9QU9tKHT/7QGmG
XqfBEMYUaYeH2oztslP4RCgxoszRGZOXtO2GENtlQMxGJtKHdbTpu57IHOLVuNx6mBJ9vmXS17G0
+vXI7HrIU47BLlS0OTq15gix9SpTaDHQScuMkax/JlloGMg1HDNLdmE0zetWAlLEHAJeCaosUAmr
B1Xvr/yh3BbJF8s08HuTN4wGs3g+1zJfQcacXNe7rmFSAIPK48W1TTrlgct0Y184/3SI/iK+esE3
/tsDR7wnLXY+Q1ochj8X5YidMoZvlM099/rYtWwpgeYyIHfdqPm2okZpDdrW9INrfLXIXCxHiEum
THU2A01QB6QO8oNP+JUdS4XLHMJlKbHhE2RvalXd+roKxCk5mVBOx6L70JhobxXlvvKjz8tbIvPe
kjRuar1f+9MyC8c81Zb1ThBJIPFvu5VCho/3A5+GzhH96juqqVwZejK39wwNrkDGlO4gd/ZUYy7D
RfXO3nihM305SvE0aXgKDfjXABpeX60XakUoB45StWh3GKs3xsqwFfJxI9i3lXYP9o3YWzvUmDvG
nJktHZZoqfdDkof8e7j4Zrvgpbr38+OltLB8YVPC3yJS3lgCjp9q+IpG31cZ+uF+IBGa48oTLIr3
y6Fa5TriIB3iAVEGU1lqQ932ZbnFy4RLWttkvE9i0tl6oZ/iVjm1wFXYr3dhZxwK3NFjnp/jPNhX
7KiMivEKqzvKfXHWZOscafUHULd73NCoN+T7TOhv9JavmU/dBwYfnRTQNnWqHOpK3wRx8CXLKren
H2ZO3VFMNVtJoq8Np7asj1dNzEUIgTIzv8W2DyYtwPc4GVWzNv3pQeLvrCq//BQAHVT5CyvmQzuF
LNw1on4YlXBfpuBZfv/aLCvm9W3VZRWiOjbupTr00vv76baWErPDw5DbqgvKlqK2q6T/n7zzWLIb
S7bsr7wfQDW0mPQAGlfFDUUyOIEFRVxorb++FyKzXpGsykzLQQ/6tdGyKhi8Ajg4x8V2973j3x7d
/+eR/p6//XGQb78m3Wv6s+AGb/gtctfEf5iyLMHQyWQrgerezPtb5M6/sMkNY+fqx2ftw8f/jNxl
prQUgw4OyRQhWCG6++/IXYbw850JH3BD3Wk9pb+D4v167JWdm0VSNNg8MaMSicTPJ00TNCWDmaJ1
0ewdfdrO3uoyS18zModTKdCtWWSFESjTtMFzFpff1ARazxxdwyCGbP6znBAUiGvMnIsyq9EPq/gf
rPyeSv24X98vDqo6VQJ8hKtF/aVHV2uqWRAWKNmFZhuRJ4NiF1xjpCGtqGl7vEFP/SqoUNhDIkSU
szUFlEEN/S0Ertk508bks7Yq6tWE4kVP6Qmlrqw8xuu2IazVzOoHiT4vR7ipwovSMTNqdx2ZNAQA
akF/OtDZB/mm0ghhTEKwGkNKLRkJawsCf53BkOEWWzt9hfG4blrt9XE2O70O6zmUI5aq2sQQZ40W
X9XpDGP6XpjNoNqSqIIGyvq8vkmKQS9dxaQubF/Wqn9eO0YzS0HMxL/wJO950A8H/30h97E/akZ8
AQXJn58yfClFJiRNB6376CEi6clQYq7ISNLgAZGKEJ8ndOobRocKZKT6z1VpBkby0DL/XIk3vzYe
Y+I8w08RObGyJWpRIx1p/mr4NUoCTpynrrlTOKlmqNbCb7QIf+gOfjFbv129QhYrAzjTHPXLNtja
fKhvCEm5bT6lLniJSt0vrYI/320/V9pQouEkQGS0s+UCloCR/7xGkrGlSdnRuWmsFfipxiOt4vux
pM+g/LwZMwTxbVo7f/6l8s/VJr6VrbAPd2rcHsTbv7rdG0RqWaMPnQt9Xek1aimekEBHM3FKxeVV
kzPlOxdOVdWSbvW9WmJIwIrF5GtTl+VJS9f6hKysfB1VsaRZKUmEk5jJ2ceslfLnZKUM2hIw7BP0
6HNl5u2v9DneJ5B/2lrcALaN7Ntk/Ft7Zyv4wadgVjYNkfcOrdUJiXhlHhiTR1RiI/OxZaaH/Y5g
2dmm2PB1cSz8dFU4c2JjOLVkLpGGEoCjCfSDLzq0X4Pc9LAmCblbAgcGKyGypvfk2hBpolMLfIaO
x1mqhfluBgALIDF4GLa1usuzW+WOGjT6f/6EdqTup/vTmKHFchOGQaWMmfx5W2iTAJAyzrQ6TWoX
yl3HuIpJG5asvuHDXdPY/qrT6d+sHt8I/RnAjEwkjWbsz99YQFMTTyXf2HTd09rSCbyOM6KiwgHW
S+UvQq1fytpsQL5tBykNqOYBLN8L/j88vzrPxa5Xu9aFDp+GMihqGghpnEpNBbq7FJN0F3VJ5MlC
3WRUMl3e/nx93434LwuMI5O4W2ilLaaZf75dxOG6dVRpEL3p1g1kvQTaHRkIKYwtpt9Pi91klVtv
rDrDHtvWcmqlxdJoaPT2YweB40J7izhZllsbpEfK8ERyu3pqllhwtwzUcROklvUcOkWFiUuKOMnM
p+l0NPcEYzdUXZ7K5V41Ud8YZkm4lkg10Cqkad48WbeHPhPMpwnG3aCIG3KprGPU0MKGaktCy/Uw
mPWzlBais2A7klmDZULI9GgZivpDmrTjQarh6kppovUQjV+O78v3fyHe+n+NZt3grBGq/rCbdhm1
n2TOntKy7oTT9374/hN2+s93/o6dygYEMNRDDVPb5RR2GPx37FRW4X8BGMWG7fXVPY38HTsVTObk
SS1xOjIR2k8SaIK1T9dryFopSBxBOvH30FOm73+yMUgt0MqBJhunb4/6tF/bAFRZJZlSmuY4UoD7
aFYqmoApvEdvRTHqsDrBiuZyiuGXhWDaQmoQ0u9FgHAtayjapQ1UkE1m5l4MbVq01V3yUYw3hSR9
7C2/QukXStM4gXudflErl9GcRG+Zln09yTypqdDgabDepP34j+uQdfEh1akcUPuToea1qu1cjSgq
QgfcJ9faMOgFrQz9q57F5WUURtkpVTX3sDKFL4+dMw/JiBKS2t1rSrE44oJMwDzCwEVAJjxVllK/
ajNXEdeEJM7cWPBytUpdMiyMHmKHrmEcdx5NzNvdvG76t5Q6y/f3a+ljI4+ZckAozWPUqHGKRNzu
V42flmVK72ujFZ7afhEjwLKcTzURVfXi28h4SVfeamYf0u1sDEZ92gxjgcQaLedv4ihxc/UEqVTJ
/OInpYHBTiSpp4lKEFEIBzjc9vLjOZsyqE7ULF/9bGkdYTPkm10x7/Sw5Z1+uvVD+TSUcvOSohv8
Ii3SAjspVLyLg+5spV3luNnOpgqPrJWh67apNxXdUq0aPRgGYK668RDNNbXg5qmXQ5aO2KsJDpmP
klzD99PL8dOwGCWkBDSehSuNdRRBJzDZWGzzB22ac8WGqkz9gANJrnMuF9iqTkEEFZCu/9iUpvY5
a0Qj7BuedLJM/ZMkxcLHKc4Zrtt6K8ontIPQxVMi0Sph7esX2ZGprjaDvn3WaHD7lq4IJBEIK/3d
gu4lrsx6gaZouSxzsgG4qfOdUcGnp40b+jitWV5VEXp4M99b8sRZfoGNKb8uyxi/zKiwoau3whV4
AwZ2qWJAChq/T2VMPmOkyWVJM/OMFHz9abkN4qcWoZ3nlPbsqzglkIKbvETN1fzDtFEUHmNRgMZ7
r1RStvZqrDnYVinTeW6agVqsOO9sm5xV0JHTW7rpGTjgLs2a3l3Bzby0XpTXZGd0LZJ4j8F6qMP6
nvNQWToMwW0uDo4Ul80LvM/UFxgMPmuNdLuW+Xj7vDF7Fbyz6coDZ5MWaAbQti4/A7LmZwXmv/tC
AvxcU6iwpW1IAzWhB31A8dBt9VE73iAqD/qSuerCSpgdyCrRnQvYeSfUpB/1GNHcVR6ZqxuN7prI
muCV+B2A8+6TtZOhoaqwnhV5Ld92Ft2LPqzJGbEY41usp5Ak4iidPsvEMM3T/FysOSgO2dGHYk1R
Gd3QIvTnYrhluEQYmGBf7MbWLcWuZlKrp8d6Z9GW4okh2nxmDECG7Qr2VhQcr1Q6s4ZUKFe/Wa3M
FpYbtg4txW61SCLzKbD/tOV61rdB9OJ5vkGWCDNixaDWA1qeXtZXfmlQzYYjLmPU8wbXX1EG1sI4
QlG4U8PHwht+NPVvhnSX3wLCPAeR3DBFKzBP0Vp8FehIkIDvSQCzh0yBPuOpJ3Kq42cYv3UFKBPC
7z6sgCxhsHQQ7ZkECPBfq+W5VSpvKSO5vsuWL2uRhIiLZ+lxajZ7tCR3mu8n+WillwHcDbPUMKx+
qrLUY6TglapRd8tJijqfQY5wSO/GhrE8/7ZCsNOM06VuaigmvDR2oMmO8tJHEraSj4bRP9y+NEYo
oTFWPyizW9Wzk1MnoF9EvOYVuRXztqUfW19NOcwwzmNh2gxhqIwFp9zZbYSs/TVuU78zVno+DJ+C
v5l8jDuaoz9LyhLEMCk2U3STqFbETD3rteTG+RiM6vhtyfqngVZf3B9Mowt6WdphapUjfOOvOgLe
cv6Qam/LAis2oKkspb3TPpj5QU3q8XNnWCpjs8IgM/8kC+4wz2LYmMnAbF3ceN3aOrCOu42lHFB1
OglTmToynNKV2iiOkgtPici02Q01zIWmF1gFSYJV16L2Q53JjqvuCTVhr2/1e01uBYRx+q8ytNjr
pl62dP04D8O56PQPpWzSsFYtnyxtgs5rc3tcnpwROJupejaKBiFfBWAtlZW3bZ4/iZX8VUkYDtMe
Kt18yTWrdgTlqWFyREnND236KvLqvj1jQRyg+NatxvFuhdZLr877KhrzYGsDTf2Mxshze2w3FD6H
HiC8HEhc4GmppkNe3E2olu2zQWZchv0mOS1Vf03ABuO1ktmg9SWSGJxbwqL93nQC/IVfYmX0lwSy
A0E7NDM0LxbpJtRtsXHQpIhNso1Bjq5eKn1p0tQthhh29PzUVPTpD/W3RFu9tdC9bf6CnAE0omdD
rsKlfERwZKuOqvplGyVP1x4gVIVD2mnMl1VLAwn+jBH+AibKLQqRS7eetG2u4FKQuTNDXjtvK1ON
U0ShSWsZDDVLiOPiTEHtVm0vrVXeA8fQUbNeBjp/UhnUZbO+oHbE5MNLKaYtbAFCOEuo6zFYL3u3
yngsRsZU4XYoD2N1zWs37StnNb8oxhOEDjKVYlM51bM/ZV+7rjml5d2kPFXZ2UzQhP5Uoi0e37wV
zfW+vN0RXpvxiV0YWkZUfskg5elM2uuDoXpLDMmuhcbt5oPePYz79JLlF0oWgTzTUGV+0wbNZzba
Nm6RlH0otU83GPs1JmGZh7HKoxE/psppENCOVnzJQG8AfBb2uN4RtFr8bGXi+lLq8d0IL4JWnaC7
tovB07aPaWfLtTtIrZOs1w6uX9ODpc2lNysA8fFUymwizmofa6K+kKewyH8SYm/5LsRvYx1t8Vs7
fNSbSBa/tONxbJ9S9QPErYzgJFPnJAlTVdT4YDkdaJf5pDyv0hXeTGQWIwBoLOaT2bhLeRD7kPYo
JtlL8WEtngZx/pwjvcJjUyMV56YPwbx9t/KjsHPMu1vvFdr3ODt0Y8XoshTK2cPCj/gnZvaOstCe
MgXaC4YG0uRFzneZEsEuue7MmzQX76YyiqeJEL1R+oIkSLZelJmRfY9gM9L7y7AcJkzVRs1qO+jQ
QMzwFWuxN8gzgteXujxvmFwqhOL4No8fJk6Q0Adlfeiml7INpSKcZ9rDaNyqUf6bmQSF3MoRCsg9
S7fqdnpkIxCESw5CB1QIocNB1L8nS+WKNO2aXGy99ri1J627QrvnwCVDs+HqqOgOl1l1yefBK7pT
Oi/uMFHqa5lFbmbPmJ62GgEcJGmK5H6jn8hgOnj00jEsGyRfuAlm0rJolDIgUkplPtusYgKzz+8K
4rEZEpx5rj6KVFXpIRxS2t4IC5MbwiDMAk4e8/lOw8Ks7NB8owp/V5S5HQv3ev652u4pkXh96u8a
5ur8VjTPrRrKmw6JRSjqZxlJ9uzzlqfeqP8VNLAD0D9gH+95CTkYTJvA1LBu/lplo8OwuSlSXRyX
OmbHZt1cuCo4UOGmVsvegqptbegnGKq7Tl3BnxpDnD5D2mE5yIDoJyjlG3/SFdiIK2n61IB3BMY6
jJ+0LJ2h0h0mnFQhf4QI6gKFPtSrgi4/8sm3FGsvmPT+SfXdMKZdOFS9ekhmcXaVkfXvuwxqmSnj
mVrFdGzgaHWB9j6bw2NXy4em5Axue7CWMBM3D/5g6RdDKr+l/fJopjG2GJO9Vq2bZEGxeJ3SP9es
fW1UhjsaTXOgDXOf1hed2xSHMYGJvfRTqJSrb4k3R0DcopDfjH4bglKvbhAUj9t8SRqh9sUtMpBf
vu2n/CyU41ln5mv9vIrPcvNNzpWFbsnzUD7c1vK4duhAFDJPMqfgrDWjhz3ULM5O8lTExP7NXVGg
ANndEH9Cp7QMbv3sjAOFJKvKIqDYULfo5piq54EnYUAs7A0rJpG+g/7bll4UVbiu6muZDBFHDSJO
YtpwrCIhWT9K8+z3ZR7smwlpx2DKqxDsxxvb4biZxqNE02ixgU0neMDsqW5zZK7jz0ndHBXm3ds3
fUMcwnSN+hnhZNEgAEVV8S/gN4nk/Ic9SM2EJlvSbyhPLVL0f+st2kQNTFZrp2NmzB+taRMR6yio
Qo6fiTe3cy7lbbBVS+rN/a0hdqILgVhD9G+Nmrt/H2v5I434H7vT/vf/sD538HAkMf8UiXn8XuWv
+T8l7vr/5aZIaYwDvW33O2njT4y+//1x/4RnUATQ6RqjQEEXGWj4v+AZ5R/vpWhd3cWZ36v8/xSo
1/4BOioaloggnamDm/xYIIMKiZ0mA8zoKH7/rdY2Cgw/bcDfJp5MGjb3jfkDMEogpBrplCnnLEqP
7aG/MN0ZElHD3mCbZ/mw/1W9mBfdM5jP9HuHFuiD9Aiht3QX36eXyY+96szsYYiL9Esvu8PkHWSn
c/tDdspfiwjBDcWycZpNxNTHMfNu7uLrjuTHTu7Kru7phynKvSlUnZGfF1cOGjd/iA/oxATLMXFW
pw3bY++pDlxdR6hrIiHEwboMSoZdtHqDLwbqoQ3yIHNXT/DrUD80j7eD4kpufumDdLHHs+Q2UeM3
PrXzyw3dHlvyFXcIVVc474PHqW2e8rMRthf5YNzpQXtZz4mrR6q7HYpLGk1h4xPmBoVP0SQkHDvU
9/FVuBSP+cG61OcybHeeLy91iKMippE94awFhgOlFFwRhl2eEX1hkpXhVvrMn2MqGUy9foEcLGLg
38v4WMXv7e+R17ux/5TaliMFupt6she/6Q7r6jeh/n4ZqieFfILbBnROh6pdR73vidf4tBwIewOa
phxUa8IxqNzEn/022jz0Z46jKwVdqL90R4Z0fcXRXeWQnwxv9o0gj6RgviJez7vmh/I+8bfAuh9T
u4+gZLtH4cvJAwJZ1c4DuvWdKljdyUFbxc4OySE7mL7yJh3yK8T1X63PQ1hzHb3b2eOTc3NmF81f
Z/K0Q3+aff2ujlQ/ticvD5pQ9Es3CaHmv4/v1hNi0q7oi67iVDal2rvsQTyV37YPxGIEH7dd9sVu
J6e7iG7naRckrc59lD82z5XXRsub6FOUiQy35EPSa3KcAlLKQIOxbfAkL/ezs3rW3CKIoQ0Y3Ua1
00fjakRkbKx2GigOqhP5tTqkLrOFQeqKH9EoPNA5/ZHJJZfBey7W9IavKT/jh0P1oTwq0RjiyFbJ
MS/qg3RlJwaoM/uoeHNORH73bTwWz9I1/cL54ZXZPQwnQYqvOaiB4Kd3+SPZxEk+FCf9XB/Nh+xs
cAK6UxYlh+qgHvvfoPQ/LDMiQfIHR/2XMay5HuWa4pN0RjPLg7Bg8Qe3ceGGCUfbsBuuoXPf3mh3
9w1OZRE10eaqHlwlzuAKT0wg271XvgK4OYUj2iTE/uwhSOHk9ofUTf3Rnh1QNAS47DSU3C7ihPl5
KMEjZ2dfU8/w2EUOkoyO5Cq+4QOg8LypbbnDUb0dyiB3IJZwBhu+e7cMlrC+145QlngQkwa3IA3S
7yjzFKSKSCl+376Uz1M4HJkSfzYhrQ/TYL1rQlqg0LpypuMDRMmO8EF1O343hPFL4utRcVSj3Ind
+tl8uZ3lSLrcUjSGPe2s37Eho1skP20P2oPh9f50MM6lEd6i6XA7FcftEvu9r95pgVJfTV4d2zcH
YarzEiBUxfZe9vPgo+RuS/z+DWjYeX0p7K/QAXrIZtgkDW7viYfBVexvbxnvn13OJK+NHWjdnNUu
XT7J6yPtMJ+ycAoyDKt5acMBmkHNn+COsSWXog4vTv1KtdfQYj8Kx9tHdpzbOK+6LUapszlwRXJx
37DhJzXgoZyFY3Xa/MkdPRhmvPFoXQtH42/5ZfMH3/TMB8gMigDqR7aeHGguoIwLMatXeJVD8T4S
7tbD/r3Fef1yu9NvNvM0KC84mVf7iccRiNqw9hDPDkVvcXMb6Ta3u4BeuQhUeJ07OxSzjwhZOYik
+rk/27PdQZs44mp6j/zKHu23Gx5hcrH69uJWkebCQMkATZTxqjYUH9owc4wn4wVYje2Xfur4dJqR
IgEPJLCNM24NDhY3fjAiKGpsORDChg9JDs3zzR3/oqRNVPZz3vAvl/lLKW820pw2OVM8t55+3nBl
ZKoBIoduG5agJDyTzt38zjUd7oClHB3jlPAkaJlkcWZ+K7iP8HX4o6fxY8pqfEBHzF+90v5WOZUD
5mUnThxMrKThNkFxWEMyZI4hyhr+fmRJsNzF/WwGxLM+rhnmy8y/eT1esfc6v5jtfdvsTpJ/cMno
HQRnvIl364Hkd5F5iDFUnW9iymOv4AiLn8dDEe0f2Ic6e0x0ysviU5B0Eoxm6/X8Gb0OiogAWk3b
dPZfsYNe9/3ch4yp8neoRaL8gcpm1MKrZbElZL4mi2Zn4Wb3D289KcrYLIP7240gfO/SRowxSFzT
LdyNXZlFvOvMhLNj2O2HkbuT2T4U17nl/MKi4cQVH+vFnXM2/Po1e+LzWVfZ7pzY0z0xGHxAek9y
Sy/lj+4QVRz4PJabPSVci2fGhbyWS1rfeCxO43IAv0DXeHuMb3by3B9b9o4abC5cLw4aHY4elTxn
OJuwnYtf8TgttqnlQwIpQQKKUEdAvYJYhY3uit7krhyc1dk5Sfd/29cM0h4e5s1nJCuk3x3HiLwJ
BwG6R04jhy6iC9vft3LtWbxPcmu+pOIeSvgfT5JduLELLMrt7KHS4I/HNcQS8PRWdgsLxCsEe996
KOGweFW0fTLP82FlOXqu2uTZE08EcdCckqg/tPtGdfVAuNuftOGuIWIobFi0zvwuKLzOeYSFkntA
x82unDeQCtvichOsQs6Z3dcC6IWLZuTpfZEHLj7nPxE/IBLRQEawsWG5nFA+DoEe6uGAV07d2LNC
4YgNOgrXOexD5E38/btUorz9jNzczEveN6aEq5i50Mxpgk53hAjYkG+TPRot3rdEdcI2hcW+k7Eu
IlsswXjEXhcAfLjEHQ4FNKf3tk/bpyTas1Q3gWm1DvsbNsjA1RvsbzUY6AJj54l45fYL89FR59Mn
zG+SYA4FTvG+U9GXCmCe9ZmM9MPYmY9WBAVdsB+HgZfAPWcrWODJg5nPTQh1MdGOECbR8FXFDFun
3VYVwciSymzp/VZHO3UrVhQMha8w2FUya7l6rGjAkbo3n+d79YJN41mXrnQu3X29Gy5GdfKQ8Nfl
0+zcRcoBqxc7xEg++JlNJX9fDyflNSv3X2MRzGDmucwX8H5sicmmhI0uGjkJMbZI4aomHAXngjBa
DMyz9lXn+Ir3a2DiYqhZus2rENSYtZr3jF79gR1A1C9zJz3OJePZiBzC/ZstG+UMnlQREb86hG1h
7FZu41vcJ2Q+GALTo5vBJZhzChZ58FlYVzwo77ZNfN/hiy9hsXbPs5/W1ZF2MyTyqDmpjkL82XDr
FD1PPdRZ+JGENW2dyY5dwH1P8uFXmnnbu9fjUqZTQmwx2YATdv6QfKsv+1K3B40LLVgGrCf/3ngW
IbkZZE8xIXZzVwYtgUriKtgnsvDjpp+ru/J+/b6Ee6CAkLSXEq50IZaDox4HEi+zLlZpT0eyEq/g
HOfn24ECdObDZ+DWBwpBh/xwO9RBsZ5geE7uGIc49+f+OzUhG/QloOLjEATR7PRMwSpIQ67FBwdy
6J332WB24s5B6yx2CrfxZCOGSZRUB42PGhsRFMEtcU5GSpHapdMRFe1hl0B+Aly7//EHW/wmODdy
BstpvD1uaTwekL+ex8ty0p3MN90BGmIrGAjUFiofds/Hy3Aqp14cKbFjXZpQCTavJWRHmiRqjtol
fgKyHvhBfDSeW/0ZbF0/EYh5CT3LdhmAozhaoCsOWYCdsiywkHr604QxiYZjHNXPrC8bBXjjbiQL
qY7ydRZss7HTZyRMiOCUz+o380m9pgHLw2uzxxuXo7+k3yH+OupXwCOv8IEW09xG7/Hm3O4pj3pd
WAa4SMLMPQ6VNlvzboHgtdxnSaQIZs3dc5FOYVNXdeGZHsKcSEoL+IXdOr19JTZ9RV6wtofVy0/p
6VaT1yCvGcx+4xHmhX3xqrZhRS0msj5rmp3wtk/yY0xtkH3CD/UTLybm2x8vRH0+TPfo2UjsZJAl
t472PMx6f24WH8i0wqu6HIXPhKdsQKE/xWHvmvbtCShXjlKaIILEr53KzV4k9sPXhYcYf53d2V+8
VxrCMQqo5dgmJ5FrNBzDU23d1tldvduwdwf+trp7GMokh62+R42MW/AVDEeU0AeSc5Feii4yBD4M
gvx2FagBvYHSe0PrrLU9p1yO/LWM0qjzksum+cvb6ndezNft0S0UzgvpV8s3FHy+zLE1+SauwrYY
LgiFe9nXfciGuQzE2JnXsG/fiofist4C1a9xbntYRxCEWYvZ001IIno2PHY7Zv3mZ17pMtHAd4m+
xGtoig3wOTw49q7zOjgKjpaLd/ZD0/DtDWH3HnSn/h5s75t7O2zO81sW7PHsvlx7CjLYpNB8yYqL
bhzxo4CN0u3pANOa3eGy94saHf4fA4RIiZ1hkIjOSQRkfifhd/hk/KKB/Yc4hEh6j+qEY+bg1EhG
K4ydC1UebtTc74NFJw0NKm/gYkd340KQFMfI7+EgrJeEuplHk9pTjfG3oiKABPydJBxKGl6J+3WW
O40bUEPrwD56aiPWC6dEjeIDnczEHp1j4nspYgRmiBScjSMNdvxlCJLdDHv7KpMCYJQJC04T1Ntv
PRGj4KPB7WXejG8hcLF5AxdMIOUnkXhIL1m0x9imwYLKNhmI6i7cDOzNXvOdVBsPs6eLAlHFDy1Q
1986536cPWY25D+msehv/oxYUY9Oy7VupDNBKpFmiZIkwBJ+3ftGnOLBAbviQyrFIQHgARhEVhQ6
wYJAjrBpORYQfndcHVzXBCqbewuL6x5vLZG0+4UAtT68ggSWRGRqb3fxc3yOz93JuusiRHQjuEpA
OCwi1t4BYyKong8amFH/oXhaPcrjUUy8Nzs6FpvRyh2oCcsDmj3+dIRolP8YB9ydxnk46tFuEUff
fJz2tI0rnD4uHxf7auCEyqB/piPnrj9nj/333Q1IT7t/Q/oWXnstpPCHC+jvjeNif5043HAVvJsq
Rvj5I+52Hm+nsp0TVwuZutz4Z7r0MMFIKjqZmzAsRZy5+xXT7Y4C1lByzQP8EAS+4EduM2C0qfiw
eABLgHS7S9lILGdCVL7fATlxVr/gKzK334NWf3dKtEP5s4uZ4DV72B7fL/4e3WgADUTNtvxhc/fY
YIfvZK/xewzZvhD40kAIdJ863fvtoABCUNhipngiVCQ9Fe9M7fBQKfe9znG3a6CsCYs+UH3CZRog
CBlyewBEzKs+cuuYAToDvOmDcL9x0GhP9JRDSqqv4bWnEMccrNhLxeNwkGelfkasZAYL8U/n73Ek
9FpEiHuMTbbAPVAucLThzro2Z/Fjdl/CbycS6mXnmeO9GxGYi26OUxKENQ5UkylbsHP3PTnzc0eq
daT9x39mDNMZo86myImNKO4X3UkO3W5Awj21JbnmzM48RwJzmwN4t4eII/HPHuIpXovaADwZh8KD
6MvZA8OFhRsjXCu2pMFq7CFdQ1gGkkNQ1yinPSkxOI/Zu+XCjp3ir8Xldp3dBZu0Qw4QmmCpCuLZ
Pz+tkvZHp/WXNt8yb7S8SEzjHH+X7tSDVdvAEHu89yw+bI96bsPC6W/uHsiamMY9tJT86gqXASjz
8KJF6aN2rY+gavfbV9RZ7+Y3Zjp9JcTHe+YBpj4/uYvBj/foIb7CEfVIoewoBcphe6vBN+HedDZP
BuVc/TTSCQyHEwk0YQypcTQREpPE+V243hXEGvq1OxrP6KQRlvYRTtPLDzVbJD2Vp54U8/yCc8T0
u+Ilx+BtnkfNNJKv8stwKE94IQJaGV8W+yMgZws0oYd9ZN2bN3f+Cst7G7U+AiVH666IsO9YceBz
kDflTr70RyMi9fb2BD8LrPD9EfytFtr/YRUbzWDWY2/s3htemf5Xdmq4Px5geq7S4fu3/3ocXofv
/X+dU4os/wXJDY1f1e0/CVT9x4//rZojGNo/aF+X0KpimmgfagIc+r3bVtf/odMzS1u+pTK7Kf+r
21Y2/yEzcrGPSCkykxgi//Q7U4HAlNQ+H4GUFWNKpmap6L78Dd6i94b2f/WbqxZMCdJOoKAzwiRb
hvpLXUce6RuZaDR9aSfouKcu0R4Q97w0/XakrPt9bhjD2zamhJY1yE3VydTSG8yW2JURWQ+u+W8/
LPV/8Nc/g86/Xw+zE9TNDZT6fhUimLtBFdZ1ur1gEVpfuNHw+/4/ObVrV8gN0y5H8eOff+cv/Pws
IQNIDI8xBU/JzaQD+udQoVfkSliFVIFAE7BBoq2tnLsPtxW+86FjFqNrF9VhIoUx4Cr5oPfSX5i9
n4tqyGPScg2NBap9usZE4s5M8WNxrUyqkSVdzAeGR2wrJWlrldWHTdvWkb9SRaDVVLmsMsX0P7/z
f/9ihmxUNpnI40coeH8aP1T1uv6WMIqgKA+yLhD4GPlEpE57hxJPj1ZPQVzVHzWpCaHye/nzb6Z5
nM/+185jB/OA0RvhOTNipCvvbeA/fDcDJGhId0l5jzokQWNun8+fI9CzPckiMz9pF4vizRBCKBjp
URroEWlbZFzIEYEALWeH8Pff769ryKqqcLCvtEbwo+XJ2No9PNd54dfJ+XqFUSEUKWpZhAYG/5x9
mV/WK3h9sNwvD9r5FtHRctkut5P1vNzP15pizVWOEP8mZKAsZRte53298qFfvw78SKuYyzrhgO9B
p4AdgJeJxGd+gtIHaLRzRTCiGoxx8ju/fAPNBIIB1QXv3OtG77iSUdnbN/EiRevDcrfcCcfyCEp7
AokPxWAFidyBVeqUgCDd++ebHppCPqBJuF3ViwKABexNBP8WHqFjJkkA1+YyLDBmSqGgXSBzO9hC
KQvYC2rMSxJYT30I88Rf7GEDo/Tvz1MWoW1jcFphP/28l1JrRAdIE4p7372jMCkdITQPbvfTlxQp
AiJL07Zg2KfLkWT85gE+eHsYXfjooHt7IRBaZcLK78HlgHQyIc0jTObhjcxmJXEibvL28IeggyVH
EsClmEz+ZN8D02bM7dnVs3Wl2IEQkuDuONyNnHB/b/ibf/zDupj684za+76F4A3eDMbtscHKDvf/
sG8ZSpuHeFLK+6WwiBO12TwsU0v7CTIKc0ojV71mNLzczC+DOPwf9s5sN25kW9Pv0tfNAocgg7zN
ZKZGy7YsW7ZvCI+cGZyDjKc/H1VVu6S0twXv7nNxGg0UDJRlZSSDMa71r+/vrv/8o86oua4J721/
Naz6Q5POuFHX0LZaqZBPQXLcO0sr9uGsIGsGToeBgMNZ2F2QfG1/OMX4JXPbdC+nTYAlPa6Y1Grs
mEbianT0y6Qp7MuEB7iM0uGvPxoVtOhdUy6Y//q7h3+HD8Zzhzf/6Wry0DO4AOApzL62VZac9EyC
8KRY8754TZHtpSWsa9Fkt8WYXYMYs8bxDUDMmKQIhePOC9c3b4Y8PEKPgNp5AHO2d81lYX9N0X02
Qt9JXCGALbzuZH7plNHVVI/3k1qogdLUgHzOhf5AfcG5WriyrNRd9tNNpIKz3HkXOkgM4WO8oqL+
DGQeKDCTEUsimjwt10BEjoVAICOSg8pe+iURclztk1QclAz2YzCfV0l0iGw7FmK8Qqf80qNq3umq
W/xr3+hRXWqwOc+shlsu6GQxpLwfkoyk61hwT3KudRFOkevW2Wu7ZKsZC4mGyhU7bX+3Rzlc5eOZ
48NCD45LGs3PNL4drR+1vTk1U+gJLwdYCOWX7snuEybaX5cRNonvNwu25hoQodGoh3rPHPxhHG9b
kVEHW8hnloyT8bKdytj7sAblaOY44nQm+RrA3aJ98xLu4beyRnSLT0l9NKn7MkkHMgajx706alE5
FMNzZrLO09ZDGzlkBAQMNGQkYEr4J+m5VkxJ2ky+fUdtqHuOSfNtQSzrypkGGzShVR0pjaUGzlcv
UK1f5CafXpS+Os5ODQsn8F4EovkkBA4iKfXECNzaLy2lE3e1xNTo16Pj59+Uim8qLh2Ehyd3oya0
c1VxfribnPwDQAN/X9s2F0ZPXjVD/mFCfKryrokrUz2HqhZPV/UQwRFdI+yIVd1z8Vzdfv5otcPx
rQ/dcVKvq2aKK60h2Mzm4hjnsq3Psh7o30RV+EVdmuEGf7AWikrzdm2q6SptUMvoboqupWLF77Px
ahbO+3Bt9OtRu/1Z35eE0bf/DWBRHHxYhftmlfnZ5lk2wXq68Xz7ZdgJtBBjm2x2M6bW63WRXkYy
m98o/Fj2aDLR64uVq/XicyXXiM5NQ6mIaYbxVqbJjR2gx01X7+3DS/m/fU/6n1ZnyCHw0eD8ocbw
Jp++PS4ufPjnf911qAv+Q0pgUiHVz8FWQfv3XcfafrRdVbiy2ByyUaT9U1rohH9QV4GhM8sQMxIn
939uO070h+NjNEPFlMfdCd3d71x2TsrLKSpn0jN9pI8xvQT6uk20R4PZ+JVMq8hq39pWS+R/zuw+
Oyyed1kZoAhsE7K7GfMEt5bapSBo04ESfMUb5Azna6OxkV+wyMhrk17rPtp0rlQmf6V4UAa7rGjf
ZnanN8k9YKF2sLPPxtTln9X/vzXs/i0V8Ins8n/ayOMSAHCHV/Lvb+YxOCUFKfDuU/ltyPL60+Oh
+K/f/0tI6Tl/hAhludZtnBHKWf8ejdw6/njAaMB+YA0HlvevwejJP9gEJdd1ir8hCWzqy79u3tuP
PL5iiOqWalc+8HeG4omQF2QJq+pW6cp8gGKIN/XToQhI2CjLr9TrlKuBeLvYPR4cQwzVkMrp5qB6
BPEZAfSKTREpQoP8+VHPvfpzf38cGD+lBf7wDU6OHJT0lV7U8w2wVkTZvFCBRroWzpZ+sV74cOnC
7nU+fayDkUORQ5nOnzf9/4aR/P9aOOqXY3y/tv00PB7Y25z4c0x7aIPhErBKMmY8/yFQ8Wc0yXP/
+BM2SfRCAPbb1t6/xMGe/0fA2uszbreRLQOiG3+P6QetseDyTzW4dDgE/s6YPlleAeRRGREK1lgQ
NQzgU6NOFYnZGZKcnOBs+n5XRZoiRLsoqXecw2p60/vz/Noqe+c6arGz1QBGKDQWTv8ZryQKUmQ/
uGACRfu2cBbd7UcrHD8pP2jfU+lMsUg3OZIcYTG2/V7OedYcG0z+xPHXE2M7Tf1zHN6eAi44AA/6
yyc4ccra71upld1bzt53VlLieU8Odih8zsSioyQC9VRN/L6YPvx+s4RhIGsQ2mOrPJmO0dL6jVdF
zn5NufiKBP8ms3Pt+qVZzGU7zy90HwzPrAFPD3d/PurjNlkiH++HC7R9rx23Nm2SWknrIzzGpLbr
3I+/friHO8Rpp9KbwiVmuQXYTpY7u6eo1moLWMjgl2CXKOqy43wuibAVzWzdjWskrupsM6NUU0e5
kmWPu8VM6AKWPA2uLEtBsPNtTalk6WKb1WYeOQKdT+TClet8sv2aotfFg4y0S6pIvWq9AcOr1pnL
Kv71w/wZDzx5GidAukeUg0nouyfxQmdqhNuowuypHzYVZ1B2IYw2wLtGQPqWg/AzqkaTZpLLQdbA
lGKr7sx7zP043WrtE3bSs/MiSRqjj70zLYAzALJ+y8TKjCnXgJpbS1oJMO1JqGkHLBkjS+fhEd3t
aSnxKzHlaeGAm6miO0Iq5Amabb2kt/6KUm3IrtOJosGrggrurWuHrZfzrb87XAgRyT68Bm1pdE12
mJDME2Fq77yWG28MjVx8WwtVUq7P0qEufS9U814t00JN6aSs2DFm+S6WNtUAHfPJoZxTaJz/xsj7
Xra5sXa6dsaQYlAL7crsJqLbt96cLPHia1FcD1m/8OFAIsc9RpBLFeM4FCCAFR6aK6p3XOdAkUTG
e129MYlLFyvKN2s0XXYp/PvCAUt7qRuc/pzAQLNsYFpzAenq5b4BLZ5j7ObWQFDS6bbqJ3NbtMK/
ywqVodl3QM+9wq5cO/GYVPUtSB11AQJgnY++GbT5mupqcA6w660vaSVW5/VS1l2687WVo3uah/VW
hcrAlw/WaEN8j0l6FlDh5sN6KPpyv2LSho3y6EtrP029M8ch1tAXoEeJUtVpjqcZvozmOOTL6h6H
ZgShkgV63eUDPHyK+aRf7rXl6zs3WftL/B3r+ozfYoBQC+WaDXO5HUmNP7wBwJUu+yFJ3e9ZskR6
x0rsfVO57yMxKlyPMHY5T584jeh3raM0ssCc91ylXY1ap1A26gt4THisEjaJl3nu+qual0bgrq6r
9ZBkrU7Oys4mIxz2AYG9SXXvh215nvMO9EOwLdrBtnzrh5W82RZ1Nbis7+G21Cfboj9sy7/0/PHN
/65XH4wVTM29iSzCt2kbHJbUzp1dQK1/RuHSYhH3HewInVxQRnfUeJvnYE3OD8sfUTwKaWTAaVAw
oU8ilpoDms5kuhljyZdYdH4NoRWDKIQ7pqb8epl69iTX/d5O6CmjcYgNVAvhU8+XpPPtatbzjqPa
rxcX9vanuw/faSvW4VQaBmynJwvlPx2TD5Indh8ePiwBS1JDSJ/4D/1TjRYuAd3WbevWgQ/f4b/h
ZPY/7Y7B0f3R6/jhdnv2yXwi79fn7ePz18Mv/XMAC3gtf2EIH5J2fx3AxJazI6AEKg1ruCcHMOeP
LU8XYo8SEDT2tvjN3wcw5w9OSqRYSAQSUCaa/DsHMG/brx/vSxC+KRtnKG+gRFjs2+B6dL8l4hHI
pE1h9PkVEvAJV8WbGRFYBCks8eRyaSVeU+1TjIQGF2W+5q9k4PfnPQDBJXZIO6X7AdX6i2F2yyu/
i6z1SAhoxqXSM8NuWpbi5eCtUMyyJqVeYWHHidvS1LGaFst6Odj4NCaVhVfl2uR+cdYMcJuTNnCQ
u7hTSiqlUSxgqxnUn8e2/z9o/5fjcL7495fiC7AcT4br9s//HK6BBzjTfaDpuSwlpIv/vgMLUE9U
/HDeJFWzRWQYSn/fF4jibDdTspHES/h171/DFdomeE5Q4YJT/sOv/c5wfZoAZKEnDmMTf3W3fAFZ
8JNTVGOgPxed6x7gxUBImQc3v8oI9CbnSzh7KCOVAgniNuloW7tHPfSTy+/Jyv/QNFciYFfwdCml
PVllm87keSkS+yCmvIitpljvtJipfZhtXG1/3dbpY0LLg9RDSadPaowQ6jZpH03KuR4cHxw5anJd
k1EdPEx8++VoqjS4d7qxvcnSQl//B206m+AgcEnuipOu9a0SWEktkWiK1dtJb+lIwGTpvdWWEAG6
9jboQ/FMm9tnPlp8EFVQmAo1VcCl9DZY8dPn9KdR2oMAKyraFFhBMhbYlK+kG3ZWs1RvsJhRr3/9
lD9rkcsuqWXWvE0t8LRFvQ6mrzKF+FJ35ZVnd8VVIAEq2J2n39nWMJ39dnsbnhLyIasrMMKT9oaq
GELjdGgwPXj4c0muLstu+iDNLzzb1c9kR34ybnAqITfi4izlEyJ6+nT9EA15vrgojErcgtWC06BV
vcjryYLA4p97Yfbm14+3pedOXmDEGN3YbxQMi9Mb6LouaQgHaY1zN3g7zEV06Zu1fqYPf9ZIQMwL
4y0SL1F00oeutRCvG+ATmGRzxx00hdM7o8Lw4tcP82PvScYE+U/iHvDs7JPrdFe2nR14zhqnugdL
EPT1TCIvUG56nCwEIQd4tBn3sGKoF/+ZC+Jp2yyrHN5QU7B6+htJ9embc+uibrqsN/E8r9Z+Ttvx
rZPN9jEZHAgZeYOSuKGjn1lnTnt2axVzG9Zmtn9e38l4MaVJJKFCA5SySepYBElAeiR0UnP8ddf+
0BArGWu3dFHLoJcJTrp2tIJeZdI38SgLyCMZPmdubXcvf7+VyAcJTdppC5CeLGEYm+vK8jOb87iz
fizxWeLwi1wl+M1pJkF/wxoMOIQRLv5hms1d0KaFSkzsT0H5VbCmHmzfqV/aQT1dNewkezixY/rM
yzqRHAEYRfrib/YbWwzBDoJth3q0K4QTDKqhKOc4oIwdeSOoO+hyZ4HrnQ+YZ+giOiTtdGZ7zw2T
HwanCGAq+j53HjCuzJGnDYtpHSwsTqihlh5pjNKDuRYqqu7DZhaHVKickp8V/9tfv87THRdiCrlL
B/iuD4cAsOPTZmUTzdpltYuTsF8DnEQ8k0y7Ilm7ZV81ysp/l5JMe5D7t5wpAimWmqftQcrUdpdY
dpz2nRPjIKbOk6gsnpkKpzsQ5gBkkEl1cRpyaOj0qWaHOY2zRtzmq3+15BLC0dqYM8u2lkO25OaZ
He+HXqQ9bxP+bfqTTWTx9KmsXihstKCMeFlEpVofLSkcLQ3eJR/ZLp4ZpD9MdFrjaGhDUeagRmbu
aWuTWOoxR7wVD9IuL/oxRCCdLf0zheY/eyaMaOhI3BaQwnHcfDwT2rzIfAvCSszVRX5pbKW+CBB4
GwnmWWvgn7dF8oY5h5UE6cQnbUGLJMxaBTKebXztOz3kL4Bx5JdmXtZnBvxPO2/LIXGRR//5UJbw
aIKnsjRFYOg8NwU6BSyYoltZD7+7Sm6viEkF14NTOWz8pw/kDn6kp6KkEF7O6m5u2uKyTovmmVf0
s2H+uJWTVxTUXjdslFFsZ13qyAs6a/WmLDZZit4fWvXbXy8Wp7mpzXSDx+Lq6W4XDf9US9ZbIgE5
R+f1wajftm2Rv9E4AF6V+VoenSKgMoj5fwxLdE44dWBiMk9QLtyJyqASCmc6l89oMLaR8fhw9PCN
OIeRHtyGjnOy6WVlK+VaM3LkMNdHy3H661o58ojgINv39vTV1r377tfdsM3mH9r0Cblx4yKvsimE
H8+MqW6MWmpHxgsKzp2NUuYsqqz6rJKT9Q4LzFvgoPrFWC3y/NcN/3SabEpUaL/IjE7trbM+WaVV
+5J47OydO21l4HsBXaxyWz5za9jW4R+f8Z+mTtbpsDFVrg3POGV6uc4y59adqMjLGp+CE68+Dwfb
vOlyyz0qT6lnXupP5yhpiY3ttQmgTxpX0eCRAuGl9oUmMI9D6tk6RE38n/Tmv1o5DenhdBJkepYy
Nt68XEEzRlMQhS3kJtE/c5j56QNtSzYrAgGnzY338YipjLY6Tk68ODeazxop1UfUhc9dFH46LgN/
A1BhMgUr/WkrFsFjPy3otsUPmsvIM/JyTnR6v6Av/6Qcv7nkPu+fodxxn+nKn7cc+mxLATPyFK+f
hY2ta5eWK106qEI75ZwHdm4d/Ulll0sn+jgIcnPU/Vx++fVb/FnXcuTlkMiUwCTwZDM0uU0Oxppp
2svlG9MIdZnjOvXMyvezmfe4lZOuXeWgbW8w1M21APSIrol95wzIG5douvk/e6CTrWME6og7GjOv
kfNwUXQF4JJxei7I/rOtg5TmZtkUETjdks+PR6Rs7EG1Lg+0dg3QR1dA3YWWFzskcIudCWF5//qx
ftqDjxo82eJtr7f9MXep1Q+q6kuDx3dcJhgoD3ry/oPZRvgqJBIAEhBA+tNn60LsUJaIbXHue++L
7Of1otfL+MwW/7MHIppC6h7nBTRQ288fHSS6QWQdXuyUlolo2XPdTa7cNqqxIYEB+vt9F7poZpBl
cuB7iC8/aqrP7DRrVQFvp9kqqWtLfZUkrM6nJBtf/7qpn00nwuVQ7MSW8TgdF+TITM+lQMYjsPq9
3XZowy3/L0bdvxdr0zenuwsVP2zZJHhwpjgZ42FUAjvusayHxOsfKUZor1elp4v/5Fn+aeXkeLSW
A/cYize09gWrfIqhbA7A/T9qBQsMwomCK/HpOEiQgS4za5/qjCSVu7g7pwS8/PvPAkYuwLqEuyaX
4qejrZwTI0zNs3BTFrvITWvWdu+56Mz2XU/eC0FXdt2I6DQJlZNWBtefpkK3ThwVBWr3HiPH5ZCs
PpWUSZJGz8zTH1vbgkCwDrlyc/V8qER5NKyNL8qpTLZcKBoLd58h0FNxXQdedW0rf2ieOdL8OLSx
LCVoT5JoEy+eXmgcNw9X287c2Opr6HWrBHCWht4zl7OfPJTvoAlGBkQXshM/fVFDOG2FO7YL97ar
KBiUrdfv/D7FHb0Ly7L87XGBQa5HnIJgGtVqp8H6ue44UpCAj1Vu+18JcGGivTaLfi4c8/C9nw4N
VKBbTB6pCMVYpy5XLUZfa+uHfmzmtdSfk6YLOnlwpGWvF2W0jmu3CwfhlfdilUKe2bOH5HKu3Z5C
FzfhLsFdgJ/cEvR286Pict4dI6e0yekmYQS+h2HSQBK3ZQbjZpjRb8yz03tnv55HP76ezSPHRg5L
RQynlZPjQtojexp7j/sCIlKJW5Q/p3vsFyCUL2Wjbn/d2ukuGzrclwiqooZAUk/C5+lg4I0Z7j0+
XA5S/jWyC6v8MHWZquKU36NsP8Qj8TdnFW1Gbrh5EzqSRk8jWNOQokpvRIRxjInCq1ZT1UAoybOK
uJwaCFe/fsTTWUWefstoegFGI9ynT2+6fpQvXVTqhIBOJglE2IH40Aez+8wq+2NPbsKvTadEP5Ku
PdkxrLDpCzVmSWxVsivioGrlt7UuAFL4SfuRahHnN20IYb5jOL39xx5PTOKUU0AkWBMrdqHNjbo/
bwdItq0ewme6b5s+J4su1zk+nkoLdkRiqt7JUWzo9dCQBVIH7VbwSys7sDoY5hxebnMXzcsx7ewF
RRHWv++zotJxNrlAm/s6fJnO3oImKzNevpPAdimvUtn4pivK5JOpawussDUCn/KFem/KFPmRc9ek
Spw7rkwAeRSJR1l7HSU3Ts3JPAhq/YqDboVtHJGXd5npxgOCoeIN+vHh1nKjjsI45P3pFQIrnGC0
j6XWwtkqO19xhRn2peOsN43sfZRTQV7f+eOkz7wkFxd2xfJ3yGXh31NYBJ4q6dYby4Ut71p5uwsn
A3goyZyvdYG3gqbY9aOzRsNVO8gKhIzDtmrhGXPnTfgNSI+qh4RvAogbNZbw188ldp9gxcU6vsEx
TkGem9fGjZeigYk/d5ZcdghsCuCPaZiC8Sp1kB5sU4e40pjZt3Y431HgPwpzHug6vOpGC2xX5Ul0
ZJYAyuSP5qYeVHGQPu4x1jwAx1r7zgam1tg4WsyTOq44zFCgXia12Xm4pBUHMYANza1keLHioVns
o7KxP0j8Kd4VgogISih/X/qUtui2iKajlWXeN+HOLra4FqYgu2zKQe1t/gxz6o7nRcZ5993YShAF
luNvPdWkqbzJCq2zPSIog41ySiTymAQ1fmxhnvny3vMqTS1K1NnvtBLyvcYAqoE670R13IaO+lQV
DSZTJUrj79XoNFcowNLpznIqheamR/uqyHQpUoz4M4QDqmOcplr9rTYyc14NKb8Ye70bvJSrEyWX
fOxAcNLgeLLLlsBtj+SvSI8VeqycF503ufC1qr49T1Bw9YeuGlvkRAp9pVsnTnCV2nUxY0iVAZbu
WHQAsdZ+bn+dpzpvoZd38r70Movyu9EAgg7T+t5dilsnW1W8qglmz+rKerMTlxNu1kULRGY0wHoW
avi+GGcsX63tBFBxqjKILw6+J9pyk2WHa5bYC7sa19c9BqdYE9ltoGOCnijMuiZPUXM1uqbabczX
NYU9H2gfSVwRdL6aj7l0HuxXxAoqtzVZfWzyCECDMqW9K9Uy6L3uhvZmxCFn2WMai2lBp8K8iovA
Hcu9Yt9dXxRtXnr1reIaQ6xlSZNyeethCM480q3CeqSiymOPqeua3bJBYqvjutr4BxkVbXEb+KZm
ZmvknikuhKKa1cuoKyyoueNg5VStFq077hc/HeDUjCHa0qiU2CzhXDa863TYUas6RFb6EUvmxjuX
aVNCaitSC2O3cBxeWujqNonhoIdoJ9LVzkh5tnWyz+2cnMkMbXyOIyVVuLPkOPPB6OTACYXUqR2C
MF2tGJEVWri87KjjyhFdHQVzdYq13RQQg9awfRXOzKRjtlTmVRqZsImTYG7IMy0rVy2vS4OvddIP
YPVxLMhilIaec4Qejrwl7DQ2n20KNODg4YjXxqFtuThaDKV5Z2FcgVGSF63eQeZF6ux0tWQv87Zo
zC7smxYBp+2+9JdE5/Fkd9YaK4daawo6Sctnjsm9ONS6vMBQSVqXYe6kX9Oe3S9GYmfC2KzFAniH
YY37ZlNoYHx9Yj7rorS9fduE84fZuKU8EwU+6ixnQ/opGBBnYmyQ2qRbM3QOOMNgJoQ7e5ndB73V
IfvstLYOpPit/Lh6YjnTaBezPd5KHnyURQUA1IzdjbvU69ardTRzs+9TslS7SHrlfGjtwcOKOPVq
d4FcFOI9nAdLIS+kdnTwgr2dGC1joHYubcwOy6Nd5/K6XPOVYm7cqEGWRnLRlF0u7n2WdhGVYF6+
GKwQkyLYYXu0frcRS2QXc9iWy3HO0uA6KnO2rNlvbYhj4eK8crt2ha7cG1wh8jGT3yeqR284Onni
PMsn/0MQjAZ63Ngbkl5LERXnokVyuaeqlnVEFcL51up8BixT+9jD103AQ+lVqZ1YU1w/F+mM9yYa
MQEJc1O25yNbx2v0ri4bhDJTtO9N5QFkSSS+OmOXhNcJeZuvVkl96a52tBa7ohsHOEk4aLdnjlo9
2JGTxEIsysYUnWhnOwfHODxB661zv8evdADgPIqqOMP0wnudqaLwj1ln1Tb+K2r5qlTBGhQG65DF
UyX78Sgovi3iJl203Le1FNWOBFG07m13wDIbzw/OowOj4aPHJ7roC5JK79GIeeMh6wfrg90L76Ou
cqLAc1177wE/UGeYj0NZnjkkmDE2lz10727ZRlSN/eTOxtLg2vGLFEeEtk++dZZYIJP6WuHy0gu/
g9CTjcOxJNBBiVWQTy9DBx/rnVQWsQwidwNw2FVUIVW+3gJ0NEsXLx5wzHg75gZzp772SmhZHmWF
R+oFl88mYbG+Cdxseptg+zAdozLTH4U05XU5VjaWPPkmkh6blBLkibVx345jFr1WgTbUxecWrk/O
OuC/RH2xVntvWChUV3bG/jZbHS8wqiPtYYhVSoCGa1LPeA8UHWRrZXJ1nOhs0F/lyiNqJ23tXbFU
Nr4d5NC/+CG1ZVedVFg0tE3TCmhToYkuM3vNYDLqKlR7plie76vFmsKdKVln99XsZQMrQeoV1AA4
6ibDj8xFFW5ZEUeIPI24TUT+et6vyj6qXtXOXka6n967CSv9xdyWDoDzQfvup2RaC+dghDuUN6ox
JOx3KsvalXrzWcNtSiuve20631AF7Q0qKz5LN8/V13GxgoTwo8yn6kzoYDbD24VLzmA+cmVySaui
SRFF8xqlNN51xxkjoAR/nqXXLdd5y+kJueC35mMQQ8dR4G63pgvsvQqsYKji0eBP9zWvMrd8L5Fx
bwbDU806CaBkhoKeLBpWs+xVc2zrYAUc1eR9EvtjOYDBTOuxfZm4VXHp8TWCbYUvKPIeRPWN5XpM
D7LrW1xEsswgHa+JQu3mqFNQX3OdfcOKPKl2yl26NzZOfd5R+MY/a0g0VMeM/CYWQhN/EzN/3Rdw
QFz21Jn3ufNY99J903IOetELt4iOa532HwSfbR1C3C7OvG6c9Rn+R6OKw54zKbASvwwPSb3o11Ux
iuBq0aX1fnbYJI8ilQ7IN0MRwEHXKKSjY1f4CwWEdjq+UV5dTCjq62Ld11Y4zcfKUPlqp53TXEyK
sva3fY8ZRcyW0Yb3lbJ6yh2UzD/NSAENnsAjm5/BIyI6ljjneXs9ERzda7OGb5ZqbCi4rwq/3WfT
UibHdMmmbO+5SQgTOW8cMHLuHN2m3Qrqvg0K/8rKLWwnVBYsO1KO2Ye19LwPRdGo7K5oMQnFv80U
LzOMQXiCLh8v+1VriOG458HCj6qCEyO5rg+yWtx67xKugB7rOIA2xikUzdEWffiqWYfqu1PWq6Qi
YJjs3YyhLidnz9VuLAq53FaybT6zILp3deOskNzdpE/PjFcUcofoIiDfagK9b5ox+76JLMRZXbrT
19UaFDDyLCS6mbRre75SRgT8NRTV90ix7WNG3+Pq0pfj/GoRZVjtfOUk3wo3GLm6tAEn92415bcl
ZDeDHND11/aM1e5+slw2ZjVWA1e4xOkvmybjVIhbnmyPFRvC0SoJF8WeU3gw/SOvheTPjUfjFlfO
75Xx7xOzQg+sUowgPYBk9fbgIhiHKBbr9H3sWtC/ieaTk2p+6cglf9mH01cqd+Cph2vxYkkbHiAf
+jAt2XfU8Cpjqt+1esm/J7nvThdZMDXQ96buGNQZtVkcEpxmz044YOU9A50MpHUsytTlgNyZ+vNU
zd19YYk3C/egDL4Gh6OdP+UA/LrF8c4oEQAnyXoQU9rTwboKsMcizBVQeI1f+D6DKYSeuEhuax3a
FPXgwHyN6dCFKUKIpOvi3Ak7Xa4xioSmOK4hhlayO7prFL2LyD9eRRwR9oNslnU32dq6a/PG+lCL
EgJDO8HDd3tx17t6fj2HtQsbPco/NtSTcQc1lLPsloLL6/ba+rg1obnMON6f5Umd7Vi25H0aDvpN
Hfkw31wz3wi/hgvc4R6mLGohAr++M0tz7kxtjV5lNNfuHMx73W/OZplZwara1LRx8tkK2wpxn3cV
KHus4t8bNpCDNZbRXugOJnqyhC8ozshBgDK3/J2V8FiqXN8Mku0QP1xxqdd8vMgIYO+W0b6GJXAl
GyjDcoXLKXDRahIBuzMj0hcFGI2X2IftEC649zY37HOplvJMqcX9YBCmEwCsindNg7nhLkht+dJk
BvzMEl4ta0JdvhU0fHfsyakx6q8SEV1aJGO+r/PQXeg5fx/VIrvxbKvet8Ie9m0OIXypfOs+s73u
eu395i70xXgL3nMNjrNIKi6s2sXjoFrHg81Q9MzsHb1Sfpi5be7Mal+QZVL3/URU11RNcXCp6tut
czdccQfNV7KudvQh7wqZHcWS5PtsiKBDQh04N2mRxqtWUFIR3F9VQ22+h6HlnZddxYm6dPM44hZt
tP0xaAPrtorK5NxNR/CZeZaf5y3RiF1m5QVglfSVGv3hlaic/C7PA2gj81S+yJbFuiAssZyvsmUt
m9dvE0KNI/uPs/OLYHpPOAof8qncXN2G8gvGoOZSkXW8rnz1qeHoxcXCw0SxFSIe5jW/0nWTf7LS
Wt2h+nUvG6sfDl1CwGG3BgF9HNqYRrXdfCw4UVb7RFiVh19aXxwL7vS7gSlzgRLrNRZ00ZWYUb3u
RQAq1mCYepY3pXYPWTAHcUte9tJuGusScf3lXOnkQgSqvAIG8U4knvXKhM6ywyYK2q6d2YxHs6j7
IGvljQzcWxYM+a0uBHtDkHqv8JH9PorhfuIZPnH7wJ6wpjj5I4ibrNphBh0c/LIY3rimHimWx4HK
s/UrkBAe84ZFdbd2SYHYOPBeocbg1CVG/SGfc+qKDBdg3E1zSpo8LiLsS56T7esWIfSOe75KGOV1
8t7x1hKuE0AwqhGnod1MPMYArLlwzHnVdmzZ+VKOHNDzfoEdYQ8zTgqYhd1mMG5i7qLO7Zwqeznw
9f1+HzUEFeIpmbCjFF1lAScn9HALboRDa9hX7lWgiNvuWi28961fK7NxxtzPCLJxpRTRkBxLoajd
MlNQ3EBdafCtIFCRYKSWYtnZ8bZAjbNEgFusqMViwrfhF4cltmTqBf4ZdWpudYYNPKR4WZYct5IB
x1QiLbht73LREJHVGcGeLLLqzaOtFd2utLQtjqLOiBP7feGAT6/6Aj5k603ORdmEetobn87bYaNr
sRPjz5pSSJbNKg7aSr6ykjyAMm4g0+3K0Fs/WIW7ZhQqBom7q6zUu1dW6ij8f50AP9rCHcddaPv6
hRIdrmuFU0dfe2UNn4NxHF9V8A0GygpFmuL8uS5fGisPy5i9rfaOYx/BgTNI7YD1FtId/ou982iS
20j/9FfZmDsU8Oa4hbLt2J7mktF0CSDhgYT79PsAlDQiY/+j0HE3Zg5zINXN7ipU5vv+7CH1K/el
rA2ONiSVKVnjRthyMTFa1rcaFGWOVT8qWtDYiKJ9N+dNRt2p3z1RaZsS9Yscg+BPV/U8CtB2b7k9
Z2Q6FW1A2vfYT/RVpL0HHjaWChjKkqH30M+uuO07C6NJCeck6HvMxruIJlqDM11q8Ca/qV+CfgY2
LpdOvHc9NXHftnMq9y6j2HfdKsxvVTHUb5UiguYyYdpB5j0KO7g1nHVnnoM+JEG2EhViYldx0djl
zEipmfzJ/xVN87EeQn6HYgY0jQaAox0nLa+eLYnP2YVYLclyn+qakHBLhbdDmZP31gx0pRaZUD7g
TjtP+2BiFd8H9M2bl2ZY5ILeoB3pV1YQFXPbZySv6oEjMi1R9e/RekzBKSpDH4tg3prFqTI7ao+E
99HxCjs5eLnM1GEEhaVKYcgpI53nlu5Epu2egj/O7Ve/ccQ3mXHzxLPflI9hmnbJjc1Qh2toJWqA
fPLwaw0zORxk0NNpuMhEPFZiCInstu1lAfNDrHMgQk8sscu29ZIPxExdeAAJzABh8pMDQq+q3hng
xM1ulGqYdm7vtnw67dlRx1BEwy1l3exj0dCBH9VhETS71CxRUtrgR2Hc1WbI8lgE2n6uQkPL71mm
FPHLeWF3FwvM7bacZa2fzKVy65NR8ZFiGWnW7vrS5cU4hqk51gAk1VDsMcxzgZjO4Hn7dKn9Kp7K
KA1jR4wGhbRQ3xn8DfUIy4xVymrX+uEZdchdo8rszZqijFbPNJnf2dPMAah9k9ZsIrBKMvJdr7/T
SVCm+8TJDZ7IpLCeBx3I4NTreXD3KPoo3cxrBLqxK0Uy74aWjeyqKS3e+H2TjHXv7yzham6fvp7c
lx4CSD20TVfSu42ux3fjxM7zhfEtX9t3nZGezJnC4sMSFVW6o5bZ9HeyqDUBilWr55ewzw3ypTnr
gGv9gHBBtqnsvtK5yWDc5JOzayKKXPe91C6xvf6Yi9tm9gJrBypKMGEi/Kg7lbXq0K6jpLcRZtXd
qCkZHulv3s2Zxncd9JyjO3fwljAuyD+p72dltdatOZdUIkZDX7GVFK02gcYd+nd9tNdsomPD6yQc
WQSXaYhKagtAXY33M+ggQbAj0+HRqxCh0YiLZ8h8nTIj8UgRn+ADrqM5yKYrcMyhv+86tLgHjnx7
ePK6kL3qoG3H4J0sijTzT1Uq2uY5yz2CLHVujOODmB1Tfm8rszCuEjRh9VU4eUj7OFia9mmMBhth
Wp0l0ecqcWpyo0usLbqIrdQ1vJMHMVReOqbciFwyyydFk09e2tylQH5VsYvqZLCq2CwgkazdVOux
MuN+qWri6wr46u99506flcemRilyPYHSmXPn5+7VUOdTfgGd6aOXHPsgClJVGItBdnkk/Ia6dtkY
IOX4lDv/JZooU3y3dEYQPaa5DfZjpRjsxVm7ySyhhl2HPWCOPOUdJhbp4gPweY7PPHE7o9g1VhYy
a2fG4qk7v0BUVZ9gK52F4DGrVefKBiyKpdEYrJDeOER0ZEfz5DPnlZBNhId03dRh7/Oy5lQnVTAf
zKA1gqtRCIO2X2d2ahHtGQFl8Vo006hPQTMNTNsGV7nxONppYih86pUxvaA7zhI6vrKiL4y4naNq
PHXCq6L7Iuvn+VpUUSqvfZZ8YuX1QLWhA1GQwu8PbZZzt0WjOht529ePkFPCPnql8oa73LcrePhI
N3V4pQR6WjqtuzIs39V9FTRvpQXX9TTnZlN4XHeTUdc/WOH/mhT/Za1Ggv9gUuzat2/5zzZFvuB3
V633GyXD9prUE/J/uEr+sCkSeMLmiXcWRNDxAH+gY/+wKTq/YZslGspDpYqtzuevfnfV2tFvLvbX
MCRsAXqbSsR/YlO0ol+4fER//BlmiVVyGGGe+IXLd5OiS4OgbwFJpyzbEyO1fGhF0T6Ek718EJUW
rDxi6L7NgVO/lrYx50c52mPwECRJ28RO5VvJYVYFYOYC7HlsEqOjNEIU3p21LvGmiornIUNiuJOd
t9SHCaLs1VTtKYA9LCngddA1eBgWKZlw+g7hQmU01RFciMxzN5jRPfdONZk3MnNGkurZK7O1S9mw
jmkYUmdmVd0lDzL7dilbXZ49KENiMt0iS+IBDwZAiFE139zO6Sj1Lqa6vO5dFyM+ugo3OhHeWNmM
LYVbPdmOsOVlJJwoPyCW7W+590R1EehmLejeXrdHx9H9HEsSQRcKwKyQAKESInHdSDnkK+XT4O0A
CqrLpLMQVfmYNZ8nX+e0lEylh9W9yi2QWgnhuR/Q618pf+hZA+dOEb/lmsIkVgCwOBZFyA1pFR7N
wk6dDw9N2whaFad0PGV+jjVwKUWk40nrjlTDzMypRRlL67YRXfna1WVQnOo5mj+xSQVjDOjMRp8u
nAt2WHg3Tj+NJRW3o1Pd0kn+Bivaj2dTZAl3euG1UE9uGCR7P0ujOu7MEn1J1jqKQNLAydOHHmTz
a2QEy2PhgN7tIIDEWcrGJtuQkvWbCmk11G3FJBXrqa9pwJxFeM2JX1JMUUiAjVqkUctAkHUsKKk/
U3FIda3eTfSfk40/8tzFdtDye1kMtAzwLb8q8A75HPHSptE3vHUVPQ6tJDKiyGT1dRgqj3rCWRmf
2C7ROORBNZ+CtkeXnAehui0iTtPYKS3jS9QnHX0d4FGE6gIOuKdu8cIP9eDWV2M2ZCQVz6N0dhlp
neW9lnV212XmyJOp056aJQO+lzBFy/g+z251o/vJmk9uk8wToF/fwkLNhCy2Z5dctuHclHhRqt1U
Wv0Xa6mi8bqYTeaQNf1qLj8os9HhHmtwI66Qgix0I3plZJ7qJRD+idVYTxCcCRCYbS3gv/DTdGxD
6GaPmTNVOttFc2nwoekTmqDMMk/Ots1FRZVI7ZbZ2TIUxHk7hpKAEgXEzn2cRo8on8riPJb2vEAS
LXZd3jiKLI+vKNOJoe1T75w2dgl211Q0X4BlUVZaN9YSq8yiiYOH4K5Mp/Sm6eGjdkkwticMzxHR
p44dR0NU/DPBKMcVzicfNQkKFgtjzS/HVVERQmMg2IiZZajzGhP6OaN52fHhs34YQ/57n/0Lmdl/
vM/at+an22z9z3/cZm74m08816q/D3AVkCT1520W/kbau49snrRriwCXf19mwRrrvuqjf/9L1Hz/
vswQrXncjNiA/SAI/lFEhE9M3U/SSxvjn0dK8+bQRrgc/SJwCiA3cjGYJWeKQVRX23b+WZZeRR1Z
CQ4p0vwsKk5zlGMNjHQNpZOcPbC45AWWia3NnBIveQisplDPSKnYKytEU/CYvCp2LFn1qRTpOozt
RW9G2TFgKZMnc+wmeYzYmPwrzB1FcOUvnZNQX9W1TvNJN4U7P4qq5nPrGVmUX2WlMtxXd867jrka
CyYctF9Y4SlBTPHRnAqBkEFpk2bK1mDVEdu+orfdpd32GNmuOw0LEPuNXledsO2o/AavLjkKtm1I
1utmlGxbkpgWqr/NbXtqt00qWpeqzPcdChwdX1enwSSC10UviLv41tOBqx7Ai9jOiDbiHpqbpmdt
Q28BjLzHtD5S+LJtd8W26WU20/FObxvguG2D0Txbz+m2Iw7bvmgrpe+MH1ukVmyUzrZdtuui2eXz
S04ELTKBdQUN6wkyYAUt96VWTrlT274arquruy6xeedmNIZuu6217bmEQ7PzNtv+ywo4AL17qZUc
u21HlljxWJg5edmeZeIuxgGspnlxGyvnQlz362FbtdW2dtfbCp5v63i/rebOtqbPOhfTodnWd4Yi
VvmhCVjrg3XD57Jw1dHbFv9pAwGk1AACDED8024pHYqPutakHEZ2dXbxViyhlZNBK9MGMUhnhRvq
H9CD0YlHrmQACVwvgBPhilMIRb7bwdngi65yiJ9u2OAfkw3gCFasYwrn+bWYoQoPjTZ6usGiCGCk
LSYL37RCL0GC1wqecN98lKZJ0fUGrYgNZuE+B3IB4mNVtjcoZh4mnKWlCkFQSPsaj8ge8GGXwSQp
r9sAHUfUy7TX1pLziG2gz7jiP/PoB7fOBgpFG0DkbGARrC2pX+XYoQAgFDp/R3zXqoBYUSbNjkJj
1gY+IWxeZa9e0fSnaQOopLuCVd0GXNEXAIiF6rUtLvWKbSGCAOZyVsQrTDXgurcBYcWKifkbPAZh
Xb8siQdoJjYALR/68S7L2ogKPStXCbpz0DZAM4A3GFlAOCNZAbma6CQBCrzqnMlOBbRTIJNvkSWx
CYoN1qs2iE+taJ/JbkZTzQYC5j8AwQ0czDagcNRjN6BjWgHE4geYuOKK0QYxOiF0X9xt0KPeYEjE
CkCSekUnhY0+ZE8qMbAblQ39fZnq/rNaMU3AVeBN0xzGW4YpQM9yVACg9QaGeshl3qsNIpVqhUu7
oJ4/+mkDiCqZusJ4Tnz/Pt9g1tEXAVKsJULIZW5QrMozYFnkX0C05QbX+ht0620wLhgDkG62wbuR
WwP1Tivqm+qRaTHdwGC2AYBhJ5JTuffshFF5dkksOCPXmdB9cJZ/cfMVY242vDkVQ47Cb8Ohq7or
eOE3fJrMHnWXb6h1ju1BHFMDDaOEm/vcbAh3s4LdwYZ7h4u2r+cNDV9WYNwVARj5sOHlXjYX1d7B
IFTF6GpIaClXeD234fTSPOwfuw19lw5BJieQSVB50lRXUn0F67XI0ILM6DCHGCMueL5HRl2yz1eY
39sQ/3JD/+2NCXA3ViDvXZ45B3L8YoeLA7K2DAc7S96V3FSpXRCIL5hjnDR5Qd7jXAJKjpPFzu4w
Yw03vF3yMPfmg/Lk+C4JqLJVNWx4LtXj5LvXedY09yosH3O3S9/NBZ6n0Liu2uRJoB7lRqB0dK7v
xdhQS9AZlMiGw70zr4lyzZWvUNWDWNZmEXP+V+cCFAj42KdkuW6aB3CJK7c1L4lkHIy6IpU7p3vl
jqPeOKdkuAyzFzWPrwRVpweTH8I3k1gxpn+V5nSyCvuVEIuLSBNMHeSmjFL47yxB3FrkfUZd8Qyg
5sd4i3hHhF2fB3+pIdLV7bI6tlRnnNDNfq589dKRkRkbur9q7M79VlvTcQZ5vu0xBF5NLHZ05iJ4
/OBKiu79ZKCue+jkxR+T54bvYOGQkBB2YSJjkaHNhTDhed8JrZtz0jp3UE/WrkXhVZg0E/U0SIIB
og0ird2eB6rd08IXiGmUPID+yb2wp/AhKn37vCyKFgIrMZADmm8B4hxU+BVbUlc1R5nm12KsrnpU
RrFDn5zbUbGUFg95r26MYe5JEWw99VW33q0yiux6kcX0EJTcKH4zqT3fCNnudJfpVD8XA1yQVczG
2Z2zl7FNy1ve9mEXApjeCNVh/uAsOoVoWYE8AX6U6T4k4L6nwfNn7xSxctMFE5wNV700RU6TbsDN
i1AFyjTT17YrYJ2L6Ny46lZEwn3qYMKhvwvrwdI2hbOe8zC1TbQrwrH85NmwH2HRhPfC4DpZfJOE
856rmrX6rg9J341VBDuy95ArPA1jXX73grm6ccPKOqkhmY+zNv3b3piqd2bbfbUz6Vwao6RiArht
NxsK4ZJnd1GckPDTVda7zs5sqrlctzibs6ye/Jq2BDWBGxRdWe7gpNL7TE6D5EOVD3dVk9CZmBSK
27WvJYK28V7VEXhakjy3U/LerHvjwWJUjTEpt4c0rd8LPdAjOsoved5/ghZmpFltI0+GNKtn3/Cc
o2iU8zWwxEtmFstLjhlhR3YJ88sCBTUT4Tm66cDWjtIU7UzcJLk6y9r5hK/ZRgfkftUG6EiARJFB
9pBG0ngKUKNSP5n7lD2gULEycVPbhBJMPVWzScDMmlY3qhm9O/Q0qEuc6bZDA0gdiBdR3ItU5dK7
0cVQZKgC8TxUZblcZgO5c94hikIRfwytIL/XvrS/ek7+KMblw2wn31NtkFlrjPOzDQP6SfYNkspL
4mUQs6lHjhS/fFnbJxpyuvJClCJO1AMHqk3US5eURB+ac23e25Y9qFsb6iaELOvV5H1v0OsS/Gmr
1HX2o2h63iPtdt1j2xOYdWUX7Tg4sZsMUf5dAPQilleiHam+Y1RY6v1UmSzdd00bJrgB8zEYkBcq
hc7lyxACfdKqQo7HVCDOlU6p7hBGaAe2tSFI8gr4WZMdkdsF4u5dGKI/esgSp2+eUFwa00evKGSw
ypKYo5wrf15wa56SIkGb/dwWhmWjnfULc1K0m8LRlPfErudhdz+oyFbZm2ha2RT7TgziOxmOQVrs
UOryI3XonD+5JAjsGpCFBUKMphN2etefTtqp/ccsIgKzMFuVH/0aDSxL/oDH5q41MsN5yfAlfnAc
uzYPpZ1Y5vs6TVzj9wzG/261bLWsg/8zSntVtV9/CZNbv+B3lDYCcOWzAZFBJA95W+yof2YfRiya
WFPJQTFJ1PwJpV0DkPDcUb1GTMqaQPfvxZY/wO9i8+HfOtD+CUprb8awvxjHbKZ6woL491liAEB+
zfYYpjQCGdV9HEG4nD270DfZUnEawuJEwZktMafoW5rZxe3QXx2NoNgjbZlbpkmKXuQSjJfOcl4x
mCOGScPpwW76j7pK9w7O77tySOcXowicZ9toozIm8HA81U5Gvzx44c1E/hs4S93fExVDRbNX+N2V
M1oRLcMTp/LBNvyiPUY1zPkVJTj9ml7hFGhCiY5L89jnfL/lsNc9ZVJ+mQoMEJZQ33JvVZogPnHJ
P3LIV6MMRSahATMKrXOYJ2F39a7PChLd9pUrpwmqGjMIMvkS1mV0g+uxGfzmug6S8LDUc0ZVNLgU
FV8evKbZFgWyNSk5ONtxvIRVaUO4o6reWf1SEjfGHMrt4qT6UKrU6lcB7bj4d6CviR2b3HWUn2uG
rEdhtDVClcwMCbUXc3rp+smVV+OSWmaD5pxBH2NxkMpL69TRs9NpYY4wWn7nIqGA77n2FEmThmUU
H4nwnYKbvKk535oJS59E7f9uQrkcZzOJIKFZWNmtG2WTvsujmu+LOCCAeCsj783RsuV3wC+WP5s+
tCNQw3b0LVYmC3nk4BFZtOowChpFp0EMCRGEYRbt6VkSL1YrE+9SZ6HoMqBVsnWvIoXHrQb5iHK0
rhAOX6SPgB+rSuYF1yYSNK4cHqIe+NXPJ6wiugx3Vkj4dDzxj7LZhoRMHb0u08e67FszznN/Kd4W
PVhAjpbgSvWwcTrfQCUXprO6kPEyzsiBx5TY53hUBSaOOvVyvqOxfOntjAy1aVosL0YgZn5E2JLK
QwGtaz7ZbU4tMryKeO3DQb7lLpo1NFfo3XZeqiJWiixRT1qOHmh/OAMekyECLWkiX6nixMxCfre6
0tehP3FdG1oH7zy3zov9Gu30rpMBPgbITxhPCyUXndNJkV7EGLrfqd0o/J29wtg4XxHNk9oBRO1W
tWIuMdzgBjYQ/JvdKjrnGyqeqBGAfMHhibTX5cWaJze6VWaIqJdKm/KiWidFG7hkLqHy1TI/t15L
Z3Y6Kv05TOuecb91g69J0OkICHsyPxD5Nr84dWXTnUlcaYnINVPuXlCEKGK3qQp1Y5eI+G71TI74
iaRJuA5cf2V5Lalh6HfNSofojRkZNpakJ/wYRwmqCdgT17Nu3UGSmrCSKxaUq3U06pVzqWx3oMhW
zQNcTGj2NHy2OFh5Qfy6Oi5IL+2Du/E43cbplD7in30XAp8pu3g12pX9WYKBp21ZSSFzpYd89LF3
vlnCGTH9p8e0LJGkZymLBDXGK8NEu5EOHogXn3L8CZBQQSu7bzoqI4c4a2P6kLaFeiSvOkUhODnW
mZxDNKpJNUz4DfhGwbEJAqqhkTmcBwRjBDTMFjCOrfFetCdPuKF7XMTUqaNj33Brs/LpVUXU++ER
zW6xM4fAlT9Mx/+9iP8FAvyfLuJrPb6l/U8A8/oFfwLMLn04a5npHzDyj3vY9X/zyDS0kFSba5/k
2iL2B1tq/mbxJT6Jrltu63p5/3EPh79tqUYhfIETEuL5z9jSzUb6l3vYIUHSoxKVUIcA3w8hND97
kWcVaOSbmGEsIF9ChsENgQBNVgTiCCt/ym9ltNPheyHh6XTZXSE3qxHiUj5G3Z32x2ln1GbT7LRo
TSvmCU2LuJSKUPSwrwTRT2kirmxyI9O4HERDy3U0tWK3tk+Rj6ETqEPgFylutfIVGB3ShPKMpnH6
0spsxswlzNWwipXX2ef4T69Wuwd72hBaD8S4SgRQWDSRKuCaiEFsBjxbWofsLphV6l1dW1hEzUop
7DJDjQUmaMoLOMJEq3XdmreGCP3wLOYkveltOsj3jUNUx74mJdY8j2ShJCzYXTvsx7IKiWgtRX9Q
tM++M5f+Lu9tXpE0Tb86ojJXVs/ox3vyJdKPoKAeuzWy+uFsICeedp6b3idTJF5JizdRG4NJvZY9
8iMg1xVP5wPrI79pDOdJ+ELqr5HODO+QyzIPQOFJl7/ClTnKY+5TLnFgyhf7Zq5SlMeBcFkHk7mt
76QxV/SED6HN+mxSP3CnhwR1j4/KlQPJis44GKwFUitxkocyiTTAmHT6c+1CAt73bePow+igHHVk
EJbnzKnq66lpSvezj38OtajV299LIEUO7yi7B7vygTh4gfGPpf6TsKz8pmuzAeB7Wmb+dGipGahD
p8SwQe9aonrYrdIO3A+etEf6+xB9ceTWd54zvyGfJZSjaBFcObS5xZ57JfI2fx8oeJCY6YoaBwnc
AXBqeged2eMOHzGzIlQNHZXz9K7PI9ZGzdgzcIU0pYwjOkIGOFgcVaesmtq/yVvbQhh//gwhSiNP
nA8T0zHL4c+fIbdKIh6RRe9rmabHFYI82SZRCDvm8IL+csBujI2Me7vGoXRlN5GUvyvL0j97o1Nf
428MHuiVdAnYqZNbUVpov9dXDmxz2v/lYLr/8UP9tUfI/UUdwY/IzxqQ6AivhE7j1xRet5+FqXKl
9xIjY7rLMkeoe5F2Ycg7nSna2aBwce0AQmBvt7tP8CzmdO3UtooOTtMNe9WSI4A9zV3aHXTl+N3v
ffk9mjzMjEZUno1IuU92orhlsqJlJgqyrLpO7JJS16T87mfhrTMG1V3FZ/CICwAefey02kt6ob5F
s5c91PXSfyqQTTbwGOXMNiosJ4i7xBKvhWcY32YpKEJyw/yu8DGV7kTj1Boai28R522CfmoimOSk
CwVnnbBJFH+TpmD96s5fX0buWWo7EbPAEq5//5eQEhpvgmFMbE2AXeo9VkU7fNCN/6KSlHJCmfcX
z5QqLttkPjTAy5hK+gAPv+7uA2O0Lv6Q9i8CjG2v8mG+DmlROAYNXZezYQ9/85b/X35U9DqE33PE
k0bprE/EX37UaCgT9PY445fW1u+BW8Hys3o5Vtq00aL6zZEIB3zwfJSqv3uZ1iSLXz4ZsKSUaXP1
+cRO/PIyRVGbhMWMp1hOnn8pFT4BC3oCR9lcP4fGYN1hPyX7Pu2KIynzqEOraqBlAkkCPdYHlDbf
RCGpJp3tAjQ2tK8m7ON/Ez66JT/9/FOGXLW8OAjWyVA3f6Hgw6ycispPaEwMM26SNu/2WnbiCccI
18Yys1l0yO0S8FZtk04q9IFKWTo9AvWBotbxPKS++8EmKRm8xjbuWmF0ByscirOP4ec8Bbk+ydIG
dExE8ns27T+auv6fK3ZYo+7+Z2Dj5tvnt7L6OSZ//YrfkQ2a2Ndwxd/RDG8blUg45iFbI9v/gma4
VGnZJpoKyOxfqrQcovHh+/lcMJz5ZDT9EzTD8tYp6S9PEFDGOj4xPfmMemus88+fsbYfyEIolBVP
ftq3h2xQ8mu+CXPw06hb8mVhVLNefSxW9Y4RED2115umh4KW8JCvSh+dpTQIIyPNX9J+FJ/B5gJ3
j8fcuhcCLz4mOYPg44Kwlk9yZaBQkE/VzlSGuiFbUJVH2RYLaHVnoeSajWVivW+HEA8RQiZ6JHwL
37sZifF73kTeS5lH2XM2lOpZlAPUQYkL4akKxtVWjWLopij0+FzMfXpnDHru99mQyhvdWtTaciGL
ZA/JLvaWMZntbqDU90PPuoaFGitMufc9Le8SovEoxfPRu+qB9vh9a5TldELtQ0iIhdXiELnTXLLb
5xUmZ0/XzAzzqD7KtP6aj63K1vnmwHsImN1AzKGnK0wgWbeJOF1tiZeIZdm5DXzcMk5i3eUegrSD
gZO+jJVQ8zF0dADAq3t5tJOq31OC09hUTtncdKZN/A6FzPPgx91kmldI0kq0gXC4n7zclCiZOJwj
xkkLWoO0B8fYOUmYO7Ely6zf86eoUF2kfbFkp/TjxMrHpyELkVV1dKE6Jigov9wM+J9XUabQ2tdz
u09myxQnsgO9x7Qr509hKIroZJm2O+0Erkz22agcD0Ve4UqAcJf3rkuzTEyEOXVfqapHNOeBk3yc
dCWgKHwAsh0e3GiOyf9GSVYFRXPWMBxf8mpQJ5NBsznOxCp9L8gq/pomMGxXC/IKK1al4X/j9QL+
bRttil3UJAAjhKdeGFmNcldHuvjczl1tHH0TdcLBnaDfd3UmgbHb1EW5nPnYuOlYU+1D2uGD3/UC
Uw8DRiieTWdpvpMFCmiEPao3YuWp7pkYjOIpRwqf7zG8FPQIOXVz1a5itQmW0z0RQ4GGbTtD/tFB
+f9nFyeq2v90nD696a/p//rf7dvn9O2vS+r2ZT/OVA9NL/9D70SgoL3Gkf55vrqoc9HP0yTyJ478
x5ZqU/dKyya3JsmzHj2Hf26plv8boWAeCDSFJWs/3z85Xv311/npeLVooeP6pLKM9KqQ+oifj1c5
IzjsLJc0nsaqjJOQ5AOkpIWE+7INvCv0/+nebhlUY9uwTbrXnH5+XZa5sC5DRi4A9G+Rf8dENT9J
nlvnaLt9dmZJzE52snSKBRGNaBqMmL8gsBp2Icmdn81NtQO6k1+9UjaXsDNeyiX0qIw1y2t4y97E
JSfa92nWEBxdpsZXQTDwI5Zn6zh6UxbzQn9ElZTRmtYjYgr1mJ+TpnS6S90q+TbZuf9xlorS0DTI
H0nOR+pE0ae6KOkif/CiG37uCA7MClnHW5C47yBa4Hh5O4z7RpfuvUeiD8rNzo1r4YwPjH+IhJWW
QYo3phpOnTtoB0N94hKW2/cctlSqj5xdS0FyVUNP17XoAKGulMqR94dJmz2lMrEHcmWmud4HnVD9
baKm9FQ5nX2bUUoCUVcG3gezD9LpxSb3qLwsIsMJm3bdN5H4hBAkOUqAJCR/HNaqyV8wV6Tdfrai
xHlC14oY4oz3RqgvqqlUMOzImcIY9MohO0esbaMo/OYUhgsM7rCEs8TgX6PSTCCrB90M38dkYhHL
dtwqdYfExCs0utVvVlQZmlARD0A/4g2TdnQAnddVa+yLliRB8xYlcKiKWC5ZKu9Sg6snwbyIDAuQ
Tto+E59L+E8ZWbfAhexwy6BpBDS1CwJil0RHj6Mx8wPzBN3iyO/ay9joyI8HL6vCm3DpbEI0/GEQ
B9Kp/PeCxB1j1/lhM+ybBZnUbhzD6E0TWmDtKk9F10E7eP1NjaZiCXdTi+L7SIBnYR6HSZNdlaMP
iLV27PyWRBF3ePTdYuDRKpAufvQ8FgxvEQWebd0O0fsoUuFz2KjqzscDo49m0qsHrsdweLQyo/Qu
o6jb7hWnn/8qlij7mpil475rqqH+NFGinJ5AdnGiTmku44ajfoyppvHuQ0IFVKxrowDgREuYvHRj
oObToEOWqzEoxy8+vL+MFWgNMiakyV+6JiG8KajtPrlGXrCMMYALJu7eM7roikzghZHB81D4WJ28
XuwREQjLY5Xv8Mzb6aEtDXZqMj/GdyTfDtN5qOuZHZkypKPDCPVQF9p+8bzZNvYibeaPpYb12RMJ
lFT0Yml1HHALY4UNe+uKcXxmxJlCnODe4Dw36Sw6/OBW9JKt0pRDU83Jpa1mLtfRqKWIEac0+FMl
dqk3Mxzb8UALgsyQBGNbu0oy1XRn9CMJsU/4fUiJluRcwAKZzX5aDLU8s3clCMBnnkXSRhrLfYfV
S/c7c3aCr+1U5n5sMGBIdOFt/awZAvtLDbyLzFNTrrlPoF8KuA6fDCmLODRcYqi6Dz19HiP6Lj95
q1XhnitrTN6RgT64x6IkSVBoJ0MlXUau0cWjZfOmCMC9a7RqfPyzIHW/LX7t3Nf2ZF9FIBByV8km
+x6EZMMcx7xCPthH9qwx0yUmpjgjT6srMgBqQtLM1t9PSFfOhamh4+dKlq+hMdsfUGNK0t2ICH5v
B7b3kYzQHgNZ6+PaRP6Gyb/2RKd5VAJFEhOmxX7HV8vk4Ey+g0srRWk4N66W1wrvEbmssnm3aD96
b3Cw1rsx4jN0TKhpvFRBHaXHsLHQrBdAijDxYxQRpJk1S/5/qDuv3rq1NNv+lUa/s8AcgL79wLBz
Upb1QsiyxZwzf/0dlE9dWNJpu1y4Lw24TtmWJW7uvbjC9805JoJ0tYcYWRGGQFUpytPcmXyctKtW
xXUb+/jBd3mt5I9qpekPUqqRr7ZGyRYYW7myCjR8wls9qRFkM2/tHjFVWKyVDmcUeio46/6q7etw
pjCZiT2dvaXvg//c1Od6cAQ0a/qhLPSYTmRAWxS+I+2w4Yk0SsuL5ErRI6eTRVRwZBfGBSGr0L7A
X/nlxRhkJVF7G/VX1aNHGire44aHZgAWcKJtlOaYxMVcZLRUtYx0F0ODEAooRqTOBGLbxTRJx7d+
Yv7WW6wUraqTbawJFc0xlknpgEILuyyAeImf64VBv+j/J9QQNtMQ6j8Zse+EtSBBt7MGtwE3jLZj
5xu9GwA66zoPq6SC1l8LkQ1gFk70MbkI6uxTECxVK6uwCONF0EKFDOB6CMbqoMZ8wGz9pSfgQlNy
MxlCjorG7CZ0ywC2bqLKMgqHEzinmiHTJt0R/aytr2JOVd3BV1Rj2MSaRYSjNjbNK7v85pZoonb0
WgpdAS+wzL6jd0iDFaS4pnVQblaTUwAVfSpTwDK3OAcz+FdpBmMmyMspd7MGEd0ZVVtU7gMOGPQq
R5E+WFCGFiXkhT7BR5DSUXRMoZHbdbWkH8U2z2Sju01m9tpjD3OKVtRU63N7bucO1gNOXY4pZYwT
e2VIaRZBcqnyGXxUzPSsyGGrb5V50rNDKHbBdkKUNxyGbClmwq7Gh7kW8yhVT8DjRvkyi3mmEDFe
h8mqGmFbXcWoVBVXjnr5KViYJZS559JylNqMm9PATnxjDpN5brkj6z4g+NVkkkHhdUqpn6q7VOxZ
sZI6EXrUytS483ObSIg4zEHUzmJuYNmZuxZyRrzs0F7IdwsKx+Qo+CWthADQAEKUk9YL041W+gDc
QpVpFG92iGtalbEASrYkd/KTFNVhuUxCavGE5zp6TKU2CnDzorvFezrO+jYTgiq6wnGZ30gTh7F7
IR6NSQSimKTyjpnEUr200sEDOoFk1a9qwU3dF2aWW14RZ31IJ66tNFRsndn4+zo1VHEdI6GaV9Af
6Aa0fjP0mRPxRETk1lQYJHeBKsYvHPT00qPZijg5ZCxOlz4bw+Cpw1X9FOtLKZM4EF5oTGoEn2lK
voFXsAWOtpPSN9ptkAtameG01doMMlCMxScjaXdVttQoDx2Gz/laMme4mtFEg9abq8Iy0AJYZDUj
haEMSHRofkGNbjzFqSpWHr06WVl3gLMUfKlyWXuE7paIr6jEo/eiZs9ZX5GyqH/qYlx2zA5Nqq0m
0+p6BH9wKZwFeoVZWwwm005jJX30GdviMQO0oq0Vy5/DLZLvScNPXLI06LMRk3mLZphbVCqhg0fS
WDXErEADoRkJk7piHxYeSfeWH/KUMEmZbv+tSRtkgpUiKZrXVoMyOY3esytvJZZksWB/3IQTOBJU
mSgxq1RVKndKrPpBRLRWIpHqOiz4g2YIXorUMDknWtkmZ0nSYB50SW5t5gj+z24CQuQApxth8FI5
3fmNaD77EFd7B2SB+VQteRpuxqDRb+BuZokr+mj8bTLROlQebPh1RHIbvxMIsozRar0i9xrvSpr4
634BCm/QU5XXM4/qtFKmhiEaGUgxdG5hG8h96vV+JF759dydYWQ134wwGkRaPFEnY8QgEgJ3r6gx
6hW1dcDRMV4E8rWglgLWYYooIsvCyzOgb6f+OgeG3c9+oK9oB6r7OVRHERol+LBvGVnF2gqxgA9/
gABlVt4sayyIAor+WAhJvC/wFGJ8QoLROgkeMfA2iTg+a3U1qbZiVIhtW/aPoS01qZ6xz/Zr40At
IDwKko+fuWhqSh3IXEQIIEVnXNi1W89ZlhSwClqGRAuNFYkiCnlOE7EK149db38bzsAyNzMWrIve
Lx24CSDPhkJ9x+BfHOYeRkv80GJsFduMVnRqk1elwHAmbYXalDZ0aEXHTsq8AUlLgc6bid3+6TR7
+VFm+7mnsRTXfi6+LVVtTVfpZNKS4zj64XRYAPArqhyyxzimCe2WWQtu4tzP3TQFhxJm5O9RAhOy
ixKhB55Z2IffvIIPtGN56acsaAWRlA0dyvfy9Z9K7CyWFTg7JsoyE/0TBm2V9Lipef31fX4oplPt
YyRBCibCA10XeO/3V0lUaLeaBOqOaAHmhIQt1CvR3LznHIb4bPDvGKPb1KAe17++8ltezse3WKE3
+FbFF8lPeH/pOV2ORYOQOdo4l0DMqiYrnU6PLMQFQyHYFv5QxMfzyPvPro4JRap0KuShoau3FKXC
8jedhc/vOImHlAJMDRuWoX9sY7WxUPipGhVU5xV1Jekc53N/Cq5+fd9/dxVFE2HnKzyxVJLf33YC
uLXHFEwXEkbbloOSyhbH/11e08fqBjl2KtEKmK8wAyKU/fDmaqPJMTKmTgviGXAk84VMSEVeTXcx
XqziN5/l53syUPVovH3UbHR+1Pt7UkwqBq0/5GzILIbOpKmjJ/pl3/zmmVhG4/shY+L3hnNhasgn
lI/hZ30pdix3PJU+5eV4VcBYLW2y0enTKWXuJUob+dtff1zLS/9wSbI9qOeTS4aySf/wGFpILVha
UXchyWte6wi+kRaG/V4MO/1WnIfsheVmdERK48lvxuOnz5BbpflgcLMabcEl1PfnGaDQxdLSJ5W6
QpKigqXdJVA6ajDW2sgY5Kdf36i0DLx3d6rKtB9V3lVUICTcfBiYchmVWSSZ7G16GJUc10YWhjid
pjutx9KAVEMzsDqE2j3kXj9fa7Xhn6IyiR5//UI+fci8DqZdYrIt2TJk88M7PjViLCuCljlxay57
knzmCCEhRQ8csUoATWAH/+3I+pt5UGeeV2RyAsmD/DiyIl/J5gQNtKO1mnafFYYUSE4UWxoK0Vzs
g7UVmDN8oaS2guw3MTyfPmcNSY6pQbRnVPP4fHjjaV4uZ+Iwg/tp+HtRm8OCQ6HZvOLA4wjz63f3
w8Wot3IhUdPRAlm4Uz8uK1mWlp1lVKAM60XMKlBp0Ns7i+P9H1+I2qrB0AXrQH6ZRg/t59Erxbio
8S9wkpzHO6Mb7qhU3mF8u/vT+6HT9gZ/WPKtkcW/vwyO+TFaGkOAZaFBR6Y63Vdj11Mn5He/vtSH
gUmSqyaJTAZIqHU+KevD8wiSpRNHFXRZytF+33W9kRC0oX9JG5pK0OFZP399wQ/T6nJB1n3WCmrn
DI6PFyytuEUOUEROActx08Va76a/X5A+3ZYuGwYbgKWyjmDs01IBFTwsLTDPEGFKr7ZiyZ3VJjSc
YpBjsrXGP9xzMAS54HK5pYFq6h9XCz1DENb7JQKsQJGfUs76D+AmPIpPGj1ySmo4k5jjfv1efh73
CiAGBDvqYqKmc/Z+nCyo4iGeyoC69vDNX4a7VXTfUlkff/Oh/c2FsLqhgOMXi6L6YUCGUySVch0H
zsSMYqdpMKH0xR8Xy8mfP2IK+RS0NhQuaJHF8f6eBnGYxIjzE8qUElDXclMpO3v3X3ia3/RGP60O
fGgI+VCt8bmxNWXL+P5aqa9rMXDvEDUtdyTBMTepHQ9tf4yBB8c7fzaCK4x8/mnGoj3bkja3+FzG
bPbXvZrq6RE7GrChP/1UlzYl4SYSkAOaTR/e7JweeRk3EdX2mROxj2kE21UXe9byuz+/lMLIobrA
LufTmw18OhyhUYeOxBy2zGd91v1b85mqsu9n2ZekReTy4Y4gsqtlTiaC00qxxqk9TT083Gij2jr9
N948JAaLTJSRyiB6/5FGHUaOHo6FMzSA6cJo9k8mOzcnWn736zfvw/LK6FGRSywqBtOSiXH5cClq
U2lSI6yEN+vHGwr3PN9j381byLwxYhYlOGpC3r/8+qofDnFvV12WO5QUDBD8J+9vEBmC4GMoDhxm
OAsAF8f006B13dlqWsZpGA4PgCy7bcpa4bRmlf1mq/95KlBZYZHE4UqxWDg+fJbUGQg5AB7I1qkv
5YshpvJTkS7bqkzPeEG/vtvPV9PZHS/ZP6y2n7cwQ9uagSKVrOxNvFsGaCZGu39rwQXXbDA+OZUi
UPnwUaaaxhmxom9qqmGxp976LVPUfB+H7bdf38+n1U9Hf8M+kL03pyVOQ+8/PQ04RR23lDtiVYLQ
D3HM/f3d/M1F0EojJ2OvbX6+SGtkU0TcnU/8Sp7fqFrYvDIs1NUf3wpZSYuWSOQ5QzT3/layoajo
DI1Y73oluGKSzLHPdr87WX4eAIC+JUkm3BiJNy2r91dhfxuhnWh9Wy4Acbgq99avsSSwfbbQqQZ/
PN64BkJviIesp9rHbFp/anLfmCiVysUAloJU6m01UaogXHn0fv3+/d2d6eBP2DNQsvu0l4RHPSFz
Y9OKh8Ef3dSKir2YcHwuqoVH/euLfRoSFAEQJ2JnUET584kvyWILKINFiIyPa1+gQuKJpLe6f3gV
tj7AXPDMLiJKgkzff1gC2OserD7U12W4NVRc3XIy//iN4yq8aVT/ljWFiff9Vboy7gW9ToCmcnQe
Np2IIYmzcmZcsyFSq9+Ilj/tJLkaog4mobdx8XHrM3ZKY+pEWtDPSKJ7YL9oGbAHX09ST/891oPf
iCw/fVJcbwkgM1mP0YF+nF/FODYrWuwWaHRKyoKOzHW0zHjzx58U18GeyGgQlU8LP8QUEXY5lOIQ
kOe0F7OR46Dpj9X0l+zyX86qXD4oCjYmmwyqN5q4rGc/lfzIU6kRzA88UVnVoUUb5bawYzOz6t8M
8bc0uHe7Oa60bC+wZ6C24b/vr9QEwwC0mWc3Xebu3krGY+T78tcMdcKhbBRg1QMRQOeSfCsagqqS
ulIA02M9QcgnpiIElUEIHxsuAi1EYS9OeC3RO5AuJbUZmnmAdKeu7bUnYDUKCq0wbU6GlM33oQWG
fE3hc7rT1RYbQOV3NKJIWuP4NEC9xT7AOm23gcbhPwTcG2yThk7Dhv7lQ+UPCvnmcAq+NFo7hit5
OSrcjUPtn6ipA5SmeYPaV8MqdTfMpRmcmjbDMUIbULlUaLlnt0HgcLBIOVoyUAJ/oa8pOnVlUwaV
1o96ZjOXkzUQ1PoIgXwqzFMbNdJTbAis2RD0KYv+6QgzKTtwrqSCxsL68bkht6sZ4w5kRhewEWsS
Iafx9Ntx/PnpNN/WUrqLqkhV+cMJCDt7idGU5QG2AOUkJR39U251bIQGgVS2qZx/Uzr7+HgS08dp
AZHV4gOy5I+15aIeUkpEpCbA+WteR+Bx6zTvgz9M8OYqTKRUOamQUS3/WEaOTRhWGvIPG1cb+8mI
KsCsCdnNrz+ijysQVyEP16ICyERASe7DdE18sNw1IVrGHq7ePm5KTIpN6rONzfTf7pb/5o3jmMED
yq6ZOs3H7UISQzUtik6wu0HAqZmxLAQ0Ln9MAn+kXbwtMn791/I9Lxj+a1RY7X//17s//WvyxvX3
4vScfW8+/qh3P7n577cvB98L97l9fvcH0qAiss667/V0/b3p0h+v4q9/+a9+8T++v/2U26n8/n/+
86XosNHy04hWeC/71vjw/meh+LHIn1+KnzWN7KX/qRM3/qEyW1I4o0cg8QkpHHR+aMb5CmmvTNyM
DZbON7XjX5pGVfkHdTCT75J4CpjfaSb95bxbvkQ9mx0bSaXUlvDrvb393Pjlx3zNe/Y/rh9USZm3
f5rXUaZxyqJ+iuByIaN+LCUaoahNfo+UrJKvSDgI3G5/pbmTM68AwLv95jgZIGCw5N2YjrgbPCQL
62hNSMS0mmOUPZO9vw96GeuVs1bWrdfX9vSI3m7XrcLMjVfDI3KJXe+1uyHYaPpO7NzRtJvTfeM1
NgKejeGZq7kmJwJtjuJl+gZLqzhtaACWrU24Bog5Ozv22nUZ2T0vbHJI8XJNyRtX/mAHT1SAnKuO
V3GFpsqz3HQdbnUvXANfsTH8XAFx1qdDtyeRpLPvOzs8iCf5Kt3iXN5pdr+Sd+UBp9S6dLUve8El
XsETXPFB3dS71JO/Rivf6zb3aGpuwIXayxWYD41zgnP84AOwITbSFq/7L/Kxczr7yncwXZwXq6t9
v7u6v7fs4375w+TUh3TbeE+qQ66HXR/qA6mZu4S+vr2njWk/rm5vA/vr6JaH1u08Qvb4y+S+KhF7
5E5j2HtxLdMpMSCPO5xxuvuQCD/X4Gcb9lNk3/Je2fG2dVv+Dib8i2ULtu4Ypv21/kKG2jXMPTs/
ZHZwmhaI1J0E4CzSnWi9kK3wdbtGjhjjqnpB/LEloWyPNZnsvUJZSVyE7zuA77ognlg3G2gqKE16
yLNemHnyGWBb1+z4pZvnwbjUj/MqdU03OgRbxsH96E225upPKbByWylXUurSvjPIK7xU9EcvZD4g
BUiuyq/qQNKg3X0vzxJC9e/aqrrq1t2a9KcXvXQp0ezziI9N0bZP+EQ1gdqKO/FZwxicv/dHwlKS
NWjRZp3Y1kNeVjabV0zdG2RexrEnucWrn4LtSL57uCV0M9xe8nD7pR63BP9gPupsnaC1VeC1e3Gr
uMqh/jI9sfSNMnM3UZcI0zchpkBYOISuEXu4cPcPjej1/cOM/jM9WVexLbjl2nwojwDxj8pNfRjW
3Z1uXISv0MBn0RXNyOlJPnMUfiPuklPoCme2E04sHIfBE7GZHnAiiNoq478mxEK7JvoMAFO5Hg7G
Nh9Zr5xFhWq5U+7J0hEpL7oJlGbdax7Zcm2TXjVoK+R8zwBatUN7Rl1cF9th2qF6KEhFdP1deIm3
8UHr+Cb/ih/pfp15ty6Xw47XXzniDRZ9poAC7CoE0kc6SeUtWCRFcaLKaV71J/2Y7cO1tfXNVVo5
god6dyUwwIjEiQRPeyEOkjEgrd3Qw76aOX6x4ihLn4icmcEV4NE+MuoqfP0P0iVpHO2LK0y2fyO+
xCsb2JrNWXSjHgHa9C44Ne2FG8OxuApX3eoybWTLps+1p3vIu4PLH2nYSTn7d8IqcZcnWFTupocw
cdlhNl95Xdj6c6d81Jg3DKd/9K/iS7Afv2F8qb4LX7vE9gtHBsCjrKpxQ7hX8EBylwzDR3GlzXTM
V6qzmrzJAzfVbmf3XK60/VdEtUcem2gffwOBvkMeqT/nrmQn3316mx6wCvNL+jVjr7GRv1yCo/Ws
UMW28/giXyuXyLpT4m1PDs+0RS52pRzlL+ahrIlLxI7Y2S/iVpqP5tmbHWNtPvq2cMwOgBHs8qt8
2SrXa8ORTuGrcjIvvaN4042yO1XbeFOspAo77bWRbOl2QsSsuaH6VDZ2uIGP58be83O4iUk82Yr2
TbgpLrvYU5wHD0CafZpcT7sCPfUiu+xpHRBSB35ni676mD9/UZjMybCAC7XCKOcOq/C5c3Pb5G8w
Hnmjl240Z/aGw0leSc4JRd89+YLqed5xC3bUO0gnD53beua52Ir8E5Qqdmn3ju6CyLP4N9Ya4GF6
0naDywvi18NBclCbFzBzbUvZ4uJIjvqXZKv6u/ZV02x+m75+MdZvr+LU3kPJb/bpGlXaveGx4cJ2
CySkOVSHYQUtCgAxFp7XWN41bo5GgDwSZ1rpdtXxf62XbfntwVr36JE0lqp2J2i2fwZkkdqttO6m
FSjF2kantEb6JKQutmZyBzXxqL6gTEVhuiLT9aKtvwhHiXuwVBdxXmCHa0ala6wlj82O8nwX2/Hu
xtm8CltckfJe35uruxOMDC1yfNPWnsne3dasm8ZRgqPmTJeIt6hbEQXiKuvlf60nXOFsEp5YY3n5
xjojcfo2f0ZX3ljr5sCLMh9z3snhINrAoefBDo9W9TT5jvCNQAmjdVEtRurZ964sVxtYvtI1lvI+
2Kgl65z2JeUlLxx+qGvmqgRp2W8sRPsiaI7dUu942zX9/95erv/3bBzBHP5q43jD9vn5533j27//
C9gg411Z+k6QYfCDUp37575R0f6B0gfu5gIvWqDAHPr/6YUBCUwb3ERbgR2NsxmHkr/2jQo/jxoV
pkCaWorID/6TfSNnCu7k3caRSitk4aW3SXeYy30oPTSdVo9xK0A0U4QFPKNgyICGIi44moXXluOp
JewoauTsWcryhkGzkGyUN6hNSgxPaaO4A87j60lhYrM3s9EjvhgYU5IhOHWKgBewHxIBaI4RkpNk
jknur8Ya9Etpd10LotDqhKiNnVDrCbFURN+/Y++cWO7Y1yIQO4TgJcF1kR4aIWdKUYdsZkFjqyJv
ktoqf9GznOKKXdZvPDS4+i10NInk0+4mMkARkXoytWPrESulw1ILWvyVr8oPypoFTxzaK7z3TQaF
rrkef/DY4lBT3KquZUBtKKSgtik/EG5yS2risQM8IV5MFHFfY0pjTNRYBxRMd92Ine++SrMu3+r5
CCNpag3gK3Dr4MalIM9NVtnORONsZ8IEVy4Yp9s01ptz1am2ivXEkYcx2Bi5FL40gn5f+MqpDXp2
K6N2kNN2PUE1jkflO/F8VxX0t8hp8jSw8w6HUV5JkNVbC91KXBwFORuAujY1/eqmPlApVDytQIuc
WcKBl/XgJyrvaQTTuEmIHYmDfdC2z+NwomO6Is1wD6SJwE+jczDgTVso9uShq6FxrbfawQrIEZTN
A0lC3tyqG3iMq6rR0bsm5f00V8cSjp18FLKi2g11w2EjVNn7wwe1jSG8GjA+rgLg+Ar5tt1uHJvT
7MvaqjFUol5o12APnJLHWS3GEy1i9YTY8iC2oG0YGFSgN2Gi3Qy8SFvqgntoOMqmJkjkKpN7TEpT
zzRK9SgY6nqdjQCzxgVISt/9rgVX5fSA64ExhnQpSyiFVevvUmi3fCPGpGRMdWuDOEQ8kE59Q5/e
levsvkzYLiJEArhcd0zwejeyxTLnMrwjs4bJVK8tMJiVGSLDD/ei9V03zMDNdc3IiKOFEZwM7CMF
DmizQYlUkCHh7pDAnoJcjzWvUBT1tgiIxvZKLP81W9MeqxcDAZRkuYm0+jpaSAmG4eervh5PkUF6
lMWnD5S2OPWKCO6/tdwwthwQpwUntem6r4gKLKPWHeY2XyN8vMNZusII3xK2mg2XRX1KrUFS2Yvq
jIVoya/WlHqrJSU9+SqbumNKDZa/nHZh2s17nxSzVdPxH6MxqCUWun7p6LgJW7HChI9aEtw+oD9i
csqvUt5iZ6uirzVu+xJCW/zNIFWvdJCYPmNtVQ7tUI7uUqvcLfCxvaGX6lFf1LFqMm4wolXkF3dk
x5vJLIf4L1QASeVQr5qc2NI5U44xNS9bjwX/2HSq5ZC2pbnclXWRgUr1HsIGvVipzficSOm3QZFI
lm0z6aSacppv1EKYDjiWpHWc4lQC98t3owA13GEQwWALQiDvjEBuSRrVw8hBj6mhTWq35Kdxju5o
bq5khRY5TJdqPaFb5WHLO44hWAIrArtJAu9tjDN9d6CGGWfnrBJeJaE7N2H5qvs6jiwlEpCXTUV7
C5PMdMNwvE0M5M2L9xoHLd1m8gJN5tqDqPm7oFYfJyNPha+ZUpHaqZt2bRbbWMKsGIFHoxTr58oL
AR2cRobcPI1Q645UJ05gQ4ghJTAeeWUhXFQ9hDdTniKyAvdAyuyuTNVz2sf8IwjfzGi4A8Ue/Log
8mkGesdKoEivMEYsV0/NxFb66ns9ZP5rHRpPqcXhobd6NndJZpNrDx5q9B8oSxwlnFwAO0GCyjmW
NtG32N/2yqnAHZ+ABqIS6zRlljwXvpCfg5yUPYkkJbdW8w3A84si9KcpCTghFBiwVr1BuomAkxoK
N56EFhQELiAYtrIFkrTUSP5Mhr0Uz0cci4rH88SX9FF8kKoqclSrCSGbBpW2pxuUMtUE3Hlc3Bit
75ozxPiy2SQAsh1L6NzODAca5SKRSKV2Slgst6XfNq6uh+awKSumDH0Q0M6SKzn1mjs3LBhB0SCn
m4wbH2e15g+PhlYYh8m6J3t3U5jVauyrpY7YHGZc7lM8b3H9dY+kwYm2YXXbvD5o83a0iDdPq3NS
EXZLnhxxMhpjv6jug1oEW0jCqCPRPvNCGapOgxqxi16Y6To7DgPtOFqyeq2MavBN6b+nZLYoPNXw
i5omuURMDlOSXlktaeXSuG795ECJOnTFsjpHyIDslCCoJ62hiWPlhzRUrnXzuWy1/gBGEddWvaln
/1xVzVEsumYjTBzM9KJKV+ikiq9W0J1LzLRDKB1xceymOL1K5C3oAuT3ZA/6O0jkzgjFZ6wLNxSH
oxB1h2CSOofskbtp0rAcCueqRRwX5PU2k4PvTL5DsCXvI3dkLTzT8kxXiJYOpvBaSlfd4vRr0hWb
g4femmni6TFbXt/yrDKxlsbUWs2iNHKHKnkpmSeLkiPhV5Ow6T5U7Tr+hgUNqWVxZm+wEuFRifUR
67kzqmws8uCWDiuPmcRUhAFA4DzVSADQo43eAii9yYT6oeq2EaIGlExMyb4bzN9NnQirEheAIbjd
WK2AhW+yvDvpM5PP00wuTceMgsHT7nWDGs+JHsGRR/bCftJJM7Y8ME6qGR9GN7AMMBlHFHMaEP1R
v2vkcdNKFbC/l7TWzmakXMKs8JKK8DWZOC6rZH/xRePIrKhkQlcAtcwYcEtvHbNumRUfktRwyVWg
rerJ6rdalJmn5OgC4on3K9iNRQmgcNa92lccbJaeKXCgSkvAAsHQ9yzaVnE1E8WjhuqOdsAqlNl/
jNa5NCmfJdmm0y8VqaaYpArSLEMiiLAL4FAbyFZHIF1exXj9iWxh1+wMGoY3cD61Sz1VIWgn287K
WgPoMPYKwQ+NK5WMFlxEZRH0u6FL4T/7QLRN7TxAVYcILQHTssqSZTiYG6LNBXmrqUO+Qy0cbYKJ
famJJbFqmmMRtzz7efsI0l7ZYk7CTqMbc062nR/VV/IQXWf12QjjYtNnlKa6aj7LZrOX6n4vt16t
wO6SoSaCqs8MpsgiudYAet6PJNpsaISaDjZkjFQLCaEAjDglF8satwHfAgDZcocsuwnYiTiTpnUb
qERk304SdaJ6X1siBs9yOphieFMpBN9rrHc8f9s0XRekzwGnGgAnEGaoJfgO8yHcgcpldOMpRh+s
s+2JUSs6phw+h7K+NYz4oQggxQAOvIFM5oWAq5SKzD6j2apaeitz5byOalvQcTzJ5r0ada41US2a
5ZPaXlWAVcksSt2yU+APGg5rMU6ZyMHBdpAiEcNHwBsDtT/ehoYQs2I4WWluCJOnuBy0ns/meIo0
xxoYrNG4SUmKxtLdwnsGDpZh7fYzjqXiowJkHvuh60/lDXlTpxh+gy0Yyl0j1g/Ld+l1eg94+CaK
hSdLS45G314LkvjaCv3dYFVEeLMlsC3YXm1FzbNlJ3Weh/ymnPxVlcarbKyOYirtBCUDxErabCji
9xvlG0lt7kZM5krxtUl5vAwKUUKcUZXSGQH6k9SMXyxsa2ZtHINO9PQ5J8d1tFaE8K3zqLwbC/+k
dtqmK/DkxJ2VcRjJNS9oKV8NBj5lWKK+p5naxPeS/62JoO6IwHM02FZbOVKprc2OKHRhRcten9ws
IFohxsRN/sqKQ0GEgXpcIxt/avuohoA1Vhu/ltySHX01TB4QOa9rKzyMKQjWnZUrX2hV7xPGSjtC
B8VJD1tU5MViIEpra4XBfBfkmS1kZUXBhlpZx3GKcPfZ1Cnzksa+yUvxWRYVd5QpvuAhNpkdY7+3
Vcyri16mVXegnV2YCM9GI9xavnFLlhOxjpKdZyk+GX38qiV7AOiWrZY1gRZSCLbLOutxP7pkDCBd
nPexJdrBrGk7YcCcpI/srlWt3ECQYBZS2ClvsJ1T0VOABAzi2ionT5azlYEHiMzGYWUY03VkRFup
UZF25Qeom5DrCdi1fK9qiqc00b2SlX1AKCgbFKz73jG19FD62i6czwXJa9DjkBl6SvsaFILXzflV
NPVOVHYkbtVs/lp35D1S87OIDTXL28LV2Bn7A7uqQLyaZdhrWr9RWd2SgGCwpHWh7aP4qtEmCPdN
eybM/KbSwmMTcFgJngf2k+44WatA14+kZbhxO9wXvUIseMrqMUPhuUUUwvqg1DNVsOAUN6jg/Uh4
1RXInMR6OH094wsKpr0ujVrqEhMyiRxeqvQlCSwVo6uhsc0Tk4ITjl83pIcFihk/GF2CSsdUR/bi
3Vz4L/DtBQh4ZjfO10RgpiNooNJS1waRAwiCieH6bjSx/CINbXBdh7nKjUuR/hyWdfZkiU2mEoLc
Zq+1TzSlU8Uxy0umWNMN+T2GQvlymqpjSODFVnkD1gjBlAMztbQKf9ob1MaEdXTuOcMR1KxJje7E
ulJjf/Lb+ll8g+PIb6Acww9QnyW+39BZfoPpSFhaBtYsGDupWYDiaNRa3ClvEB6x68h4tt7gPNhZ
BdFBWwG5x1ggPmLhjytDryEnJm+UH4jiJ/0N/LMggDo5FJ+UNy5Q98YISuUZG9IoEKDrYZ31wppN
MqR8lexTM1tyeaI37NAoCPQzyqz2Ad4Ch6fNIaTsrnoaeK6AB+AOmjHFPqZ9jK8RPCW3ewMdDQvz
SM26hX74xkOSla7RV8mCSZrNYWxdv4qjEy9suA2ErjwMsqCgLa5m4yYzDAZNtMCX4rFMbpMFyASm
Z3gVNAlK0yzWVsrhDoizI0oLRBD+CSeLYRRZXoFMx/mqUlM2cHKhzuzcEUfMblXhBHSCHhiGazBh
GI7ac9zkoFzr135aardAentmlqknd1MqtUE4xA25og44Zk1fNXo+1Dx05MB6ypxDctb0SBtsY8EI
q29EYfIljLNJ/CxlpgU5zM4S+vAsLSTi5I1KrL4RittggFYcRFJ8I7XIr9kSLDzjMgLrRkkTzHFE
Ouq99MY+Tt84yMMPJvKCR0afBikZDjfU5AF+cvFGUu7fqMqLZ1lwpjfa8p9XQf+1Dvr/Ot7aL7vo
9nP99flb0fxcD12Ahz/KoYJGPifZQzKSKlwAP3jxP/roy5d0FHGYRiSa5hqSmP9XEJWUfyjEqrHr
XUTE6NqQLf1VEOVLVNdQF2vIghYurvEnBdGlsPtTORRNI2XQxXYlo4wWqcl+KIfmMcUUuVTpmGnU
miyNqT8mNcX7v+ydSXPjSLpl/0rZWzfSAMe86A0JztQUCoUU2sAUE+bJMePX90FkVj+JYomWadaL
buvaRimdABwO9++799wpIXlxZSFlkStSZZWJCkc0UXjDAKosQ8Ok2ZNZQu7DBqumOXXYegXurZ+d
MsEglPA6V6FpVxrmWK3/oc2AA0kiwkNh5vEV5HA2u//HJmD3Uzat/Pmvq5ey/te6zX+8NEgn/i9Q
dAiBguY/Kzoe8qj5+eM3rOpfqyySL83PN/Py95//xayCMQWuERmj0DVEjOgx/tJ3mNofTCzqzZiM
5jiDV9F9wvoDe6CJbxQ5NEIujV/z17QU4g9wzAjt2JHZJvu6v1WnP9UF0TyYDWoYPnB0YgnkfXqt
D2TaZYRax4KEKKdb49jNdxFFuD8bN/9ZRfJm7ttc2Xx9BvzvGd5MA+LtKOSIR3opgVJiTZbLmWH0
DP69YPulRkfNthGYd5b0MHDrX9I+Lm5fPZu/RC2vndenSiuGN+a2h2Yjh8TYcjJ8OkVZ4WN79Hoo
YCslU9kCaCHde1k6F650vl+v1DLzlTIUEmaGQdspTobS8XILoQyGB7twbWTT595iuwpBBUKTXSNQ
gXC6aET09eMrPPMYub+z1k8lctvQWcVeP0bZScUkEocrDGOg1b6rrMFeXPJXn8r95oszHZ7iLIoz
UWi/HQXygzU5PtH2KuWJ4zik+bPCuAstyoyjSsjg94+v6tTPPd/N2YfDugkCE/n0yex0y6rQ2t7W
6cl01HyhWOwUlk+aSb4opEfaot8uLU7KdG2F9aufsudILSjC5lr5cOG3zLfw5MnyW/BeaBadLQLq
3158Tc3N1sLA8LKuK6n52d44RDcAwLyAQJqlDsdtScTllclv3mEeWSC4s56DmIKjorbV8uOfc2ZK
v/k189fmla7XyWo1gpykeyaNGNQe9YvqB+peRS4bXpjSZ+YWAjC0itiUZrHZyYU3xlwdG+T89gB7
GKrkPi1rcUHnffZ6uCuzOcPEDDm7fV5dT2pToMtzlBQub+oe0TTlMTtGjDD5f8Wl/8fF6NJQJ5PK
8BtnsGLikWBrsA21Q2p4bXnVBHWy+vghnb1zLnb72R0LA//kk6+rAeVOViSvpKoJmEWtDr3eOn97
KgAU5u1gXUOBjZXh7a1LYsrope1wcqSptMszpCKQabIde+D6HwyFiQEZOa1nOnrzBb96SiGPyc8N
uyRcO2u+AMhTtpND1hwUYvk3hfgYdfi00d/GiujQlT6ddS0CeSpWwLx6u9yEBWUgiguXzAzztHr7
UvNo2C+y9+PTwLfh7QWNQP4JhwYZxtdb+2nVenysJ8tdqhZl+Z7Aom+x6Pztx9Pi/QR8O+i80ry6
i+1gV5ntc3yyfM0BS0akoRWrdrPQQML/uVf7j5P9/RScHxWOaaYhNst5V/N6rIKgG3aQFmW1HrZu
M7jVvjIa//jxFb3/MODHNn/PPpfPwm8OwKsr0jWHM15nopbRFG2r16W9VfmOLPQ+4zZqivk3vX/M
B1NDOo1LY96zn04Ok2CZUJcaJee6mivDU9EvfXugVUEpe1/FVrtyAUJdWAjPPDfg4PNN5HShv0NS
2EUY6G4GfztxdXNp5TLbp4VsPCfW5IULPHNDZ0o0ExOyn4rd7+1jC8OKhArcjJyw2+6mMGV7Ty44
WUwltX4jdJ3hwrWd+dTyleW4gxEVje9vffLriVIHST2IKpIekBwdJESTA4awKnLc0l4HXU8aOZF8
hTRfSuhF2ZJ9f3Pnan11F7kVoJ+PJ9T7bdQsbZ63amhRyAA7WTmjJk/sLG2kZ6Y6aoahSTXc3E2T
4OSGcfqpjsnbJNLHIhA9jjWSYT8e/8y6wLrMmm1RDIQDeLIudHktwBUyfus2aHhzpfTgZTTk+mkv
beyGu6rFcvnxmO+mF40JthAwB9DLgB84uebeIe6iaYDQg/WMV3UXoQUoHGoIRf7z45HeP2yGgsmB
G5JrYyE/Gaps9MCxoH7QWKa04WW28DcOrdOdtBodsGTVY8sp8LEAlTfspfBDe+f0Rru3076KvI9/
zZnrxo+AYJ0oN65+Puq8nnlEFk9NK5TaawCALWzFrj6ZqUZ+qFnEFz4q714rDIuzVZiD0zzNxcnK
O+UOjEUza7xSLcKVjGKbLIhgePBDinbB2DpPH1/au9WX8TCT4QPFpokU4+Q1thSkINJnxZCh635P
KBetMV0ru49H+X2H3nzFGGauUOAe4Ojx2yfw+g7Gne9jWOm5rDLxD1o9B60VAEq9RsHLvx8NKVfJ
0NaztCeEXhnEKxtS7r4vneaWIM2gomESGJQDm2j18W87dwdMbAzMNTGj50/uuCVS3IK5zouMKWXf
6fqwnoo0vLB7nOfryQ1gYZ63QAyBv2WeYq++P1ELOTM1J8i9SVSGy7CbkmM0JYGPTrkVGx2RwVXN
kuoJVABbE+CZcmESa/OFvPsJ4LV4DvOyfQpOCCot0cgkq70gTARmNYvQGz8vaGUJ89CSs0wGcIn8
QaVf8sQcdW/rnnR3BwCgJyapbUvVjC98ls/eFlhf3JV57366ogSiEHaSt7xZfhHR2StVzgpjrzZ0
hJFqbdVI9Zd9p6Z7UnmnbT+YhXFhUXu3kIL/QQGIVd202Dme7j/wnJnKYM9Tk3jAm5K7sbCSMdm1
+Et/TYozMEcn7cJr/i7phkqvaarQuDWdkh8r+Nv5YLXqoARFSk6arT8a8jovmivHVzyi4mC44wkw
oFtawXIIx0M8ralv73T7R1e7Xt2HC0pzyyyYbj5+E97fCR3BBDUWh1IQ5+iTNyF0tSFUJf03U+rt
Ec2FuK5LrbqdDLYQSjzRFR7t8tvHg75f8JiSeHrYS2DUg3z09kaMVd638PVULyeQ9jD+SgihH8ps
xact+7ufTIsVnFIq8PPZZPbbH/rqHcx6I0d6mEyeGdPo1rO4XeF/z+8TJARbzG7OccJmdMGp936G
z4NSJaPkwffj1A+oGaTrwcsZofRwFwnvifd06OttOpYmrqDcibY4rlV9kbrteN2Ii4bE9x8vxp3r
znxYaLKcVihoqJq4TKPJU4HPLkNOygffLuqvvUzFhWX+/VIKXokdCYb1+Q6fFtHKuJz3YxMBjanp
/8hyP/qSt/rXjyfM+0Ewcs6WRyrQBM24J29O6Y8OWZjq6I2Tpv1UilD/HuVILD4e5f20ZBQOACps
MFiIpwS0fgzloIXx6GmtTHdWbZQaEZ0Ry3UNIDSMRtf529+h+eOoYoCcPxNQe96+CL0zjch7yXUm
c17d6rJSrkTfmRdWu3N3jzVnPmnhvWM/fTKKGshWL1PecSUZPGgrUGrjLFl/fPfOjsLWGHsv1SgC
vd6OMrVd1A9RPXopYYrrrI6tQ0v89oXpduYZAaKjVYE5lXqMPf/7q/c5aVUaWbbDHlEMYlcU1UzC
9atPhhHCTsPHeOHevX+TDM2hFE1xEe4fDt+34w1JG5NGyniZEyl7PVYUFz1wmtsYm4ZLX8ZzFwfY
YnZIOuy0ae28ubg6bSg412jwFL8JvRj1QqwGv1Q1vmX25Bdm+5nnxZGKQ8S8SM2fpbeDabCjrWp0
GjTflctxqTGWTVi1249nxZn7N79LGqL+mZVwmg4F2JLqpGIS9WUEPzPC5tjn6F8bVqPNPxloNqxy
WmSZOJnkSislTBid4PS2yj9VPcl1wHynoz+1Fxajc5cEe0SH+iYANM6dk9dTUHGyLnJ8DKGqq5W3
emHqK8VWyvuhHPQLz+h3Yf7t/m0ua//3WOLtWJMRisCxOXFXpR0cO7R1cqmjroddlGv+nd7UnbXO
FE2Dxu/KKWcHVQ7QtnObPR9Y3sJd2hD/SJUBFoBdqBfk05CfGh2wB0yfhhyS/udeycuf0uyEAP+b
4dTMJmIlvI+fzyl1EZS4MXOKeIWgveEAPr1tMozDTik6zwSEv0K8Tgb00DRPI+bmlemSNWD7Pmqq
zJiUo6gjf0u4c/kPpuN8Qw3gjxTP7JPtTjtynh2F7FCpoSQMSL3k0GW1m5nGcmGoMy/zvM1jowP5
jZ3VycoxAuwDgQhOpUqr5CpH6Y7wNVDKo8SjsChDvbIurFVnR6SjQDeZvCO8Nm8ni5nzCLqk6TyD
qsku0q12C8QRwW+Ax+JKT8rw9uNnemYJMdin0N5hj0S77nQJmaCgGGLsPaBTBTrGEUGpsOILM+fM
ZQFWoIGEnYg9wCkcsEkNf+x6A8tlXKpe3KftvkpiuZ3USN4oNSkXH1/VuZnKok9XnOoqSY+nW5os
FrElimbwgtkQFIxVi6xPYEAgivEzgiPlJdP7WPGo3PZ3kXTdb07LHujSuz9PkJN3ny0cJXq+BlSd
zPnuv/rUAa+1UhB0g6dajbaSSZLvFErqgP2ggB8HIw1v9NzpDqMIibC20OQ0QPiXSD6IUk3b8hZC
t0oBcpyjMYtsHfY1boIuKGAr8irinKFNNTmivfCJPrM+zu0olUMFlB3z1Jo/cnxBhaX0XumM0ezg
U4atm/XaLVHO/fePn9W5GciM55V2AVcgpnh7j9w+IDMiy7hHIRKksMA5XQ1msP4Ho/AyO/T6VCB8
J/O8V1xnEiX+ZRp4/jat42JfuhD0Px7lzPmQcgEONzaCtNBt93TFyMMeJQkTXcsC60efViR+ZFOI
WDkBFr5Ts4B0YUFd92H0sxxVOPiT665W052rW7/UnmARk13JerQTfJwEdnSLkSLHdtDU7svHv/X9
sZGfym6ffQpcbfP0hDNEpjGkBfedGse0G8soO6aBjBEv+v6mJ0140Wql8e3jQc9OLJu+K+A3DHyz
MOH1C1GhZSFguUBJ2SSPErfJUlWRlgbulK0+HunstHo10rwkvXr1agqcsVowUt7l0stR81+FU9pf
KIScvx48iHStdQxFJ1/EluRXn0rc4BWOE0A6bkHaRzOeIBfk3V1YTs5eEoYvKh80ikl2fHtJceK3
hACyqCV9oq3HWQUqa7W8cEnnRpnLppQ65mr96Q62sgc+GGY9eEbftwQKh+0iKYe/iwPlO8YJ7b9H
OXkfE02tK03HRJVxlrtvC3CxzVCMX4zSB+zx8VQ4U5VmsLlCy6SDdHra9Og1Y1QJF+qZBiQmBIaD
Q43Ui37fBZnz2EtX2w+6I5+GUk0fRIL/wG/a6GBko2NdWiHmGXH6SaBxxvyfAYhg9t4+xA4poasY
de+NQktZ6Ydolanh46DZchNa+a9Oj7y8xcoQNfW0sIYoIOMiurDNOPuMqRVBgGGzDeD27Y+IWz9U
h4mQAwmhfGt2WrMoQNpf+Iq847DOD5m2lmbNmzWK4icT1i6hN9kFt5yEMvswZUFyl7B/veZbWzue
gMO+j+rAXsUEb30jmRJQA8z7J0FF7wVfknZpL37ubX39e07eVqNM7J5oh95zfKivreQG0M4g2YR0
yQtz7twdNlw+AlToBRqHkzucJGxL6ITwIRh1Mn18A3l8mQQXFrn5LTmdTCi95pIkJ04SCt8+R9n2
JOYQQe3F7NkJrUa4Cj9/bj3dGWqCTaHD+3JUwZRDkPHj4u9Cn+cHTJtHUARmA/kOx0zLNrCnwOwB
e7jZvupiuSSSS3668P6ee24WKiv2UvwPf/nbyxRVmOC5pvAh9TF8SYUZQJ+ZWuXziKj2oBUDzrUh
7mrMgnn4nUy5gdzQDm3Mbmo05bEXtYHX2ZSlsqlL0lIyJbXiC6/Uuc8pN3ZWFdgUxvWTBa1KKlwe
ndpT1VD1LSFII0bGxr6dHIcY5AKDqmFk5ueP78y8WJw+/3lzacylIQSo4u2NIRs1EknGwjYWKTig
sMbTWsTL1jK/Es56YcNwbkrb3H5aEWyt8fi/HUwULXbEkXeGprHY65VDkltstv/g84Omz9Ep7M+o
73kuvPpud1qC8TjiPhKLhhclz26nppP3H9+3c+8NoRlz/4yWO1yCt4NE6PzZZ9MjqBp1gl2kZcoq
6JOUOr5snn3FcFexr5M7qfbahes798hspAwEXbg0S08rlHTpurhAKOTpAY68kJSofVUqIHUyi7iN
RaZmycPHF3v2udkWpVeK2Sg2Tla9qiDUhl80eH3vgtYgYs1TuihefzzKuXeUK0JOR9KbSUH05JaG
Ujh9pA2e7+NT1uvB3dOPaXYqHIILr9q5pwfW10DdSrEIlenboVJpWLgEEsw9gd5fExNtPPh2k28H
GSirjOe+C5Sof8qFr/+DW0nxVZ0LpHw8jZNXoFTtmhKtwq5FH6IvUVHqyyzLjQsNnXMPjMoGlSnO
QyDaTlb1CbBC1KU6y11NukLm9hnJEqJw/8nqDe1wbuPNwkN3/h2vXrWST3FulZxOJwiTK5f85I01
lpX38cQ4tzDOPDn2xwDtXfPknlUBM1Iaw4Ap0O+v2shPw1XfgomSKumInhwz0ivVtL8gdDlbApgz
AhgayRfV7JOryxucbBo7zL41cJmbeWXf+ijdH1gdra3fDd2uRge6mYq4u+ndML9Np+pSTsk8yOkC
jaIIWSEHrRmc8vZHGKRBF9rAW5H2vlinmtttOkstX+LajzbjlBs/VDHpXzkt1KTc1Vhzgrgxb4M0
nv7BhuT1LzlZ8mKy88oknNjWW2WLkTQU69iVl6i6Z6YuwnE+DlQOKPKf0iDBquA8MAs22VNHKHcX
6BMepLTULjzdM+Owc2UPTWWfXfRp97fMNFFmdaN5QLCz4xAT9EtE2aUchjNTl04vto9Z40Z/7ORb
RFRkJU1i1T3DUSSLpjV+JzIs30hEOnQCAxN7IKKHzccvjPt+zjBdDYpyhE+YNHXfzplYkJAchKnm
9VUo7vC+hWssJsMygUOwbEkQ2k/xACXND2ElJmWpXpgpZ1ZytDLUHlG2z7qhk6uWIWGLYRBonqu1
6m3GcWhl53K8t0EGfHylZ0eiNMbGkV4QE+btlTquNgUp9AKvr53xQPZphWmlUu5Vvbn0zTgzYZDL
AE+fO7oO0sW3Q0V9XPZ+5GjeiMZsMdhWj3Ms9C+sdfNadvK6O5zfUFmgE0D9efLoHGn6UoJL9gKc
aJHnWnX4qNYyhWvYdklwFeR5kl/4Gp4R6bBbejXoPJ9eLeNWUodW40bCw1/eclgPQ7HpDDzfUzTb
iovMyDfEt2YrQ7Fr3ALOoG0IaDS+iEg5kASzKiLwPoER1N8/frxn7/kM1NUtvIIgPt/+sFZvUXpR
dvU4f1eHMRtTjwN3c0Gic3YUmKSzcHJeZk8uvwYmRKsD32cKz4Lc1jRYRQhHLtzlP3U2b58tm3qk
Lpx06Mlz2Hp7Nard9q5SBxDnlIk4VhtY0NOE4dfQpq/6iCkzdWSyMTuHLhwMpfAzMb0FDEAtdJEZ
t35+HSi5hs0bNpICiUJrzM9tJJWA7GInvxraCV9oC2jdWnRV4Kj7KnNhBMBZd6xdoIu4XEdS2gHk
tCAq1wWWyWd/KDHBY90sSDBURvOQ+OEwbqepHSkbNLUIjlmIy3bBbxgHEDAjmMBMKmOyyXwkWx5R
zvhmIjmgUFFjDuyeJgKQjk4NnmaQTu2utD6NiEjJjdRZwcMOjqNZTg99McXU7XIyKRaDU5E+7HRG
H6zIifabfdKPZbOM8HDgLA1JtuC/UjTpQvCsKPS2SR8sxtbPhAfJqvgqwWGLbU68aL6uNQp3y7CM
TXslO9Q8i1rUpbNJtTEJ6fkUs80l7HVr0/WxvZlB1+nekW09bhMUnRXSRhpih1qv08BDIBQEy84o
rXt/wD/jGUPT48R13AjaJ7X2hGTIyEwe9CAazIfEqac7YfYjGMt0IIiUQ51SrcOWjGNQQpo9gBoS
0aOgnIHbCJLMVVEp5ZNp1oRIC1vuyxFfAWHXUVks056s95ziSIKAfqyUvdKxF4Oz0U5bUvRMbREH
ozsSYOs7NmnbetwdUkFyPb7YugZ6HxmNpzkJBfGgoW29SVsrIRHU9+1jbNlgmwx/EsOGbFf1UQRZ
PC4aM9Gvo2AEvemGfEd2lJZifWk3ohZLawjT6ljhWRJQBWo5W9nb6uDqPgI+oOcT0QstuIel5nd2
te0cMkhuhJ0rX0jH657kmMB5t3v6EiRp5Na3kRn7Yjl5fyM1bMNONmU0udUeQqMi1dkIHPefVYPw
EFIxZL+3C/gQC0Q8GsDJoGgaF51tNkB1cALnWm1qV9n2kRsMX1vHacxFDJwMx2/TEDJNBm4We2mn
6r+GnMxn6D56vOkUqfwqIoo6AGEwxEDKyJmxKhi4TyzEMEKmfMoezQzwEPHklGOWlBzD5zgunR0B
FNlPckGj214buvjGD2zjMYlgu6PpIVZnQZRpqHokL/iSGZMhBc7cBr97HwDB2WX2WMtFao7RY96R
4IMeo/eL20EQfe6RNFKly8mN5A+T1M9ikaQ41Be+XXbPDSEK5bYCOpes7DgwH8kX77sNQV6+WNKo
0m+ScHBNWqkg40MEO8qqSd0JgKYx8lKS7Z1BGUvcUl3Z0ialHmene5MEqYKN3+eHRHifgkXKQ5vj
5Efth+QYBT1d777B4FEUUG0m2FvTSYzHCLtAsHDsEkJjEsZR4g0oXeQKMZbm7FywAKoXuQ6bxdyF
97Ss6ym6FbzLZJhBm2+XnY+XYQm2IVfAxaX5zjUiUiKjMtdpeMm2pCoOyD1cpEMFZkkEcVrftYqg
RT2EUWt4lZrkpdc7ZhdfWULpzWU0SRdgvxLKlt//O0O31kPpcSzKn0Sv1hCIu6yIN6MreTuFGjoZ
uvLOT7ayt1pQVgJnOwGSLAr02P0G5Zir53fD4Jj3SthXArDGBI6A5Ixem/MBImJ02xqIg4/Id2TB
ofyxwAYAcckskn4zWBKKJs02a9pnXZ1rsZdBhEFU3JpkwScLZVB8rf6GDi8flDtV6ScLJCEZJ0r6
UAyJY0Vcvy9o3v2PvMLI5yDD8ro6yq+prrn3JkvRZ1NIhYJd5dYrK7LSfQz9A0pJD1WXWOOlrGzx
MIZazD+7tXwAp1Yyo9JCyS/sP98pTuFy43NGa2rQAkCmc3L+DFBPdjBxDC+2gntuF8ANzR/hx6mp
Rxgam95cQgH1kx98lZJlGyvkr6H4XbgEnS/Ltn74vY/4W3TO/zd96cgoXm2pZtD8X1j4mU//P//r
8Wfd/Gvxkievnem//+ZPBzA8TvyvqD7Rf7LDQi/4bwewbvxBnxNF0Cz6R1k074r+TeoUf5BNM6d0
zk1XhJX8079JndofswqA8gZHdST8OPJOiO4fEd7R0bzdDhMWw7kJZSGqV2qUqCnfbpksEoTKMMLD
obnJvoMG3OhWe1tGuFhbiuFbq2LZ6XpbW5hFOh2cabgVqSzWeabaywH3hmRXARqMju6xVaWxURW6
bG6iT7eFZQzbIYorUtcHYWxoZno68sIDZV91HWVWA6qMdJe6ocEi6DWBV0uKVZtjVnItBay4oR/k
mDaeLqoCbm7YKNf9ZH9RWiSC1MeUddNZ8S9/LLQb0Wj5Y6KM2m3R6sqdmCx52/aRuucYkR3NjjDC
RZGP4KJZrsJHLQvrZ7xsIQC4aRXLTe20V/5QrGwaHrHb/axm2FzY2p8ClmMv0iZeJBIUrKzLcDaN
cBfls4ieRBvdww89hqbciTTbmCP0o3CXvEDlJIJsuDWJB/Ct6jmfqm9SQo0S7Sq13UPvl8fCHtZR
X97agXWrBfltlgNPNHXE2L72GeCap8D0tvwVzPTcie9DWd7nNtpdkdvXbCZWoCsW1aitaN0cknS4
7Z2nOLI9PfLJ/k43zuAerXo4dn2F16MtcfAoz1Vjtaye2V1TB/fuCP/UNuPnZsB30WSP5Mkfw8Q+
jJ3/NSmmx75Od74GGrSoSW0Vq6C11yTj3o2BhHPih8s8YC9kF19rwrMHfK+m4t90XTHCCIsXvfpV
T49B9XMYJ6+o4mNSFZ9EARGwzIKDXbjrIWuipROIA+wEfknkXIVa9qvi6EY6/MJS3OtSym1VOzei
YkR8jpM9xtvAiXdTbC7NLvGa+MaNFhxgb9rAXFXSf+H4/yO3J09p7hQR38RhshonkEXJMtC2prht
89pT5Hqavnb5zgmHL6E2zeni0utGkGuqeCkLwU71xtAgaCHR3rhuugH1kkONap6UVFlLZVrXQfFg
+p8LHUZW+klqPj6KYdOKeMP3Ow6j20gJdgrIGykIEKSlpjfmNQGD1yJ31lXxZaof/bzd4c94nmzU
r5m5pfu1gvR0NXbwsDPjOZLBbegnm0FNb0aF/Y5RMFKFW75q6mWgpzslea47bc9GYmuWbP1UAhBG
Zifhl4vO2VRCXFFaD645UO6zMnw2xQsz6DDJeq116tdEfI2dT1rIc6oIp/YrUNj9Lz6Jd2rS3+cd
9Ekn3ARJBc5K39n5U65U7B0t80C5ZeWUzVHv3T2HkoeoNb26KTHuXtUY5JykXUvtEzFUj1psr43+
yoF/Yx7IXSkXvT1u3HE4EtRzkBYmyHivBulanwXqfMTtXN+IqFnVdfDspinM69y/G9P+3p5fvtBx
P2vdtmo/GdXPDF+/Hq8ltLncjNdDQ1QPbvve2VmyWjtqfdSLeG2V7lVBdX3B7qPIl30M25+MR4g7
YO9ttm4A2vTsxlTkU2qb21H4D2ypV3VZHpUkA3KnuHddaR4U664LKm6D2BRusBOcpfppk2dyNebd
tjbrlRk+j4Z5Wzc1XpA63fSD+sWvumsCOx45fX/XHII8y6hn00tcQNesIIeZVhFxzcGmqUs4NuXW
CPYkGBndjHgi7UCIgIojsRjScB/IDLnVXUkuZ8vOkd3JUtKEXlhauh60b6MzshGavMC1Sc3YVExf
dvn4fbovQuWUJaX/K/QJiFAnn0NuckAAsWv12F6UgX8o8/xHiVOHBd2H8wt2TBXGXk7d2gr7e8Cc
vZc6WreihBwtkzJ1H50caDxnkGfXD+XRCOPySjbQ/mtbPXBMv9GV6UisFaegXsGBoHTOTevzttK+
CjdGFP8IMTj6Wnq0XHjMTt3GB5K37maiz6LQNCaHvc3400Vp4ZBtNPE1yaf7xkxf2qK7ruEtHKpQ
svlucnVrJlp3bEqBO5OQ62uDL88nM6vFbT/q2rVQn7C0mbWfeoRVe32sLoPoIQysCN15QOIE4OeN
E9nr2r3q3eglhU2EqCKbQBCS7BTUWyRed00GJTEeiwclm1YJSLeU1t4h3ygJvMAYJ0kzJCRycPpf
1NI36Z/3BzdV3S1W47VbVMWqCqJH1vx0mY33wvcmAuo3qVocROw8VWH3UBi+sgil/SCjCrgYDyux
aaO0VXvM8tsog7ggIh84lkmdos6GfSeKH2ATv0+t/hl+1CGP+2rpB8nWydUbQ6khg2nqU2mV/ksp
AS4Tg7hoIt6OYZ+TgJj0C+hh+bKARbUMOQuAbUR60eS8IH0rEQBxnFIzSWVCs1aIpB9BYTY7RY+D
naMNV/H0At/zqR/5fwnKEfEmyxzgVXhB8lj5oeKHyoiziJRp4+ZV7yWBPlL2mAISXdPrvCT71QWC
NoMyum56Ulv9lzJWQPc1FzltjJnN1AMfkQUnjXYwjtR9jknqf9Ym/znp/Tu3DK+73H1CufjSu+IW
xddaN5of4bCrxKeg6IECzlBqPkqf+4oyW6yqiqebHXE1IccxUajRpi+sfBGWVnZUYoUzf9KCnxt6
neU7vdfTYOCTD+G1I3RMdlO1MWqzWvvzHUvZmy+Fm/rrItXaqyZ0eKfH5ktewRggp9Y/ZnGoL1AG
BMcoTK4ii+935wQUJHyKH4pRdT8NpbHXDq0wb2jptsDAchaJG8H2b8IfuUV+m5tMR/yc4C2nCDqX
lnW73DeTY1hbyXVmjeomMrRmTYkFCG7dOIsxLpGjkiqRSWDoGnfZsdktTRzvLGcAVWvUm97KN6mu
6AiVn8rhaxUZx8AslWXm+re6TXS5DlOC7QUxOI3zWWncmzqVu4FlRFf7razRowyNXOio44Lkm1tw
IIQm166EOV47fXWP6j1Z9AoAVTVR7oCzByu9zD5zltyPnM6c0JfLrurCdann99UQHqc8JslBaVKw
07LcW2brHPKGNPNlo+j2dUmq2RVd2fTWkfPqOWe3k+nuGutCG/M7krq4a/q+VM07JxidXR+WTw2Y
ZVJ4tmTAK58mQvkeCCAdp4XulrHKN61vkRoF/mpIeeJ91WSbKkvrTVjpxMPY9qqrlV//IytgSymd
jhpct++VrtmNhPZx+qUAUintrlLgS84C4KEcr4QkFajOPNGJHy0bTcRSSxH9df77/8et/6Kr8dFx
6z4tupfkbS7C7z/587QFHwkGhk1rG9MK5I3Z5PsnB0yz/qACjzhlBuX8BVX6d54WhLC5WIL9/S9K
0/8+bRk2aQqggzijYQifQxP+zmmLPzw5bvGDLI6AJg5Aw+LUd2pFqusxkWlakjUkgcR/9cOCA1Tu
qh1ook6bkmUppFYjtrQivt26mf5wYj9YTK0GYBJoUh8lo1yOLqWMpZIKZzMR0/084hff+b2ovhZ9
g8Yo09yngOoxlI5aZwswfTZL1C2ZObZejQXw86RIc9N37rAcdTv5mTZlfOiMhHXc7qZPsYw9JM8U
pp1J2apVMlDG6vLvwhgBHedD96XsanPhVKZy55eNcixj251LVHW1Nlk5tkId0UCzT90bTf5Nql86
riEJntPQXhNI/b2P81s3uQ2NL4CKMlJ/umoF6bbbTUG9tNre+FEGenZvUDa96dUWcKwsRHNtl5r5
LYDA/4ka6HQHIsZ6ylFB5x6wiGwjApdksLi37uI0sHZuNx/lVJkiK3Kafak7SzoGPShhaiFqGztb
vzAAD5aptZYB2yS3LaothD//ye2Ece0blbbsSo+PbE+zxlHX2TgvGmQ+EsQSP7R2yadUqWCTriw1
HI56VfaHTPTTusAf4LVGEB4pPsHJtGA11+Z3dDNE21DKvM1tcyC6KAMrmght6RuwMgsjunX0UvNw
4Q9rtfTjuz5x6QBxzCIUwjm0Wc0lpGz8rKCu94WPprXUSNXKshILovGDk7e1i7CYLBwr/6yYinnl
hqVctKjsN8AT8+MgwL+bfLsf+wm6f2/RWais2nqII/NrpQbmrdJADlcqWz9C9y03fhTx5XdGdu3O
/2LvPJbsRrI0/SptvekV0iAcajEb4Iq4N7QWG1iQzIBWDsAhnn4+MLOnGcEshrF309YbVplVkbgQ
7n7Of36Bnft+rtqvUdZUAS2whZv5oh3NpIy2lrTq16F8cLpmJukqk9eONpjno9WPSGb6t8Y3Zy0o
msG4LOco31QOqtyJ37XVWjTKTrXop8tkq4XH0Bc3XlwN4aQUAXB5XO3VAmQ4zzHvA0HNgzG648Ok
eHAqn/VHq1vubb1Qp7pLW4l9Q3tsqoHsNht2fFzg99VkjFRaUw85l4hHsmU/hwjbxmOEJnnnYLj5
0nDC77tkJuVANvr5krTT1urTZa/q1qQtcaJLrG3JniAQllK0zWDuadkELYBhjg3gfllXLmeAmnEa
Vv38qPNXwgVuaHworb4MOmJXTiJCO06KFBMr1drupfQnp8Zn3q8fKoGFVC4ZYlReiRUtmQSbeDLd
4wCoG2rN0mBZkEb3ZRPzRWfdfMoJ0+5yzZdfe4FfR98YuGvK2LgXMSkLuALoBr29Vx0ls/2DoUtr
F2f58+j2qAX6iilF0erbIs5ugLLXGN9m9L/x9bz6GcEV3TINx2REcGJhhQnQX3WhPoo67Jql2idi
4r/pdbybFudl8RIEv/qs+dt5pH7SzSzZlaptT0s39g+jnesBJoVlHyyLk28W4bID5eQmjcnSXVZj
I2/LFOtx3a1LXPtzDHVTpcAERHkamSKjoTP8O4fC9tSKpRbAKHF5TBrmswDy2mHAtZRCrmE+BZHk
NamWJKwtwpL8KaZVMjrCuJirnHpmY97iigCOUYgzc6nP4Umlz6bj3XR1/qyl3bBlHmheuAIBUZLE
Cf11fLvMy7xtHOcyqUrQChcj4IIlzaQMJdo0IhsrsCUPbNh2UGXwMtU0AHuzrnmD9ZifReCCoR4L
94vI5/l+6ib0GqVwbyss8xc4NsiGo8jeZsM4EqhiOWeyBNl1YMeUrDN237pR+mF29KvYyL6k5omg
rt/OrrnTBvGCD5PjlMnGgSIbWLm7IzzkyyqBqHdlMp5BDs9PkrakL6m0VLsx+3y5xGmcNryxDrk2
bsGZCXRSFNg6fJxNnqoGJ1oj2qlmlAe0zJDsuvFRy+2MBoAAAjsLKx0ruKAg3ErG2RXkYqY7uNFb
Zq5OY7IDDzB4iFTsK/OEucit8NJLJiNpCInc3HZgaxdDrqmrERb1ox71zXYwtZeuXXDvjm3vaigz
ayedapuq6KmyXWr5sT+Rs+kfR+Gf4DZw1G2zv3WXbGfAPN1ro3tw+3bXo1Q5dUnx2UVzPDdbfW3w
0BYRLjdqMMj9N7Iyrmwzz7fIgCOmW/Gr7sfNVjNG4yJL2+YonLTduCXRd1J6y9detRSrHes0c8ic
ZGIXxA61t5brjEwgSNtBCQ3RbufmTZr5c9LgXiu00rzTKhnvdDTNeT+Nf6aCNgLfm+REiag4WUzN
fk4dlPFdk7hbzWGoIVpxqprY2+IlQTrJwF41pco+1hzlh8xz210M9+LMa4bzaZYzEJFPjWBcs8h2
AD4AXGYKo8ddLhhJZpdwDQLfaVE11UTXHGYsy4mxi41u5ymv2E9KAMM6TWIEaVEnb76K1D08qeak
EOO4dxdLv6jH4qXuTGsf67GLVpuWyEnkm0qKYkcoEs0FYRLebd7QkVaerYddm8anmtfB4u0h4gW6
G+ebSIvsm3YhagdpTXO1etMwLq3m/ewlJbhjjk9U6TvHYemj8xKCyK5th+awzAURnYw1DlAF8WsY
aTlKmWn3ukKKBYNp3M1zxmnXL+kA0ZUMm3s/ToEXPa/p/sTkl3wkf27NjcTKPHQ5J77kkQ1eqfUC
K3NUmwWI60O2DMNVppi3ESk7fqsai0zFRRPxaaYX8XmZ5d7W0fqQdIIz1yysnSCH1B50fVcUegt7
cm52rjlsRJbc2k0tvuWj4MFyZB8KstHPlNWr7dCJaRvplRFIHr4bFIVDO20Bl07ZbJ+0FFmbRDO9
E1V48UunAQKn3sH0/NPJxIybsXYutJ3T6juID4xIUZfnenTMU/qPrEKBmJ0i1THDltkmXRdWLwly
GrsZQ2bN1pEkGuJWnAm5amFt0nwozpiXil3bVft8mI74OjfXs3Lc6yFySnDZsd458fxVI2AlIpph
6Srapflq7k/Tnt69TvdWk20Yjj5PxGlv7ak+15mVefG0hJ02n/Y2FIGaD3k/2PLRyJdz5eLAXpd2
4OiyC+ZR4l/bh1HZv/r5bIZarrS92QFd1i04ZnGCo+WhgH+HPZsOB8H/mkDhJ4OIj5g1wvyAuk+T
g79PvHgLXeFLq730TZUwjEsAJjyOso3FDDGQ/nxD9MeNF8mdM/Ekp86wCM0QZ9mQ3+c+2FniK+xY
XCquuD7FHLrZp9Wlj1NBWC/2Hjv0LJjrUobZSv/raf82Vay+ScOEAz2Ceupoe0nAJpDA8jaxS/0d
WBV+lWb0tVb+A8m2szmcl5TdJJ8Z2VbTyxuJ3b0GYGMRMKD6Nf6i6DE2d9lkEpezsTDioLESM2h8
UKBZpHsRG3e55p7gLYD9Nr3EZZSAdIzTKUkVapPPpcOsIHnohbXN9eHFqupbKB3fmM++RXm7xar+
BLtuonSV3EuCThAizzih2ul1FI2oFJsSBER3mp2lKHwHooXmNfcJc++jiAniGMg/baFabLuR2rrg
xWPoYnu3Pu+abkCFDUyKXaweE6vRgsYw2ocFlotK0osY8kSA4z/Sac/hdC7uq7otA7isD7FrHrNp
oyb20xmDpuspzjaRER/6gSRBo82mSw3izaO5bpuaCv3mi9Zbd2qpNOBgIz3TWMkehU7T8Zom5Liy
vWtsEgmM3sMIhIyIKSuyi8qu5FEzKhBerDyzkK/Of2raSgZdqZlvJIbZL4yAg6nGenkuSZdBvWXV
PZhdVwcQqMJiai5yPkN6iynBnkykQQWECGOideWfyvKXXTzAKqiRqUKIFDurdZctwiZF8VYxvCIW
adNjLMjdHQuNvE7VE2zpdOoSwwXvvvfIbKHf0C9caGoURQvxo5ojw5x/diPhrgU5U3AgdWgSrq8u
S2Mwdmjm6r3qW+1Us6UeuotfnmMy79x7OVI3Cpdmb6Lx2fbNzQxj2S6A43p80w0Z4sAfpDh8BVn/
qiD/FL6H02e+W3RSkb2RLCEighxhXtRRemzSlii+mIjdzoMZq7LnWfZEN/REStS5OubVujPNKt/B
Hdr2o3eR4m932gkFP0e2xvkqywzskYF+hRWUU9TERw8vuY64XkyEKvkRBx5DygPW7/1Jt4zZYWi9
K44A4oWW6LQf+3pb1O30KCKDvqId/6wGwHzPiUn1ImlNjQTcwp0agzFWxHq2ctrjYnKepN1NvyZ1
0EU6LOdGsE7Sp0K5nB1lF+OxLZlb6b1DdEtHIgLb6cZFArZNtP5LkRKE7Fkx91VY7s534l031Xei
KB8qnaRnjBvflOHfmuS1cBpuKjKEAtbpwXMQLkjT0e+xpGmDAc19OBfzHEZjyaEr/ChYgG5Z4BL2
eL9clyNQMxFcr2acYzObzNomJ7UgJJwq3erpYn7FqXmPQm7TpxnKtMre61V0rFa7L81gC4u9Jt6C
4pWPhoPSHyrescOy186HhlMYCqGbuQ9Ei6UkBtpHHObCtvDPEhPjo8G3pkNjkFaEbMffL4l2o2Yn
2RKhQU6bu2UDizadRt7HXNjpFm+J54ivj7PGKc5l7cxblZpfe3N4oDC6HEo9unKXlaqVntqVeDaz
Fl/kiuqntE003VFEVZIZ+8TQH0XuekEhKupyzyRdQ45Q9WT9UPsLMcAwfM4tJ4WNxuG7p+Rs/vTS
cj52FqrUVAwzDV1R0tvbw7chw40SHkczxUHnF95hrrTsCeFnf2673bB32yKOA7UQN5g1s/uKYaq5
l45QFd1QXhzNrIyesFa3HjG/I67EgX6ZZtkYxgkKqiweahKv42U/J6V/gBLX3JsDaywqO4sRuDPl
5L64FJgzfhwcVcxfJr+0HxEzjWI3+OlTkvWAAgu7dOCiPCn5c54vnBZQXDF/uXda8TKglTqQm4Za
C/8wJi2eyWSS0rjSlFynpfCJErc+02DxkA7buxu3r91rU48IZstr/cCul95VtpORvKxrF/4yc+q6
vYvAKhLdRW9hlcTYRnsdo7y/Hnq/CnvR229aSc+XL7Nx7mf+dNd2cXXCYM4O4DuQs96ySANlZ+1j
qib9BFlOfmAxqksWlCmwTY0o6xbIZkEnyujWsCPNCpq6q7dOU7U3o6yzl6FzdDovXKHshEkpGZLa
Te23EAtoBUIocEYoGxJurJLMSycnPDrWI32/Jm1s+jotdq7hYnLdNEty7ZsFhaN0CFSbjPq00Lop
hFPofJGN5Z4aQ+cfeYopTEWXjHTRKS66dCxEnOiKLeFLHOMw1cp0i4Q+sgLNQ4mQxea0G31L7iCQ
e6d5PnlEfKixo6pxgZiTiRkKHD7j0kuadqtcT4O3FnXwAlPbeXbmUj+XMfYfiCOLjYvm7EhwirZh
RNkdzGrC0SbNox22Utm9I+LXFuzuenLnV1sD/auFq+1bP5EHO4otRjEW/ioJ21XeVmJ9hQIPD53K
r4Ziil2JVZ6XVCibVAeiixaceiogkiU0S9p7Z9nlJWRWO7kTnt8HHuTMZhqMb/bgekeKfH+jkSF0
kmqtx/S4gQJbDfrBxxzquSLuOFuJGGStdoEWW1SVYGnaVdUlvR+KqUyOmt6lJxIh1tdar0nWGaT2
pRnmdNdDctg7MmmSLfC8eZ9npXNrrPzLTPPZrlzy2Ksqtm4I8yPHG3gmHBEGXWkR+ALHvYY032Ps
707qajJwGRVm4z6yvRSPvrLTuziJ3Atdn5J9bXbWTTTEbAKFoYFcIoM8LKlRMIBxLkwRa/yEqRqX
1QJ3xI5MUNLBrMdeCPn8VIV2mpUXxtRYj5ZNqBw02ZKsyljQfkGM1kmTbo3LyRKjuxXxnJ/l9SDd
MBNatnfdub6K9am+EUA2YAJ2MTyPtdCg9xEa+ERIHainYE+4TUjhzEPb03QDjMmKzS0GdP1pYWV/
m+3/1mDg/7vkj9Xu6V/HLZy9Ej31+iO9Chz+P5M/TO8PtB84tbr+Ktb+7sH2F+Bv6n/QTWNqCxnc
NBARQrz6G/C3vT/ggziGj3iDoAVsLf4f4G/bfziuAD8wUe8jSNJ/L2BBXzULPzDSkY/jKCKA/PFg
Xu3sPyiciJuZK9fLIOXYdvUGOdV/rkoiWzd1PKzTt/jPvFKwGod48p6jBXXA1puH6Vxvu1bsDL8Q
D45EQQK9T5M48UL3y7az1Sz7bGkA2SWCwomvOHf1rVGbjA5qURTVhiTMmvOZGdo2w2DfOfrT4LK3
DoCG6O9ywn2JHpmZqc46efC2G5mnVp8jucjHJL/jqfV5gChi+jqJWmr70hY98B0zOFK1aoPkem0c
Z9JDEdkxOrXh5G7rNjV2efJdyTVFhJBFZZE9WYUnWAbOmuDZMdlttpaVWHZgKc16LdKpZS+AR1YT
QCmkfmIS6XyMDIvDtxuXK+VH1VtHMUKnW8OGVu1048IMvWb8Cc9eX8wOFzTLLGD91N7wuDrJkx86
6P55T2DrhW3OM/1wJuaHeZ7sZDsNTcIWl6clVH3PeJ4rm0PVaYTyd20VLU8yiZsEl+eqeaWzldi9
5KSxBTlOCSSiW04RBRgsSWMLDux+k6OWkkjQJyS7VWSFnruDw2y7bQsRb1LorW8JSuiHWHCZbYE9
RR7ixsgAgmgAcuYLfSQGPvHd5ZjNMr6fG0EpiI3LwnZX1A3hy4m9Rr52S7lJY4P46wLi1kNPcCp0
DiaT7R48QW8DN3PgcjUOAyAE+1ZEnh+Ai76tigRscsbMoQmjpXIPI05QAwFMmfFtoOY70qkxsB8N
GROfpfIBWkWTmDCHuB1er7WqosdosnfNoobjXJpDE8poWAc6UTqS7muWKtr0HYTmTSX7Rp6oejCe
/B7FASIeaTEjMdVmIA/X3RoNhWEwi5akV93shrNBWbTxaML5DTDa4/FkAAn7YqFKeBISzRhBTPX0
ReD6oAJD9JrcDpjQpRt6wwkOyxDxKUkyc6zQJEPgDPJ0ROWVdhwamps/ZsZCGFdd2Pm3MQLsQc3r
OvdlmVHZ5t7a4LU44uZbOgcsAJgRPvUqZ8Yu4sJR4eyur76eipJGkPOt3U71oD0ilckJ8CsGXOM8
dBR7YGeiIEarS/PLSc91HHh9s2o3FRNhhsmAWxD2TYspkCmTh2iJkRJmIovkPpYMFOi+rOWhkRlj
inTGiDtEA2k0oSbliKFtaSIv03IxQBoRhtUHQzb2Z11GWAqN4Qgg7rR+/zINTK0jD47PxjKwNGPs
IYmksDxI/oEBMFzu84WjGDjRrcQB46NBHvCEKLNdBxiyxntOdr8vMnqLS3D8QT+B9rmQE4f5E6HB
WkKksJARMZTQ9hc7nFM3xp6ixV5hr3lFhJ8ycZRV2JoMD454PEZ3HJGsZPTbY7JJm1Rde0QKG8dU
E4WNFngSI35uem68pJUlyq2rFfWEyJIDmVHG0j1JPgQREMdHxVBKS5WhOWeyDR3PmDMPuCHLJeyg
jhd0CfRpR9fxaJK6mURapzZmL/3xjIrEMvalqkRykVt++tajslBBkvvwUqqpIGreSnOrQ/W56A+4
B0Au9fMm+4q9l9vvRvTU5sa1qPu/CE2JF1kv8Tc19NY3mZR6saVoEuNZOqjFJ5pQ1x+q3hSYtbOP
bKWD//0efWT+aNQWhFc7URmyWjrWR5c41fZsMPTU3VaN3T9WZYR75CAkWXi9GpZiO3U1uJJtZ14e
CnpXIs/g8sfX5gxa5UDE3JZg5l98ZWhTIEeLucfkjMOAJ5S9mEBQqXW3UGV24aAbMBxgq2htgJgW
FRTFc3Tsa4PESS7bPRLV1n2xxryPthKjETpjspxhrxvIecKu1+B0ShgZ3iaaosEgVxLa2m5Y9GQj
h8LIDiCF7lvTtZMTpgjzYdEodvFD5CQ+8CBDzzhkklm7fE54MASeaN2t52OlEnpNg1VbjKICsk/i
rEB/JbynlAPA2Gtoy5kgNxGChyYjrFOamupIWEQzcJKkufQPqm76rx2CTwOv+Ha5gwkf3XWItrsT
wORnza2jQJQiW/YFYM1xieT4xSZR83TAJMpiljYQPmmbKhxq2nopaBbHrivfhhYr0r2eVPNJryWg
fBGX+IrqqXmbtEkny9jQXQ6TsVAmgckLJ9lYZDBDaDKnF7Zv14HO52RPdi+M8U6jN4WD4vSPXovk
OFTpNCDGQXazRZA0omtZfSEiQHk2Ypnbe0zwZyQl6VwAhUctZvB6Mtc7+J8oFyo3m4YgAsNCu4ex
QBUYvdoLWdi39VBMMUk1eY1Xlw25jOBwmvQAcoT/rJqScQPQQ/Kao3LyAtJ49YJsSL9mLoBBqmDm
TcFL0Gi2vHE/SpK0iXh8P2fKE2dRpWftZsZEi+wDfA0vE5nM8ZaGaEKgGPsNdB9ZKQZwRqS3YdpV
uRHaWkIgcTJG899mfL9V7/4P1R041Ir/uip+/rP8s/qxKDbX///fqWOCbDFqCarh1T/ju7Lgr6JY
GH/gFYc4UkfSyx9rns/fRfEqP/hbY2CYfyD3hbnmG6QSrMEovyExAM56XwNj37nmZaxuicgfsJBb
1aE/iF+bXk02Aj6HQ1FLtL2VMWG/WvL1FG/i3o8Vw5Bp5YvHbaelZ1jHlPYeh5Hl0l0QTx0oCPKc
DcPU2r1p0ZkGabb0hDKYJZJSt6zK55kBlxu2STw/ooBzn706J0VPi/L60bNIjQoYreIqR7Blrblj
OCBt8156Za1Jj5H0hCKRWmI/EG+YRcz8I0mk1L3hxDVwdtECZ/MlM3p6y4tBMAcQKjEsl4kIOxDK
MS1bnfaZLBPypceGRu60xSD5zIsywo2ZsSRnvT5o43kxplWyWQrdJGC2mDOmxtbidVe2njocyTN+
nVUwA4/Mx4Yio371eh1nKS9xGHyz5lMv2TJnzYtAurmNFg3kj2ItG2lvz5Kh7yMEUhg2YkI8DvYr
mlNPv4Nxa+NYmEtrsQj0tFOtSk7h+NTgl5bXqpeZkbS8l/k4GWEjp5L4zrGKylWgmJvZxvfBUAHY
ZseaL5aiNYFelsh/mXAEbA6IJlRyPpF3xRYzYsGWSZodbY5sQhVwkDQpdSvw7jD2mC+IPQ6/BD1H
MRKAnUTYYZJEUY9IyaDAZI2MS1QJZHpA0otcWD56FpgLOVDqTU9RzyZb0KyB8xU5Y5LcayMZXPhD
ZIASagNnCGwBiKqfrP6saNEcEyeOJiz/aqpCkUXcZBWhw2Xfi/IkczyZvrWD0MxbSIDVfkldmbBX
+fl9pDf9a+XiQARxgABnv+qh5epRVpy2eD5mB8Yqsjx3k1EHF4HN80QIgrROMMlzmmMFvBufdIk5
R8yPBLrDwS+u2f0w4xd+e90MA9mmTgIJPWCSYlzDwuwPvanGbeuVw70JE+Op18vmC2nzl6YE/NDj
TJsBxCxxXVuy/Gqix2xDYTEhYV8f5BPR2/h0Tpkonhp90m/bmMSDSjX+M+puVO0xKtGNDYEKwo/t
18glh2o3ptqt1UC6UW1dnM5pQYUiZrt/Ge2puS6SUbyYVOETeCPwOs1IGm8MMiV3HqUyamZIouVo
pqd5pWu7NQvXqhqIaMkEw4RJcOBNsMlZzW+IKJg/KBONwKLfKXoYQtNN58zpM/4JYcqb2Ktu1HeJ
biGmNw4leTrPtbmtK0bLLI58KzJEybdd2dU1gJ+dwVgx23VstsJL26LKdQdNSWElzNujLD+2dorO
JmUGYW08Ofbejmayyy8K3ZgyAJgmKZ/4DrLx25rH4odlN0YYPSpoMZvSjjXnOYZmw+udJ7rlgR4C
ijJ1R7WpFuL2LpYp6pZQm2XqXvpQeJ2t2WMHEdRLnrzllsMoR4uc5kbR+l5NUyq/eEbeuxSejpuE
3tSbPf9SWt/7Gh7RRKSjPSalt1d8TD7Gk1upK0PHlbJfmk09i8y86sY+6cM6M1B/6LFuPo2GkmTj
GBaMaXNsxEohyqCAJKJOq9eyS3J5zMVYZycwiGJjWzguoei4XcZWzeh+TNSj5bTehMRD1WZoDXGW
nLWNh8I4mmQH5ky97xR/umNlZleiaZtm11u1pFFfWjkvtzBjey3029YsTmXVlzydDj1bTHuvEBX/
cMJd/QWb/Bjl+NFGALNDVL0+6S1gM8Q/fbBuSKBs4Tw1RIHMKMhCSiBwULqc/ut/4zpY+2PrYwEc
fRRXrsXq4lqK6UxptF+aZJy/GDL5LOboAzRkrXeDdBTSMSZ0AFEf7C4WIp4KByn+GjtsnZCZkKIQ
KKobON2UkE3enc8Ri+LXt/aT5c56VQZ2DqUp+NZPcTHFWPkebygKzBKrkl6brAZDq7jfCrg09NZZ
usfCAbS3bv2WQOvGKoJGF+7Dr3/HR1uR9Wdg+IDhkIGviOOsPNkfagKf4jizOjtinBijjMniM45a
dIPeLA+/vtLPHw2uJauNKjkkBn4flDk/Xslj30xrY9GCPq78O3uJjN3SzZ9Zhv18P4xzYWPAIMZc
C/Tw/VUqt8zU0tFoOD7rofPNbpPEVXQ291Pz26uAcYsFrseTW8OLAS9/vKFltlGkO1UU2HhKQFYw
YACYn3nx/sP9YMCxRtBiG7jOZd9fpCBSGS0DrSokKYqfWMAK7SOvvyJ9uP/M/PMfXpGzZhmwsh2X
OvFDgUgIvaNibEFXE+gnTQdOWuI8/eQ7+Kc7og6FLM43gN71wx1BmLEYmI1+sFhZnQT6MPT5aa6q
hbqq7lq1+e3PziFrarVnXW1arQ/ArzM7fPbAy0HudMPOlL2/xcO32P76Kh/NbMgtxDDVQScsfC7y
MTfBxRCM6BXhg8AiIusUgjpnYHFLDayurvRvv3052gIkyb6B/Jyh0fuvwu09K2062FtFpqWPU4s+
Vyt88xQWTn1hzbP4xDfm5y2SiAHdWpO42Y0h57+/XgwDACB8hrHlM3cu+vjVNIHsHGVczA40TFOV
n1zx56+EKxIcxIHPNmd9DO2K09gi8Z4rEi1Y7xaXnp4jApqdnn+W4vqPN7duGkQDAZF9NB63RdUp
LA5d6Ei4Sec5dDbHNoc710NeDdEzvXfh233mMfZPN8jHzypYvc6BC98/UiLBY3aQwQ08w1B7rUm7
rdnk7a5r0L38+mv5eVlD72B3509E5rzI95dCBVdFFL1RYKh4OE01d60zO3Xy66t8XALrSQIoh7Ez
/8FK+Ljz9l7HlKXkmy9U8iWXuUbMQFlt+7mAH4MeefffuB4jIl2QSbFuwO/vCjVGQUwOsnXfJcMG
3D/fD5hVPim2lSFA51V+8hh//k6oDXAQwI2Sg9v46HCWDnCe8Ib0AmOscOeowD6hhrj5nTCn8Ygv
PrzP2WnHzzzG/vG67Cr6ep+CYIn3N9pPypDzkHMEjKW4K5rZCKvCr68rafdfZ8zOb7UaZ6FfP92f
vxnY1jYKHWJZVuflD5+nSH0w9873V4kiYt8OAuUXE8uYT3bnn1eBiREsPHHgCHypzA/3Bj6niE01
fSTmiXUgKuMbe1C9h/UQfXJD/3glXgmACxfDU/39U1QMzRl6GX5Q60aH3jqDMyuWTpzg6Ixa79dP
b/3ZP0wbKSmpjQFCDBYCFY/14bYmJ5aD4WC+UkcFAO+CcKBzv44x4DYQxifxWz+/Kkz9MIg3hY0F
7E8hH5lby2jRKpxeSJEL9SlCM2nX/ie39JPTCbIILuPb3BFGovjivH+ASdJMRcIMNZijZYw2gzOi
RRlgI80bR6srMPfZ45lmyk2eEBhLRBB6hwGVpSVus5tZHvaaYSlKZqyV/lneyj8+hLWkQNlluxRm
73+dTacZdRZ3DdDLWCKCUY3u47OA1p+Xom37hJtw2gu+y+8I2w/VsocvXuINjMiSLtfO6uU78QDP
KsPrmtsZ3vtTik/MJ0F6P98awSmEZeIYC3H4u5Tuxzpz1NyImUbuBR2PdZ/Yc7mBUpV8srut2/O7
TxbjTS6iWzYrzPTMj4dE0Wi5NnUOQ7xKfrXTOdego+cgUalZtpAeI2Q8Fwl6G3FmE2r0N2HiX2Yk
/7RkyJzCYoVaDePd1Yb0/Qt0ly4te6fh+k0pz4Z4AbYQ0phOpmqGKbv06WepB+u/+OGODZYoIkSK
aB2H8fdXHGBapwnbfNC6iajuRVRHS8DZEcNcMbLR/+R8/Ok1YrqHvNH319h6nNXN95czG6v3BPkr
zAdGc+NHEJiJXPjtQ2q9CjsqRTzRMXhPv79KIUflEbaDJCTPOzJza2Nv56ILV05CiNyj+dZGMPV/
vd393MxCTLBt1h3lE5f3P1y1Qi+AGV+8yqWh9VXG9JQ6xkPluxde0t3ZpfoiEM8JV90lNbYnn1x9
rT7fv0g4vHBPYFyt4Vvmh7Oq7xe0fJAhgwne7VYT+nJI4mwI88WerpwWGM1t++y67YZxr+GQdzKE
9tiKb7/+GR/eL/UjxuLrz6CiM9dC6P2Tz4y6wjdsKcPMrbyggSMbgoX/pjfn96s46CTX/hbD01Wk
++NmUOTxvDSpX4b21M5h2iakpi+58ckjXfuHH54oaRN0FbxJGCkGNJyPYQRpZY5sRCgD/EX58a6K
HP81g6sht15lReNJ7zd5vUFyM2a7uYhUs3NU533mCPxhga6/goyTtfChKF/T4d/fq23GjZcsmCOi
k9RuOD8U/GbLmZBb4YbQ/15fytU44ZAl4/IsDA649f3+sLc7AGUxBJg+7GOGETkvIAHnzYYycNzR
+yzl6Xu1+P4Rw4fCH9vFj4rIB/Fhv5vwTZCpgQBZtzwNS0pD+RA2Hdm5iFxhlfTHATGviSemdOa7
1ucHbZ0KfH7v+IXWXgjp46JHII1SzqvUCYPYCIV5xsY1UScopy6T1cjHbciRqMZJhPihDe6GdCH9
ZS5MqW+z3Gj8nRMReJ0EPfVzjTOHLrLX7+vifyeD/74iPv96MLgf/pRV9+f842xw/Rt/jQY1Rns2
Xcs62mMWZ5Gb9p8Kef4nNhGmgjqVKqEg+vq3/ksijw4eNy+AV4G5+tpl/T0sFP4f+MfqDI/phqDS
2b8zLPzOh/uvz5PCX6CJp/wHcWL5/XSOmK7Rg73GUwDg6p86TPAeEAhnF26tJaeDVVow320Xf5Om
P/d1VNDShldWA/XvfnhoV39d8kes+fsq//hLKLewoiEOlSadh/HjuuzJfso8CLsBG1CdblT6EjlW
egZX2XhLB3KtA89MXjxGUpcI52NYORAA99Ie4+e+07Bpiefevv5e6vcMFdKgdYz0Rmvm38sW/v7I
PIyM1+aQJCBiLd//UOXA9hotHlmrhmyHgYm1l+3RjWAOl0kbll7UfAKSfLeX/vBsmC7r1ISW+/3M
f39JrS2xCDLFiI1SODBNOHGJVL/VDJ0ZmQNFIXaQFWnR8JTmTrypTaQ/2EVbcLlWatWqPR3GHNuV
3Jab/131/Xz49n/+3dZ/uewv6n8rX6v/6P6teK2+/bj2v/+9vxY/XoQGslggGRug2vuOXfzFC8CL
kCxPqgfBAuZTWhMA/i97Z9YbN5Zt6b+SqHcaHA4noG8DRcYohaTQFJL1QkiyxHme2ej/3h9lZ1qS
ndZ14T7c2yhUISfbYpBBHu6z91rf+vboa8onOg8o31QYGXN79vujzy/RfrQMgkB4nejcir/z7Jsv
tf7324rdk6zzmWgZURjzkhJzefDqVZh0PdRRnSwKVJzbKNyVlXbqF/kDzm6E92pCQQBVTTOuW8+C
55Ac4VQ5KSKsI/ExvlXDmWT5M5AI05UMhDPa8OQzqxxTfydwFMLFyi1vpYT3daPeAQMdXRHmuEEE
qvOowwAVYp+EZRxDRsBdt8sQXjnkgrqqKO/hF6rqJrq0o7M6XlfgUAXmtZWHNTR38yO7IAlirVtH
+JXOGsaopnmCTyMIduTctOtSLFMNKu0SXaaKZwZqarPCVOjUGGsihpdbHp0Bu7JYFO3ejs9BXoT5
hRcdg5Euc1f3FrMEArMREoj4tLJX6NyTy+QyWoDchYv7XF5r8gUwMZzl8BdkjOCzPXuXrJKVfiN5
ixG0G6vVurikb5rGDiopV0Zt77t1+BQoF9llZTlXZXKaSwdGjqBnJwfUj+9IWu5OTqIWJ2W0liuI
IxFWiGHtYSKCZOYE6bTYJsOOmKqN0Z7nEiDtVdmax9i8kizBYpY7qN4XqOKIXHfbW0yld9Ld+Ci/
/F1++fv81+C+ef761+AeI9Gz+vjn/7rn6B5FyFo8ds/iUacSwXWkUrWM5PJh9F7Z6zLeqWbkCDvG
rILyrWXFOUqK9C45jeqVTNtfzT+DrpuIXaWJdpvcC83tQGnEV+RqXgzyNm6WKCkcxc23wbQc0kXv
r+2KWKizOHUVfYWCEVivkZ8hPxymM1xZmnrOzzJnbaHToirIzzAtIBR0Jib1TgqcwMn0VSAtyeP5
PLgWckPQDRqJAEclf3pOBrhE7Qifw3bsu84VZ0615PdZ97lYZqNj3q3TahMVDPvPgPs5wbjU5LXf
uqbpGsNKSxbjnvMMPLfEL9UsxFXeO+Jq3AcPHrSxep+Gx2Z2NIBFOPa0RbEJWuFaNQio5MKXHv36
LDV26jZpV/6aP54Hh2G4GLQ7PTvaG/Iqkm65VbFCLHhpQ4NuFsSsupSIrsUSP0j+wg9ws+D6b7tt
HC/G3A3FcQXHURv2QbvRurU8gUtYlNIy44QheCIqLE+GQHYl0FBu4a9170TzTood4t5hJY7yZmed
3+mMZGwCHQLXPquaoyBYYsolcnpUr2ppX3dzXCPjvGoRydi2nf45uApPTxarhQVl/HlVkvSH1fL+
RHJ0/N/sDd1MuNO0CoPzogbK5danJOPWSBGWtrarkB9dSWcdRpFqoY5L3V/W43JQqU29o0Tdxemz
F96AV3biEV//rndFcw9LGIpB6goZVKFORw+Yha6mi4J4oPIFyieTfiVt7OA4aSJXCR98wq0HyhUg
mM0uA5haxLvZP++hmuCz2c2y2Mv37GIxuqkHlJDlRVo+x5agjsCbhr2HTcjFxD4hKMhEnpzCYoE5
A9AX1fIm+xKCkGOr60JAzELw6Zh0AMTx79aXMyRMfDS+0cgZtkD4NSa+rmLexd6IN+rJ7qWbBq+Y
vkmK7agdzxnBCbwX/ypQboSlc6brTF7FGXbHA4LXgjDUU+teRa1cBzVueledjvrkGPiDI1tLOnRO
tmqTvTxeof4RxQqSUHti3uDhhzWQn6fntkxsEzJwEOHzP2Rn7Ul98vKf+W9ff0VmeRUOa9U0L2ht
/u3/Oj6sp/yEZOa637IwTsfTzdgzoHRiRCfM6xeo9HGE7ktxCi9NGR+47Ynrk4YHRMKoUk51XAuj
eiPJS18swpZnqkTjjwQSxhh6/Aclg58oXZiVhJxx6+NjFnwKM9vWEfRk6AE9qhdrPCIrJii2lX6d
Lr1+2VvYr00HlEDIYo2NFBQC6h7kH1zVjM55y41Bwo3PtXmwHI8jL+zUmWwV0CIq98pe5whKsTs6
nl3cJr2xIulqFXdm4XSBY98bu+ih7d0yRoNdngT5qeEfcl6P6PDtbMM+0TTBZK+m02KELeLqkzuo
t1klFhhcUftL6DmGZWjx7KBYslRcybG6b0xU3yispPKeFvUyO9J5aMPmRujDsiBgy270lYqDOcq9
VdIXz76euAWZmSrd1AgvpE2sWaxee0r8wIv9c5QwiUQaS4kXQgmJUQYTTkLutNcaroyqGT+onKPG
8TvXtzXHahW3Fcq2zoyllBTHCfJefbQWmpQs0rxa9v1z7++sGq5vvzYMJXZCOSASZy9pbboMwFA6
iFoWUKnOQzymS2SqyyFEhl0R3+goePJU+ywdLpV5P4GFNVYF4PlyQfXB7LCY6SrdhLJ+3UrDHQic
0zhSdoOenJkJ6KzE+KJmMPEE3Jd/YW/6P82lRfjLjKH+xcYzp/T847J9+BLWTRU+Nq+r0G9/+q86
FOnCX/vFb4Q2qlP6lMya8HOhDXlTg2qfGMkalKwMAhjhW+xxvm0/NXatFlMxi6za39t70kmivnxb
f7KagWIlHkkzhJjFsa/rz7AoJbht+CtLz56cMjUENmnyEuu+3QLtWEWqtZtM5QZS8r4ST/B52uWY
mycMYsQyb+pjHTBISoJjP6VnkmRA3RCntDAxt8aHEFClHEzX3WAMvAbNo4S2YFfVGyXueITVh1H2
jyohXwAlIzsBA5JLGOGXlME3Um6g08qzYc3E5zrt1wkMuXUeRQ9mHBtPRddBPgAZpVwPmd2udb2E
Wk9356izzAberaJtByhdjpwY7aGJoRPgmBru5NFTF4OW4jRBs3oeEBgR1/dYz/MzUoapLArjsZBD
wCSRTipPVadHvt13K4A8hGIrZrARUY08CPcvxWbjQ93VsKVXTWVcDGN86ct6/ki2wpwlQQ6UpMri
tIlaHVamlsF0K80Se0uJ+j4GHrORM/OmTFkGR/je+GN4laVWAkhOr5CmycWeSI+tFg34raMyXptt
dVmoLHvsgEmUTGbfAr+HRtZRjKf/3E6LbVPm1L0sq0wTXS+P1zPnI8nHbd/RR5SDo1EPQYwd1318
bEXQoLXKrVK4u802tzBGyBk9P3gy+nQahnAzRoqtyAsOo9/xG/LTALPAwq4a9iBF/aD75ipT2z1f
/eehmJZ94buKdYsSeDXZJV71bDsBkqYWkszLGd7D9Mw1sgxOFTxxNH2RbeyUQCINHWtAVo7ZZywP
XGGtM4H8YictHmsNu2+kU6Iqoqi3oJbigzZLCZPMOyW+dFtNSbUaMvluEJpy7Y3FJfgSeTN4UXRW
xiealB/pXvQkuuM6iFY8bCtz5n1J6hQjkdIvO/SD3MCPVVwne2obfVO34VHUYUT3+Ihp2UnEtTFz
1rpxFSuEmWpK9oX7QHInE/YZHyte4UUvjtMkOcMVhExWZdtTl/puqNR0q4kRRacMC8GcbSZW45+J
CXu5HwcAYuz+llmX6f5+W+B/2oKrMFsln41F6O/X3Ks2e/hjW897/vr1cvv9z35dcbG1Mp8hgWrW
3M0DPTbxX3f+/ArDoZcGNJ1uul0srd92/qrxaR7I0fIjJc5kePR95z//kkZvzNYYDyqInH6Li8nP
eb3u0hcz0NzM7wPmyah83s0AFTXl8dAJGjHlxo1bUTt9HtxGWvyQtgH0deL5IBl8EPL5romFomIm
hTLBeVGEgWB7d1T+Q2iMUaAvlKIBn2fB3AnoKQBtSI86EZ6OVU7BaGjrKE325MjhXErZUcVVcB2x
yi54j0zY4yPxtfP478b1P77dlb/sY/3zof3jpK0pqHh/wtuaW1/f/9xfd7OMZ9k2X0iqrzM1uJsx
MSF/oA+qM8Wxmd38eTfrnywEBAwpX8adc7HwZw2h8ks6XTF51jLwzGGF+Q3Dy7vO8XxjEbQ8z+tp
HTMqe9+QlVrsjhKWCSD9/pE2UliPkbcIPG2a/coKkHgMp70eXEKegmtj9JsOAS6mCaDvOuR3fVLG
zQDKEygm66Zu5f/Cavj/p2kK8eivlsvLFswSsS1vbq75j3y9r6juPkERkNE6vQ9rkWZmACN7HZGZ
yvyLEvWvO8v4hKEKlRt3IyGm8twG/fPOokHKSAQjFaPxWR7yW2EtX9WH3wvUeSjKNgoDFSQBVl1C
Zd4WqL6qVkakGJbDLFZh2KtOGFQtNcLOAU/OClaWkhRnRg4Jxk3bob9JjWw41n2vV2lrRpFHwab4
hyC2MpwnePMYOIokxr04KNgCCM7kH1WjzJaR3oSrqAsAxwQ9gRekCSmhmzJ4vYukqUQznpittrbM
OuwQvaUyocK9nh6PpqXei6FFqabbY4oMZzIDAg9VghYWtedBqNMwLQHxooxSnSxsCzhrFp3IsfBp
e0X5UK0zrFIYVMidj5xInRguNobZde4kpbS+yPATD1bXDc2ChLtAWbWGERdbvzbJZ+nkkfyBJsum
+Fx47AXnmmZ2y1o12CvCIAAAI8ik1sE4hTTKsoJDBspgWslVkw6uggv1HFKj9yza1r/29L6+rrSc
07FJMr6pWj+4wIYwELzSsAdtNTVl3m5JtI+k2MvIALCq0a2rrkqpbNIgcdUh9Kxt4ZvDPVSp6CYX
wrgLw6wgmCsKcMtKtkGgb47gE9+urVKYEp6j0bqQqhN76lWGWb530auDeQM0AqYjy0dylVZpkC4g
sLRXmVx7eK5UzTrFAUffAsWHfRsmcneeNOSmLLDYpeuikJVwk6XQq/whKhjBQGk5qrokJFDGziRl
ASKuHZaTrBjlCfEe1gTvvFIL1Oy+oDsttOrSUmocLqXUEWrDdKzeqTgxDCC7Pj/Q723xDCypCxZE
a1isf5yrtYxMMTULrH3luDBrCQ5hO1ViWI26n51ripdvOr5McPPkthND1/UljMTMNGPoA0X4JPs5
pK7I96P1yKu5cCfDx8evJli+HKNJIlywSZYDn687ElAmTWBxlpPM8FY8R+yLvEqBXJXVcgVHu5nY
jgVV3lqARpUouM+UVgqP/DAfnlNLDNK2kEysdpE1Zem5nxSFtOqMxD5HxNcMjoobeYFjrLodkibx
jxSRyNHW8CrvEsd27tULMciDeg3yQi8fajs3iL1Qp+5SKRDI3GRCB8BmhobBxkCXimFTVpJ32aax
37itlOG1kEVi5iigyqS4kIwppandSxleL9kIp34ToE447byyISlEsKtyRJ2YwZq4My3a9Wrfn6C4
MdtFL8sBEF+fwIqF2uZKvLQLf2r2niwVxqLQVWgekVx30uQKmIg0rPMAo1pYR1G2gm5MyEE2Rkp7
1Pm6lm9kKWemEZOjTbyiojMYICq129V5ImGLZkJbulnAfnSpq0Wh8xXBYeIDGvK5kgflZWTLcbAs
Y6GTHKEP9ZVR++Q7NWljf8l6xMoLhqzSPeaU+MwOZRptJKKCARJDpN0LM+ruetx+BC8Pfn9qqjCo
3AGX2VVBfF/qymWOV1H2aLhChozYnwRDTt+uUMvicwULoXRVAK6fvXwIItxv+nifqIl3y3jTfyrx
tz8nA6p5B2f3JFyVuO2Q3TzJEWusT9oASMwMdnpSVNUxxpn4C2I2YBFRNPVnihq19Ox8IzVOSxEq
9GizSTFcU5qsBz1LNMRPvmmNQD+SJNr6ltael7YRT2s7UmjCgl6kd5+GAVKIvKlUy5Xyorgqhont
bIq8PkZiNC26zgQUPKDJB0Y5hYlYNqEP5mAMzHprT3bSLsu8SKGd5EX1kJQpHcvRD2h32cyvZp4k
tq9lCWftqI8BGC2DIO8kXPmE77EEGo4ykULUa7Ch8dlWL1bzQQqXo96fxMCFBSZ5nz1kq/sl4GUv
oCM7eMUdYZzdXZtntF6NqRropBM58+B1NggCOdJJ3AEgG0DNsFLQDTQ5MBuNUTmWazAVWOsggpU3
Koa+pw4C+BeiT+UzZvzzmhMhP1kgGBHc+UONObj1Ey922i6swRGPJtk96Eh8sEthrTzrvd4yW0p7
YHceX9d5Y486FnwPkrbFIAhpFCa1GLNVEKXjqh8H3Hl1N3ZXognH0AFLJi5VfmC3kQd9APAt5+1D
2Br01ONUsh9CKJ9Ya0WgRq4dTkx4JLwzkTMZKcbQMSxhtXawEmDLGfGha0y9dbUJ5u+i4DV+QqoN
GTN9lbaXKkSDGeQjAACRW5neIhetJXLOdXsTK2MTrKWgA1lZS33mO43Z4V5WjC64ksZOvukMiacj
zSgDCGE0AutcRK3sSOlYXPhksulLQksDhgYdjGKEfinRH5ONu9/5/Q31f7KE7J6qpq2e/ji5L+o/
Vm325b6B5/K/5v3QY15gj/SD5n+//Vci7L5tl+a8vTf/snzZFZwjchkvnuo24Y9+1XrOv/M/+4vf
9hZXY0GC3yNO12b+aSzybxz180CaBRmFs4W40EIS88v+5/+5WF4uLw7Lxf/94+apblDh/HHJ2b3Z
yfz0R/7VFMUsSe1JagVqE7Tpf27RaYyymQF6xaeZld2z5eDP4bz2ic6qDX5hzrpApP99U0NjFCUN
7VS8Oi+bd/E7mxp24W836T+7Fq+bo3zHWpWkleISLAFyR9c3PszpZZgXEOSakDxRXvxr+N4neiKd
R6I70PVftD7tfV0Q8KXxPqpaImcq/ZSgbcdEv9za9Wlc1smdZQHz6SQROSnyaUdVffKxB+NGq8gv
CpMoJzKG1ie1lTiTycZZRuH0nOj+ZyEF2WqcrH4nJR6zlWF05SS96AvmJikufuiGI7FoXS5gWyaF
azdMEcY+W/S2HeAZsUMGM11elReVSqc1GADhh204rEcs9U5ikumuZHBDB5KOM6ZU1AgruyNpMAqK
vQgZ4pItwRgirK5yod0HVXhKiXUhBzjPdblytdJiBYmC05wEmykPD6SAn5MxtENRCpYU+KRO/mAa
g0LSEa+7na71CysqJlfn1bKoTHst5FZdUr6ckJ7zjAWdcD+fp18M6i5tp904UXtrAlVm2lmtw4v/
qQ6S+9ozTkGqECUCoJBfh0pnDZW+IlyZPmMNmrqADaYQLr0DPjMslY5ZYB0fawUcKC+zL2Mv2ea2
ddaq8C7TJh+eqrp8xqZVuyCtZqHvuG0UgrNihEaZdV/AKPdi1kgVwY8bIdh26KUve888y8LkuR0r
VM4FACsjS/GsmxUblQmpUJsw6ouiBERaIDNao2YBlDjKEP1gC55mFeN3hInVWnAJWagF4yR52OS1
Yl72yoNJmeK2QR0ejWFwGfhQ/UmqgNekN1VHfq1HnTtFN2E4XQM+IYjZ5yq3hCqW2ZDvR4zSu6bq
+/00Ayo6CUj8lNWf6zqw12nBHWcmj12mAZanfd4E0EmF3plHNIQj+tcDIdbKuDOJBlxL3XBdN3Oe
VYzg2lULZAJqC2xHphBJNraZnsVRfYXskZd3w+y6daLqGUv9Kpw7v1oD95ETrFvNbbNg2RVQjPxi
myOzqMa7clScGAZwThhETdpRkynrCiNElxbHpa/C4//c0Tm3o2GpV+lSQv01gJLwmHaVkc7DgQUd
5rtZ7UkqWcMIi2zsxqcxdXBi4KjTDgJ4WUYQp2fJiD4k5cwEkuc0aFZks3KzrltX1/+F75A3r4f/
Hu+DlzXxF73YPPPfLPYvv/9bZwFlL0lCpmwC3KB1NQcJfWvASnRXP80ecCZYivZNYPVteZcU0mP5
3XQj0NWjv1a/txYkVXzCP00ngAKNJhP+t99Z4F9Mtq96C/TSEB/T49U1tM/oFt71Fsw4ZKoQDvr1
YOX2TjQ5lWWUSqS4Gf6FngzdRo3l7Io1rwaJBi5oA7B32I6VBFFC7qpF20wQywOlmpavejQ/kWJy
aV61h3UTcwYcGsKbeMnxMuM834zlgIyQXRhKDVQOIqY9NlpoKUtlXxqgplkjkq8N2K9lwk+OR8f7
x+PxdSB4Y+povm8MB51gLMyE59rHR7Rk7g1JOqo/0rq/My98PS3sZ3SNeIHLuITfnlbgFbHiZUF3
XTDEW2aSnWtOFSC09gK7v7BgM7lBZDW7lMb+ojHrjlieqt3/+trO1+7Nt24pNLsQX1t0tjRuz7cf
IowjUXu2lR9ICxo3tapKt2M5JgsrnWGKldwsiQlo9+TvyueVQEX068P/eBFw9dKVtcwZVsRo9d3x
JaHXk0J/H2ia3TOhS1O3VQdrr8mNcprrJuBAPVJh5NfDaTSI23bmvf36M/zwdVvUNnT2xNxQo+6a
f/2V6jCD7zjVid8cKlX1XBsq26KpzI98RvOJvL3QHIXnF6c2OCR2am+PMgyk19Bcag6lQToPOR29
IwctguFICj44oXeWOe4s6kGGOipPsaAjMTc4X5/RVHS9kosR5KVSQ1yJmvhUyj1tK8eWfQSEJWCz
SewHjEbpFgKFsZ5jMMAAZ+GN53sqCS9aYnzgFpzv5rfnjwMJ2oOJ5YmKWn9nIKFFSEXQVv3B0KS7
lknQsvKyTTTo50NC4GVYaF+b3H/7FP94wfEDoXTHUML6iLXi7UUgpUt0RpGMh3yImmVLQ3fhqz34
lZSI5F/fQT8cCoOzonD7zkne1g+Aq6Yk9VknuO6QtBQeaSjMBUmLsEZFrX5wVm9HZXy1L15qIsE5
HtMye14rX9+sRRkVAVkNB7pFxHSYNrDUloAAj4L8IiciiJIOTqyUp9ry909SszQGdIjMuY/nT/bq
yFHTwqGOK4QxbFU2StNKC4P+DyOLMfjgUD8s+JykToIfs0V1xua+eyIH8khDe1KHgye8nVnHtxjI
SVc0QyQJtfbw6/P64cbkYLw/MQDOHFwu6tvzMpEQJF3nga0fihlAOLPC48isN8WYFrsplNLjNiN4
+rePCpuYApi1l3fMewNyNU0xYOBAPkxx6j3EffaohRWZKqEqbaS21hbmKGnPvz7mfNnePIIzjYIv
EDE3J8v49u2Z8ikEUJ6SND4fAZYN/J3EjzzZ/PZRMBlSkKDSYZ5svxurZl1vW9hipwOqDBv+YE1L
SRs+cuG/2OzfnQzXTZdZvFEKUbm8PRky37Wu0DvjECGETFsgoD4m5KbYJ2G764BFap9pwlAQb4Lk
MMj+MpIZqoEugZvulMPh1yf9kxVgrhR0HkpKOUTybz9NqQUF6NKULOsKlwMmhykfFuqUrX59mJ+e
tUWxgMdbYxolvzvrMTb7qRsb4xAECzXcEpqsHYcn1mUvlto5F0Hdlo/0pvwvNrW//cHa87OTfH3w
d09KrpiJnVa1gcHyRLQ702SD+YGz5MdDYATDZwCbAjMR5ru317HTskxO6HDdaESek/VQMZWK2UpH
AHx/+z7lJuXBp67EM8M/vT0U7DI4wnFrH8regMCpmuQN0ET94Jq9a5vMCzaWfMWS5zuDCv69cZK0
giq0TNk+WFZHrFSQ5M2T3yPWcb3IjBAhgbCv6L5PJRLahDFN0wTPZZbIjePDKTPJkhHis9ymdoIA
yAhitoAi+5Lq4JmdrFEm1FAiQMY/WHHYYNNOTLhVZZz0jE+a8RhmV7evWgM9uWU0i3CsBEm3rZTL
Gz8suVdqyG7YBbrAfrbyMP1ooftx0eH80YIhtKCpBYnp7WXWlbjEhNGbBzrg+bJIPfJIi7r/4I3x
Qxk7o4O4wgB1ZlHALJp5/XLKMCnRPK/tw4gbfxF7CgM7j1AM9Ui1w34blGJsdm0vT/vIi0lCUhAD
n/762fzxpSXmHZqmUtsgKXm/S5kkyyTYT/IPeq/a22Eg1VKV43gj9Xm2jIP4t3cpuHLQPCLQ4XXM
0Hn+PK/ex7mYylSpmvjAXCtGbC5k10iR4f/6rH68sByFH2+wvzSRRr57IBl0ekOk1vEh4E1NDj3B
Y6toLL1N3Hf6nhCs6tjPMm+rlYPKyMH/yGr20+PP21I8RmyBXxbEV2dZjbpIJhONG56m8BSU6Gep
zNTjMKfIMWjML/phIEtFyyXS04FM/vrs39sRX6Arts5AmHYsqinj3ekPyQymJL3hkNBT72XgpbJR
HZu+zExDG4urKCDp3Ri9aIf7L3ONcko2tGrEB/fWjw+RgcMSFSk4bpVw7ncfQ/UKQTI33wJJxdN6
oGHkMNT7PV7PvFRxlBm2RI3DemXP38Wra92DJS9LkzsqL5t0WSfDcFTIkfqB7uqn58J6C9FDQz72
siN8dZSkhz6uW3F8MBqiQnvSTRZRatYffHPqzw5D0xwskKzOFd67NzL+5AaLshwdRim2KifO6xNc
+qhn/Vp32zDdT0GBKsIehX2Tg208SVI7vTbSHiuSXRNU6XkEwGbes0kKybMJvbUk69Ok5SZN2fis
xJK6FoOGkIBG47hMwli/qz1Yx16nII/49X34k6eAwhRB03w283b97TejDj4YQa+NDulUJuvW5Fkf
QKpC5lCUmYUiQN3mDwD9zotubD9YAuY0jHd1I0srFEQxuwCptrS3R8/TOgkL9t2HjN79kmsXgf4k
UraSyZyPC4XBvDaYm74EflIyiTvNO2+8mBMgVn7sBf/Cs6DDekBUjYYLys3bT2PQ+bF7vLkHG5r5
tpbDHGuW+Baw/re7xx9Xc86Z2uDlOLTY3tXKnW0OkDin8MBogX54PASr0PbTbZim03bK9WH962/4
JxfZnN8bdJs00D10Qt6dlqlV3K5VfbD77nNh4qLKA5UUQMUYt9OgGbdK0912ovYXXd5HW6WVZWeQ
u/pYq/L4g7fpD10Z+jCzgo0y06JpKeau4+uVIAhTMyHxtyG3QlVKRutNfcRGiXwxuw7W3PX1DRcu
IyFSpIQUBkiKQpyTH1yS94/w/Cl4l2NYpTvDfvfdN11KfM+xZjZzy8By26RsbihP/W3PbJYswxZl
d+ZLa1GljID0OHlgRDVeeZL6lNnpPh+bC5Tj9gcNM3O+219tPHgXzP0VcGaQFwX1xrunQYFVTFiF
192avO13PjDgW6Ou0WN4OpQkpzKZdTt1VSuM4PtRP/GtpLw1ylE0jhIxsSU+TUtOy6z17gKlkUmO
NRP9BCSsVjtd35GZmhpzS37yO+UKFcTYONIY5JhKiflzKMHlW4LOWyI5mz4D0EAYC9YlPdnXfa2c
024j+inUQnGl1gXiBU0vZcmtcr+888MkeMx5o14laY68vyTUE0cY2zQiGoqJubKqe+VFh97kLmPS
dxgtOLsOqHykF4yqEU8oBpIZVW7wgFoEKBzng5ER/lb5j12qZbyVUCA8aPCJrnIl0L40pqQB2I9T
9UHrCOREXDGIB8X2S4zxckNeSab7zEcKmWJ24l7ahY0WPBYMS5De9hTnmt5OnUP6Z3Ul1flICkRU
2AzHggkAbB4U0WcCqryvW4N/K3D/wSP09wOMfyYP99nbeTW//+sAQ1U+IWCkvkbpyBgDkeyf8wvF
/qQaAg4pzwMyRyARf02nxUyUmJvbFC38/c102v5EU+77zIPG85+D/P3Xp42Zz9+u1m+3jfP+ih8/
u9pZOQG9vt82Ij9CRtMw8/KioIM70pDEinBCWuZJgVDk1UX5dvDXZAjAXm+WAA6HHN6mXwy1kUuh
vdQer0qYUk9Rb4xx4DZVLm4nuwkfZKwspZPUbX5iSaIlNoQMPtbwVO0fMIpavpP4anc6RqOhbdIs
AfkU0tk+G4ipTpZ+ULf2gmzk6Fy0wlAWQWOEIJg1OyU+s0lRc2ZFv+1aOcvc0CZswRlo6d/Gnj9n
W8BaH3DBqCgPfU/JI8ckx/CgBxXdSAUjz3lsVPme1bTjs5TYNqGrmphDm0R0Cwmz3m3lFayruD7J
cpro/bu1iHoI7GFR6A55DqpNSr2n3tmaZJbuOBIyi2DFUFxZSdiYDlk6WI6uS7OZlWzWlEiKOeTI
iovulLz6/KYevPQ474sIlYpZRZtIG0VHNDsySGaMZeu5cgfg35Hastwjd1J9wltHpXuKzLg0luxz
mzs/t/WzwAtmTz+j7FurbmGidwSUG46dqD1SyikrD3KvDOFGqlOSNSe4Redm3GQE9o5qkZM1IpWf
ef16N6E9JPkCLxhhzDoSShJI5Ikpuib3/Z2QURVBWVSsG3XsIFeMQ5M+pOkY9is660z827ImKLSm
VdO5lGfKeS/5qbYRjU7L3ZyU9jzqNUNySqKBGldrQwvLsik6EgsRm7Vu1lfWMXdtQRRKNdpX4E+D
gvuFyTJM5IL9qyGZxh0CUaE6KYky91JaS0TQTpHmL42YbGJEuWO5H/ume4gqgu/xkU8NE+ewHXSg
6nVXOpBb1Gsh69UElWqAgF6WU7Bu/H6UXfKzx+um6PEfYZ6MGAILozvrvCCZkEal2NyJayE7VLJx
NRnMaNYatJ6nsJDZ0Ar1xfrJLbOzqqC3XZVMmy9A6iOFF9woX2U+YQgLBnaMA8eiw6OsUN1g2ky6
9lb087RdHVFTORrTcHWZ0Nm6Q68wlI43GLwKeakgfvdLEz+0oMTVaXP0drpNx1okW0MkhJ9xm0gP
VsS7c6FKUt3Mdx3aFDKaA77ZwIsIs7dGQooHpB+50wZSealVOouDVg3oRhRtEAmAdUCaoPRVa69q
tQrXBR1r7JLITQQaSsmKdKhJK0lRkcJa5U05p1G0SkxUNf35/tluowInqZXwNPMxrpB49qAQwgC2
A8ZFoTlEXxWB28ujLbmEujTKSrX79goXpQZdMyxh4xPnEZ+YOrht0iQG6zQdMqILg0kvv0waWUDk
Rymt4ZCplY/Lygyb+8KwwNL3yGOR81nktPdjg49FbYnKWXgh2UxLMfnaU68RqXwSFaNZr4aiqnNC
N5VQP7LJVL4KmG72S4IQq2yFFLF5TILZYt52qaydEEIF9DYfOgslTBW0QN3raaocQX1yNxlShWch
qlQqE3M8mGEtXxVJl134pEaApwfHutftRFeWU2mpmG4p5dKvW5N/v6j/YfHO+fs39ap6yh6DPy7z
tglmnRn2rz/+mTX31WMTPv6xe+8Gm3/Y19e4aX6ioOaBZ7dPn/VlNPiNAMML+QV5zySEgv+1D4xN
JCoEmttMZYC8oChjh1jPx/6Pf5DuCR4GVRr/EQv1b73F513F98oa1hKkWXpo9FssBk2K8W4LFIUs
smRrBahig/qK2yU+Q1Jg3HeywH6udRUlbywvX124n7zNXxqwb46KX4JXOXNSDk+39t0uA/aklwzC
jlyyFxdli193l5gPlb2bogsREadandfqBSC/JZZ0x7eThRJdldmlCONF9/+oO7PmSJG0S/8i2tiX
ywli1b6nlDdYKqUCZ3c2B379PKja+ktFZium5mrGuq3a2qoqIcDx5X3PeY566R0oSJ5+KJrXxpRb
krhWGVKJ6JB746FIhgNMFEDP2yEi5NQmAyu9MIMHafhIunBdptj3s3ljE107IY4jVgbavtykRHZT
v++8U3zdj07EVz/36GhnNbKCpcjP9e79S3FFKvUKDMFa21Zhc002423+BKTECCmNHL5+0kvF5asr
H1Vk1DhrejRy5Yj1b8UkeR01z2jwUWKJv1iyDnb719dXPGqXMKKO3u1RRatyXDJqLC5ZH9rNVm62
+BBW2Qokzi7aVwec1dv7ry/52xj+fMVjguFUVWoB2ZI5fBCb/Bp1/Vad6JH88RJQ2NCD6otb/WjA
GkBZjc7UkMB7P2dfbFznJpbM09VTkb58/Ws+Ns6/vbNfrnU0WnKn8ST76DSMr9gm1G/+Tj42+/G8
2qnn8ip+j8/MaygM9nl5m+xwI1gPI36Fb1/fxVEV9uM1foD0gSMu1a/jxiXBdD3ZiHmGJnpjQfh4
gogx4/ueNjCfEpApbNXiE7v85Ske/fJP1zwarZTWXb0zM65psf6Lfld2M2LKsSpCsqW2J37h71eD
/shuYWEcUGn+OHH8cqJo0WiSEW6UIZw7O4wx599S8ou2bPPcdVlZ1r6f2m5bkqB0aQdQbJCY+D/w
pPR77OTyvC7a/tpFoHCtCT97nzL3n6H4lxwxWji05JgsOWGRPcHz+uUOcasYzH+QZbAookjEyEsu
lIjOLW2iFhBpgkinxjkxZXyuAHFRSu4LkczyaCJx+lwOYr9cVDfoeuEOdhF4Ou2KU1SzBWso9l8/
/WUW+OVVQ0/lN0FEW9iGrHDHdaZ8UkMq/Hbau4RpZKEJKhZ7h1s6D42u19djNXnnxHdP+iprXPZc
+uxGd1/fwpFkh3WP1XUJp4B6SrcDD+vnXwoRc7DMNDD2pl/7G4dT1apqVL23hcBbYRfVZo7r7wmh
B8BXg+Y8RTGzzQQMM6KHorOhd7MTddajaYYCoEu1lzIrz4U3f/zs5yroyphk922HXW6liVmep7WU
B7vx3y3hAWMlH+TEYnxUBQXvYXE9ivUI/agN/NaCqDDodaSTcdFpLO7rgoqy6Mnj4kCbwfGxcNWZ
yTSv7Tjy3bWTUnheIUjk4OvPw+IsM7LyxHM4KoYu94TGgLG4aCxp7R8LIwdTJ39UznKb4DkORTFl
55E3WKB4mmirR/5bpvKzoBIVlItpWHeBdG9PjA72V7+O0EU4hvIGnSdlfszQC4fl1++A0BpJ/LMc
ty5DBMqTKin6uflAtGPiVckddhAC5WbHL5J9Xc/RfZQ08oenF5W7Be86L8J2Gb2euKvl6/vlu+Gu
qOgwSOihL/85DjCyY9VqgzSHrSYsNW5nN5jv0jLHZOi0xZ2Hg1RiZxtqY23F0/izK4Tjr3MPR/QK
u1F642M4pQNkelq18eQ8PwoMWeLvI8J/LQ0d7wGWZXJR0FKj4kWCKzzaVQZG0HnKK909c0B0MRLb
9myojNSlIqZgMExEVltGi9CbQqSTGtpBTqratD4ALbJ4+9COiMadO+eGLy7bjXHXn1DGHX/7H3eI
doSYcjbRqJCOKsrZZGFdxfWxL6PJAzGX+T7xB4m5NZrapI1d15uoAchFoqa1J3Jh2Pk+Gu809o0w
sSN/pXuTOrEiHc28H/fE0A+Yfxda7HFqUi2trkNR4+67dO7CIG/dsB4N+8TLOR5BvBuPIj+TO+R1
LPtHbXu9c+gmdbG3D+b4XW+wiSoLd1qBAubEcv6Hh4zKw16gACTYoPM8Xr9aKUfpZNF+atKfUyDS
XVcY1A0s4sJFXtoPSJnkj95qK0ylWbPO0qYJHUnIsBqp9HlKVie+6iPcJS01HeAGpdG/2Rp4uz9/
1TBbI98js3gfdV36NuaWfRv0zkGPQakAvyCOIoHqtvhct6XWmI/GBDdS8T62oxIA3SKtP2/dgZaC
N/jdhoi78iyb22LX4cS8kyzHuDrmU3lav78z7trikIaUnfd3TD3nQM/H1opo3w/efCEESiOSp/V9
HunTieFxtDAvD4iUN3NRuSM61O1lkP6y/DtZHLijwBdX1Xb/4DdpnALDNJ3nqY6g6jUekdZmamT7
Cjh5uW3K1PHDrye5oz7yx0siB44oILCkS//z6B4mtwdoX5nRvmyVpFMcZbf26LS3dTJiYMrR3iyR
mhO+ls4ZtLeST0msaru2N7Ova+2WVkn36JUNPgq7WoKnLCzzIT2WVu5SmYx1CHQkyLZDN1ikoTfp
j8JJnWrvFY4O4slz6nhlVE5x4pzy26q2PFvK2D6lc0SrmPo/P9suKeUQZ/yuqEu8bdFPQJVV1O3T
XvYbp8jLbVF76ab1ZqqvMIUQz3r97uuH+4ehxIEbmDwuO5SJxx+A26Ye4ad8AMHoDVtR5/MuIhPv
vDCzU2rg5fP+da3i57K7I89vaevqAPs//9xUH4BnzbqGGjBy1j1ypzWlhnZDuKO/Hm09WWUtqYVI
hk4pwP4wiAkrpBjOWKLB+3G4+WUQ536ppjST2h4DOoDJvi7IBi/AIACS3hhZXa61otQ3hezqa9y7
pzIT//CMl+0bzRcyPLCdHI1f0dR55s9pfKir2LmI+km/KRl8Kw2exYlv5XjHuDzjXy91NJ+NHXHo
fgY0kY/W30s9cQ697uZbpJrVenAicl6N/JRA6Y+/D2IcPeIlDOJYBlVYA+tHn8UH8GPDBvL2N49p
4Er3VH1iNvrjz8OmgawVCQ7n0M9DaEhMsyO8np/HsWTt2ODUdE+8ePMQnVlFZN87+vz96w/k6FjI
BMjkR8+NZAAaW7BrPl8ysydfRZIf1wYAOntP+07/l7o/qfdwjItT8+0fJoXleotQEVEZcRJHb3D2
azdLUkErSLVnFLufxjnrfxBIbiJ3GthFmo14AHOx9NureitYwf7xQ6a7BouHIiS1Rm7h8y/G954G
heQhW4lfHjRf5KCHh/Gq8ZZtpKijtT7Oxakd2LLP+Dw78HE4eLSWV7s0Ez9fVY2kn7k1V41HV33v
jLjYRu5ADyaHuNKxW52ngna5Kg6GrjkAMCpDGw++GRlnOUV9eeIhfLDlj+6H7QZqdFygTBrW0WaF
+XoEYBIEe+m7qDXtttgnDXtRN5HgP5lOwpYUrrWZa84haNPpDAA9WRix1u8iT5erYcijW8SAetgl
RrVXddufyVRNz+Akmk1Lt2tToCk5F1GKYNr2+wMSu+yQl9O4zjmCHbopLm6MMVqaADCxdEsYG8Ae
8myc/DwUfucdvh7pv39czI04ZJbzFeikY8m/gsTdzPgdYAwk68a8mhu8h85zKa8E6Rv/+FrLzoXN
LYcC5I1Ha8GYVl4DISE+0CRJLmUfPHtGrJ8bNeBa8usf2jk/5Wj4w5cFdgrp1GK3YuN0XD4RudnN
S9b5IU6jt9qw4r3bJXAgmbSuZ70nG8aLglUeBNna7yzvIqqm6MQj/n0yWchXizzVW9Ibj3fAlZBp
N5tafMh8gLM09H/QbI3X7jST8KGy9MRq8PvEjLxvAcQBUuNXH3/JEHhKvMRxcvDLqT8zNCEv59Ec
LvJp6q6/fqG/L7FL68DFu+UZZDj9porvpn5SSZkcRt89oyMOvsUryCWBjbJreZps5qPo3tWVu5Y2
0TFfX/24PMksvdSoPqRxVNioFXyePRZRpTbMmmCJrfywnIR/kLGVbKoAmiTjfd63U6G9kvZobHzC
nq7LSvsm3ME7lZX2+0cEzI75e6GkWlRKl7//y1aDDqRTjEkgDqWJpDwHhG0U2vzS58q6bBJLH8J0
OpXBtOwfPk9VyzVRciD/8KhNHC1RUZOqdqYqdnCtHPMwSJ1L9q/qxNj9fTCRe7YkhaFEpmX9cZT6
5ZfBA8XvJH0cDyWIi9yU5t5qZuxAqIhOlNf/MJiWJ0ixhYojasvlB/9yqaCxlE1bOz3kVTucDZHz
kOtudo4elBY2Z6rQHqr8Iq11F9aLPZ0IXfv9I+WHslFcLDSL3vho/auNqs8in4D5sh3zzRjJaktw
FtLTyjrMg9ee+HI+tvnHr4+tKSUSpl8KkEdj1+461U9jlR5SAA1r5XrjhnGjrZtygD4S9aI90+Mm
3bJSZbBMu2SfdB2CrJ6GcacTxZ32AvVL30yrLqu8PZkn0ZqtbbRRIsC9rkULllr6u46M550WleMl
oYF+GFGI/eEM3a3ltt3jiQ9yWa5/+1HMsTQslwrVcb8gzgz0NGWbHuh/Ao7xXfhfppwg5ZfxLvWa
c5m0+pkau37tj/zNUUz6iSX8o0ByfA+uzq6NbibKKfeotMGeqZgUcSeHrve1EBWHsa7N0fJXgAue
HMdNr+Fh8WJBFZEF6WndhYks+plQ1mmnD36yNyv50qti3pCODGjddVXoxlA3fM0KLjQ7rtce++yz
0uAA6jWiv40G/Pq9hjtkZQ/qPR1fxhYJkuXFzp427qmE6D9NNgA02fQz5bD/PhqpsqhFmiRjelCG
nW672ihp9GMF1PLYWpttJBd13/Tj61f7p3ngw6ZHuwTf9LFd2DZSbXColhyk2yNMqkYUPbOyQPA6
/4Yk/tfC4R++ROrx+OUAObJJOHYeiLjtjbRrGERaZaxEpMfnfaznW9Max12WqvzEevmHidRkXWbU
kgzNt3+0Bw2qZgkxZ9AareEC7GjgPzjA275+gL+fg1Hs+viQsKhQUz6eX7TZqzstntNDpNxhT70E
EZtoVQhFbOCDLoMrgjWqNR9QdGKT/cffR0WffCdmG+SCn+fVDjBXDUA7PbSG318ahlY9qSpobr7+
fX96a3Sn2MszLpnQjvZ2U9wnlDs05rMxMDZVrEeX0zTgqfS07NaN2lPK/D9fD+EAR5bllH+05MLr
KRrV8zwHAfzMb6ut6fZxSKvMXsjGJ3auf3p77DRogbKvoh92NFtn8AriwONqXmsU54nqs3XnlPN+
zOawMaZLV47PsRZXm/+Lh0pfjK+cTpW+0Nc/LYl0gDBrO+khqc1kl6aeJJ8aqHYcTdqlJ3TnRGX0
jw8VL9VyuQVzeTxUJInmBVnmBwdmD1zzvLyIUl6dCihuIn8/ZWz8w5JvEsOHv2ZZedkkf/59VplX
vpAcgKh8aqEy+nQ/tuwdOxC0B023q00wGUSeqCDZYwL6Z6bHpcTIKgH+eGlPAPg83pinUemyBrvZ
oea3seY649WYNt/H3u32X7/IP0yfXImhY2MdY2d+9HVgns6CTCb5wRjSaBOLoNk3gu45hdTsxOf+
hxMP0xUldzbknHlooH1+qFM6jEZLJfqQ6B253NYsD9Mkva2cU3kQbg+xE0jkJQjPKGRH1D47Q3vy
2LVc5GgVNtkBQENYyrfI9T/fRA0+pSToKSVeiTQQ3W1ZXC2yW6wimLeJNxib3CuMPWM/DlMIhmHs
WgnDIKr3QaENu68fPwiG3+7HhepN0ZzTLtWq42qyreHrNyXBMCKVhoEgNKn+Kjob2E7lJfMOodNk
77s6s9/yJo/kzrUjdTFK5byAFhqpPLvGPUjX5rIbm2leGf1ofks1bzhz1GA9TbbKiFWpu/xm9keE
k1AXp2RlDtDq/exl6Mo76hn9dV/Pvb9drALvkSCkcWPWo/MyxlbrM42ka06PKyOp5zuzN/Ir1NQt
CR6adodjtiZ7IyFHplQFXurMAbe6kja707WMqB2RXqMAbFlz2a1B+iF2spPYH9dKs1oK9DRs81XU
kjTfp7Jm8+NkmInAIpFf4jhd/rOyZv8JyjYrbjH26tWvp/zS1/Pkmw0oOQlrEu3OU1dZYJ16j2Z9
0iOxXseldC/0xqgvR2l2KbLEsXg2W2bDpqGks6P9yL1NY0zi9mQn7cbwo+CHnKoWR5XmeGuDrFhn
JdpOu++4beC4WUyWzCwK46XQy/i+HyvhE9rlLhFceifuibqutR2dNx8nRh9Xq9yAs6T8+l2J9ClG
/exsRpJfnmUnynFvTnRhryi5q1ep+/km00kTXFEuTo11nHrWfnneHmElop1WKon7c5/iDmjInj1Y
KEbbazdWI6ZvfjZkr15iDt3GZaV5sStPxWsijKeXwOhc74wWuJ0TySS8q3qekh9OJqLg0GiecdCa
BiZUWgz91Qzfh9SpQpXFqpGiiXalU/k/RVWMvL68QvKjuX10GYxucx9lygD5hhDC2JB8NPto10uP
pU5LJ2IdYDXcF8Av21UfVX62yYAWzmGeDOVjYdVjtcNq1O3tpKruVJO5hzlxKDOlrn5Jplx958GC
rJj2JC0IDxTsbV3Oku5OG2QdEWa98aBHzCb7Ju/Ti1lv9BuXl26vsmgEN+ZqWjauJlfpya4Werzv
XQmVLSqm3l8brXsJFGP8WeIgIQvJ9siaiJWEKFyZcOIYwIX+lsxRhoZpnnWf+nxcP5sgf15jgMkB
YjxPpth59PoFVmf1Hth5d285c/9j1oVBWE87Wmu7mxDOu7FKr9MunmA3To7z6nSqQcM/Sr0OTRQ+
imGYIAYcnea+l5kvVn7EykA0kOP+ADg2FeHEFPQjSzOVbhZs1LOZeekO7GtBmpkvaoJ8kJGT/pHm
fTgjF7IPuqqMV4eKabaLFNwcOk8xWOWsstMw42yzDrrEfhL4zs7Ik0hVmAtouKEWl4NYCdMuvweK
AusK67dDJpWYYrEhG8Q6I8sZdUFvyAkqkcwsZ2OzKj97UwE9JglqviRb0LQKezTeMdjHfsIFmQg4
qmqayfMSqZvfLKagmyqNp3KFRTBeMw00P6t2LL5pVmofiipAAU4qikFUWjRAnFKjBRKjHN4UdWCU
XSIeQOWKLCL3KTOIFZojDRioSvL+pVF6QAwF+o/vcWqVzcpUsy+3uDeinyrtuyc15e4UmlREAWJa
+UL3qXuoyQnyU5tqsj3JA+rt7qktk+IqVzIC2iwbEtnionPuUh3ZN6l8wXLgLRtCzWxVP4i2Jm/K
7Bm6274pzPekmZ03PeLwA5Y7nm6atEk0lAVpV67bZnAY6qIWN0zgUDdmx8LPZIOX+qGouc1YC8VA
Y2TosguSN8bXASTUqzcZeFP1AdUJ+GI9GNZWNgd3U6sCa91WtJTOOR1ZD3mPCQ2bGc6ulXJb3djw
5RE4qKY+I0DFy28LHVG3U6fn3Sy+6bNj99s6Q9fDgWYJHM/A8OnrWlNyXaBDVesI3Rtq7wGl+Jqx
UCU3dWLr28KQXrmvIBnHZ60GTnZNC0u77WfLTTcinZs7QNTJXUDG3aviYT7ERXtROME3jo5punZ7
FpuwY3JHHFv2F3gg52mTMoBf6n4h3TFnBc96HoMjdmOTfJACV9e88bPeFJs+E+Ihza34JTMkuO6k
aDB/2wHvCYpKdIZTLvBWQuNjIX/Mr/6q7MjsV0anFY8FCsnHvs0l4VoDmN+VMY1avQ40bSlvlOxF
QMo4E9L22XLu/KmvdvlYmxc5sGLGNsneGNH6TiOBWgUApKUTRQwm7PwktMGsSlcBKRGqS0B4TU1Z
E5zosb+ai3bwVqOE6xvS8SMqKwtUnHB7Y3Do2sp4IfW53alYDf7KNeqC2MFYU+cMZuKfPasGfFX2
qq7XbtWN3iq3qu6qA5fJ+oUX46WQsr2u2SD2oWkFgHfdhKpzaGpZoa+InUEWasrBeNYSx7/0wST/
G+vwj5T3/78FqnBa+u+S+v9VvlVNQzni/T+xE/zzf6vmjX8ttlzOrih3eYzBUgH+WzVvgF+lK8Hi
8YEqYhR/Mr8hksAv5y2xE5wr/iOaxxdnL3Vx/qAPDT59tiOz21fmt6NNJcgyKpWLjwRP/bK3PJZJ
LPD2JUYb0nlU6a9iSL0bdmTLojgTkAc6hPUrrw5R5/mPg5d3e9Za7TGS9YW0dEIuc42gtynEDnUA
jjwAflQ+JaRRPI0NH4FwgLjHmDjIHCWUKh2Hn4XefJ/jfFgP2nQb4frYeVZBubIPknA2KzpJ7tyH
eltWqyG2m++NIb7L0X+pFdhM5Kzn0xg96m5ibctuSnbUis4Nv9BCgJqPtWuwPVHpexSwtazgm1QE
9elwA77JaRg2LfuEM9Osup1ldtPGKAxvk2otkilj7H7amn7HrRSXQ1aGqlLNhiWlXcEtF6umnszr
mAmB6Yzs1RIzSwhLFj8btZB1BOJ8nanuvGsMbUshgXqW785bVvF4U1fWG8QNYvuIZF92DbveTwYm
pfrOiuu3KNO+2SQi86SF85c2Gmdsv5OHKGvsPcamfVBBACXSS7KBreezefDLv6vW/+h7fKgK/vuZ
pPwxrv4Hs/x/hmzevVdXpGS0x3/Ucjf/+bP+32ByopX+6qu+qZquj3/kv37WH//K3x+25v6LYgpy
UwpS4Ex1e2lf/P1lcxL7F5+VBXuTXort6RQF/k3l5PPl9OZSWjb4+L0PUvO/7TCW/i/WLjQ+DiU2
cA3kLP2TL/vTaZErYHrHlWIuvtrl0z46vQKOycG6wABiL+pdJeksbgcKq1t/iMVZUYqK7DUbHYIs
M3Gp925y/8uzuvn7nPzJ6bpc4H+Oz9wAOm/yUD7ymLmND1HdL70QFhJRJjh1Qu5Ue8Rhh4exN22u
Wo4HIi5IRONMwH6ma8WVU2heTfxjE/Dh4PbG9qbN56Pj1k9AnV/wklLCkaOlHkxqgfNOq3NnQLTl
bcrRPcUyOSo/LLeOb4AKGc+NbrJxXL6VxJAjBqym0HWREu8nduvuthW1rVbTZHpQLs0+3wYjyXcE
vc7AtCprNDJmJmrX4dfP8YM1+Pk5QgXEAM2mhMYr9ZfPZQg5TW0RJ5bCOjAqUmeH3m+x7faZvh2N
JH0F80k4LnV0nxCOAioyjqEh2jdB0em7sSYf4KxyKvLWTMoYU5hrepoDJo0ldGhBjsu5iWn1lAqB
9enzy18aYJRwfJqbVG3doyoc0xXbJnMkoRhjb4EptUei6lbkzIQk2tlsafB4ggSgjEQKaKLjrj3x
2D6XjHmHrJoBnyUKfeeDWvf5sQ1zmrlGx6FFOglb82SYS0qrI7ECmZUPGruxKkiTMz2yB+2msCcO
ZytSONDoAn1Go5+ZuWo3nZ1rLr6R3F/8VlJ0T//8NhluLl5OGvuswkflUT8QmLWjZcHjPDKyrvj9
vQ6VY1sD6YhD3ZSdgWOCvJV9OmtmwrmcIAqkxHUN6hzT8bhp58aw1i4tzo4qhKXME03ND9/RpxHo
LomaH5JNOpsQLD4/Soa5SZ6ZWYVB5cTNdS6tugnTpKsC+DGKaHSnJtS5GAJbbDjjkTfi+vmwtTUE
mvuyr2Hucrz1z+Yq6l/bRMmtXY+ZOpdO/grrW0M1O2bNXeV00g/RcxLCUUp6UetGU5HO1pgMmU3v
Unu4bpQTwT0FBBc9QslSj3h2c5o5vde2nBRweaxPvKDPVTfGERVIDPuE3yHlZ7909IK8OTfRIHh5
OMRpnYboV2EAFrpOnoTSC0KGqkjmZqiUnW7UZOrfEh8xJjGWyJuGyoXVJs3UPEUNRSN/9IUhRCST
T2fwQHaGr3P0UiTxub1vk4NhN1XuHUCLyIPC+ZCuA1XJ8jU1CxIrPGp0/XledAfSkqoUHQ7Vr6nz
b4JSjzg6DaM6eHU+hsOgbcnNaJ56vVcPkxU8B6VjHfJIKLiWRY9zoEPUuWmbZrzA3aFWVKYQvpvl
tTDsnjOhiYK48Qu2VnqTolXw9YdqKN8AfJWh5eWPeUwRa2oaCmT6RG491KE8dBZqeyTVZtKh1Rl2
d197lto2+fTXIF0MhnX5fdSJ+1ibRVWfK61pyTapbX1vNkm+NhHjnDd+w51our4tZTdnBPjGyVvW
aPO8GiT3y1D1/E2rjxQfUJI4l8GUt3D/p5jjfd+fTSSXz6gidjF0nf1cj/W94cb37QzCPWZE7PMx
nS/tMZeSqkuZbYtY1rt6dP0fmsyNMEWvQUiHMNZmE7nfmcvPWovwZERawX6qKCs5pUmUuoSxPsRe
Fq/GDs1LSATBUKxBOzjfpBuPYeZp95wpgxXQ3fKQG1O8g/ECxFB4zRquMtntnVJ3dWU+Bgj7rs3a
kytDNJjmaQeHyJJ2migvJtJxnpti1L43g82xkYxmWa7IxZl1Kr2uwr3tZv07umv5VnRFSKTOxrfa
bAe0K7/R/G7cSD/CQJN034UZjFu9L9+t0ZTtJpBjjOI1ay1nNenufKtBiHhdaqckRs8dMZ+1itK/
2q713iSnmJvA7t1vzRj573VDWZciuuK42SXalZ26Yle3l+w7CITuD643l3uqfMRc6+W57rQBmQtm
OYQe72FDd9Nazwtkbp2OS3C8G4tbhf7gEM8NADnQz7gKiTK7GobUX9FToIUGRnfnDqo6UJp219jo
y52J4P3JmqJdXM7WeUq22SYIlH1GfKjmr1SR27t+SMpDBzN2P4MeYNZ3huqxlsNPQouanpdWNj9w
ijSvprJMBqiy560vzPLe4UC/7szccTlEVwRHzFWV/AjKeNoBD6C63Yl05bd1901D2R+yLOLOMulE
5kRqa4SYDW6qbvygB13A0c9HJ5HDBnAzu0/5krKy3VKU85pDAiqQGriNY6kQtOwc697vmmiDH0W+
MrFme2Wb8nuiqvxGDgqWo46qiVPLsOahSwFk2A0RFWsPMqXeN06em0EBsJMlYTBtSHMlltsRg1pR
nGMuRylAiDi88UMh++xiyuR8GTeE1fcOug4zEZe5o/WrILED3Duufm4N4OzEqNs7ABavtT73j4bJ
iF3FrTmeKeE228Fv07Ao7PyM5I2bQg0vXW8P21H3mwORbokT0plxNiQeqpdqzsRtMERU4FRm3PrK
Tu7idtAIzSGLY3KnctcUXrBvVdI84NPQ23XhZfaeXdUN/088pQRtcpQanGFVDpp3iNGePuSeR8FM
c9PnbsojKqkt3YTCq6uraTBmgpU7/jIm+JmbaGrejCprxcoj4eqly6ZhP2lmvuIhTfuImh/pt3nk
kmZbNvkjsIxbK0+L61Fzp1fcKV0op+61sJ33QEoFF8KiDWg1en4PKCO76s10+GuEgcXe10qrRZ8R
7CLQ3vvWn929OVu8PitTPhW2UZWLBZraVDu/0X4Dh6F11V1hEDhi55Z/JrRmDEE/8BCQWyY/C1As
B4hIBImApAnWXmmgWUkn8BhOREXIbuxpFxsJyBT6xnvD1AQ9iUEoyWG5K5/MzLeuM5BJ1KaK8cKq
WhcYR5KdwRX8YYDJuy27MT1z2nrctXXmbV1Hy64aCDObWmGt60uwZFFZRxe5aszD5KfT0whf70bm
bXYNbWNcKf7peDNYgowwzLnNME4bL8rzXdwaOXX3XH0TYHmusoY+y86NK5JIIkxF83bKhLz2R44y
AgNLsyoIF3vXRU3NtSY/BXaUuHJbDhLK7YKNxh6K/w22CIXf8fIPl4VflhtRuM1Nn5IxlQw+8BqX
DlUsp6e6pAbrVF2E6mZ0n21wb1s74nteZTJa2hWRqmC4pBam/ckxOFgNt3FjZpfOkCR31GCbQ1pF
WbUySIOvQjsYxMEbHf1JcjBDo6m5F5Vk1QNKY4oVlzZ3xOn1m8YR3t6oRu1n4w3vguP/IRKmf8be
GYSVO/AXL2JGW0WGIp6PPhkSQXbUjayrTQYXZDs2vvmA40qbKT/ab1qL6MdPiMPlrNUP16I3t5Oo
V6lW949tQRiIM+juQ1055rYb6/4wZ5X53QuKbet79A0SQArvzsK39iazvInsuNmxCUUiRC/wqoYt
ciWcmMiVWLQHlwI38ec18uESfhJFyXm67mDN7IdO2usSvPuKGQDycDHE5JnX34Y5CM40K9bo0XtT
dVFHtt7DuqVZhgTqnMAyBbuBVB3UguWZXVrDvhgHImmiHKaCMM332rXVvTYoeOLL3OIPUMx8SkYP
qALpzRJT6O7UaBpbAniqe77s/HyWDcEpTUP+jM8OfEU6wQSjZbbJZHe0p86Z9CtRZd4LCefePpaR
QWsjgqowRaNtrIaMk5g0Bp/2UtU8yVi3njU1Mst7VqreDQ6mN4SSUe5pix7zDmwKeD/+/MMc7PvC
F21YswiNXhfQHxub7/2Qx/cDsr6/1Fxl73FQJ7dCRNkWzqW796FM+HSLElCUtT8QszmL8eC6Xb0S
dfIG3C05ZJnTcId6StsjqNdVk2SX3fLOTDteQEcla1VGK2EP8caja8onYk26vMd62nKysNldjFhg
duk4EztH+71eWYOIb+n5VmSG0Qh8M6hdnJtmW3JyLzXnJ+nu832Eh4JEORVNT2qotdukZoO/1uZC
AaMgR+2ZahxAoanI7gfLkd9kJSYoO4X/BqGQnhnNFGYA2qok4ZX6dENntOWoXdTWGeJxH0t6xm/v
ymSMQz6sHOM4X/22H6fkgmj76q7XMt0gT3l66yunFFgzp8ZceDTeixkr4a10o+KvbP/8R9tA4Y7n
l/zQNYMVkITTpN020ApwpYlKU//JqTAooE8JWDE9x+FrVxg6AibtprDVloMthbiIdPV46WnK4HYQ
9USba+7cOtnLeGA5j6RZu/vIzacbRkcWXwS0xtQ2lSibCFecBmdrIuGlI2f61b5vu+DRSPrizbS6
ej9w2Psrli6bVRR83eXYz/FNMdMY94cebGGTzlPPvBPQiUs8F2BXX5aXiUeSXpgYRCLqnQ/zGsfF
Wos9+cLKm1zUlJr3ukgDlAqjsIddv6gF1nrbsW5QFHZ3mPDr/83ceexIjmxp+l16zwZp1ItZNJVr
99BqQ0QqamHU5NP353duN1CFBi56M5hdoZCZEe5ONzvnl9xiepuesQlT4tflo+EXA/NNwM1zZw0S
9J2aXcevVuf0Y6Q629b6tSibOSBVgiBdW7GkiBJ3Kn8Ns+68Qpwo12Xu+IfHRloT/2ajfMdcW6XP
iEmidY5z9qVYjPhb3RxCtFddqXYdmSoNTa3SeZ2puqh3UDD2Z11QKu8vCt7SneaubhdkjOWdr2ap
/e0itguq8oWJ0PqyMmWiScEe1NRXm57+ijElfniFEjcp+RKpE1Fc0TwtDNvMJIjDCWNSUpVeL4mT
ECJTpGcaGZTr1JiUsN6v6xKcN5vnI/4V51WT+mLu8FiY2kkZx1ahd7xw869aH1NseBRiHFVVGYcd
48G47XL8Lqjk+TEjloquK09zumFBlPOMgm7sYvXN6QuHMNaFMjmOUYXnVdS2ozO7S7SJ1AYrJCfV
LW5NnbklO+lqZb+ZNvhGoCx8oqHTkiUT2RSG2Xd5RUqpQzOQdUgSuv1otBqN5PNchpab82mV9I7C
Thfm6plC1hdlBF5Pu0Whh3d09LC2auup2ZZjYqXWg1RjcWxFrnwTaVb13mDQW0ioet4jd2pJKWvS
Od3hB1yezbjjaqgs0mW1jmzcdqR/0GksWYXNsnYnWnH174XD+0q23kQfGAA/XyOl2YvUGDjy0s7o
0RhU7JxjB5O+K2CpBn9Nt1zxNmdczYhfXbeiBWt47Su9UitBm5pV/y9Ua3+PXsdncc8u1W1QD3SV
dC38FfOQRTr1dDJSRCpbkrc2dB9uluDngdhvd26Vk1lXboqrc8XmxAzlm45hZi7RMluTcAcfriQZ
bij2FQPFiJnQaKZt5hDOpki50LJh/BzFUmIjL+bqpK5Ja/N0THNPuTCyXrQJYhD+pMrynu1uKDuO
FndlUxtLtDkpwYGeHAYZ3+eF4h4tUFJX+y+wj79jaMSiA20D3/HckS7ydx0y2Tp2A5Hc00iQJz/J
IKmINIr75vc628kjv8rsq3qrPSbpyMDPhV54hUXAjD+QMniBP89vWpkZPLWZsfzvohXA9ADIXZx7
VLRgn0BH/NdPSJUOtZqSqa+nHeaV7EIWv07d3JwnUFbTeU6cfFcai5qF+GjNZmeXcup9hba74l+A
jX/VHN7hRfI3iMAm4QHVjfN3U1DSCpHm01SxZK1tIMk1rwhZDdGDDdFW5Oa/eDj/qsT7vz+OdnhQ
Q4SHqNP+9sqN2u1noj0I71+N70FZ2rfB6je/QXIIR/nfNOb/AOL/jz+JYAF0Z3RNsZb+9T2uErQ8
TYJ/DZ1OSqSBqx5llc7+4E7G4R8/6v8ZCfX/I7/E9+m/3+2AitF/8sN3fuz//Nt/cLH/reHzXnDw
T9bYpp8NQxs0L55RzHz/RS25/04SMBCSZSI9ISf5HvbyX9SSS5e8dU9aQ3Z+TwPi0/wntWRY/67z
kJJiAcb8D9rpf0MtgePrf0EfSZuAqNLwfeCzxLdDT9JfH4w8yUhw2ZbcR18SH/uRgt5yDZfZ/ogT
LOG6LY9u16OX3OmtukeCNjAEf9lZTnG54NBDf5S+uFjfV48WzuIV7CZUCKJaE6bB9GUVKXUXKUlb
Oqhzpd9lPKbluwVyj1IsEZqOfkWGA2B4mLQp7AhKpISaa4d0TQfFIqYfTxQfQ282Z9390XXAfMLx
6hTY1mBfDwwCJhu6D3Ly3ZOlPS7WhFpYiEtdg830zqN02WCMd4UrgD5gaBP7ICuii0t1u6VYXIN4
08lZE5KMB6YDWwmV7jIrrtdtSlAVlJaW6+eizaQBdcVOam0k0cV1SOYoTfuYVoVKPIqbl3wMM2wv
XfLVkIGczket/RpoJ28z5wNcxrgPT/onzbgtcGS9vE/KKIK1EPqeDS2YekFTt9Ufu1F9lVSAkDTw
OhbGzy3dWnQjxWuzHcXqBJlbuJFTDOeyp7Ajrxtf0ZcTxdl7e6p9cvui0SiSI1vr5sOL7I35SV/i
I8645c2WOsvLi+3ebNnxOhGLjIhOkAncujzVfSCFcVfU5GrltCfL3Iq6VN0rur2Tojqry1c65e5j
ibbqrWkd+YKfb7ywOL0Ng/BIgvyq3CZUZ+ddY6Mp1XvGanvEEUSK0XOe9n5F8SaR1hTWVOmA6TC5
z9hdsy8Zq2z3x+Yol6LfTgM9gwHoLYTIfDSF4QSkoxzIJGW5ltlbN/aMXESwe7mKIicn+WZbn4Ht
5Y9NjvNvp32PkTuYy/qNHiIgXwNUoHxgDPFL+Qh/4yngMDTFBq6+oJqs4KxAxKmUs6vtjNAcpYTx
gke4f1vG+nUti55lpK72WbMSPYFSm2JotWQU1nYL3d6uTlETAKdZvxK4GM7aJdvKR2G1JytWJh8m
zx/oAk1z9xprqhdXSdCP2b7KzcfWjd+ahrd0ZakrjkYp0JyWquey5zbVIQbJspJLax1iK/d1VD1q
auwZswJMvl4nqleH0FLT/pUnBJI1p4J60b5KG09vA8c8mWKMEEuchNV4rtu/iNR9zsqfW3JK1vxV
tCf+6MXSizFkmw2s6Wurfrj9o0VRr56OAZrNkQ00ReCYFCeSH4n4aPj9tRX4fvjBCuapiyQ0NX2M
Bf9fZ5iUHcW0PZIsOrlXpfdrmb1K0gY62lfXxLmqmxFtAG53Nnl1tXsike/YR/IRSpYr8Aa3fQFD
f2ztg76UB5SaIqhMbV/1jeUniyM9gWb4LmZGp6gvBPwqIG4M0qaTP2hFd9Hl+Ic79avqxjTc1vyj
STZ7l6ZqKCf9itAQVhDugEJLc/2pbTL52NrWeZzLhlLiGMEy4coU7eraS2pM03FbnP5Wbe4YdfgR
PLhmvlrExvq5wnJW41wRvfnc6c1T4dCS7nY75un6T7Gt5ltpz+zOCOw8KeIXUy/484rHB9Zm/VOR
ZJHZp8dE7fdTqlxggYPO2UiO779QhtxJGuLfTfFDKztSVYZTtyrP8eAQ2Zh/GtUMWVEP4cLgHdUk
4/kKqWVhMgItGoqR+jIJE/kdLxB2TQ0hM4lbrf+ZZRXMubV8jMapQfdSort7d/QB0M6CapkRj7JJ
a4rA7L66K46SNSTbqof2QdXmVZv6hdvEPmtdys5KH1qIWHoI7UJ1dz1bzYG1a7xnaChBL+9Ft2uQ
JwZNsvFAQ4ouPyrhvNANqu5yV+m5Jzb15yQdHT6yNPwe8WQIfRlK+S5s+ZETiY+aCQrkiJzAeZLZ
r7YngiQubVDvnIThR5HvJ74cLXwrW7J9y9Sjgd9mdHeD/rPp/CHhq9FyQsrTirCpSqYv2Mc0iJ14
j0PtWPRqVPAYtgBQm/5NWi9JgnWoZxRIO4iL5zKI7yHJi3EpWWWWeEs8W0t36vrRc54JW/lUETPZ
EpVqXxnFztwI4i3R8XuENjxpsQNR152pITy3Vf6UmtYzXhfKfNWyKcnrc652m331ywJEPy5nh5c3
AVRP3XMmzkRIU1Hs8ZBADweb8+gYyWeVZUFyx44zJxj7s2E8S85XKVQ/VZMvI6dvqJiQqBe7pFl8
+q1vrgVb0Rz67twnH/Egv5SeL7U8TvQM31OQx6rzJuRTblUGKQRVoSRI1Ied3SgXcyk/MyJMLfla
ld0HQvzV4xQ8McijNU30NaxV0kmBAKheI+QjJWbrarWktxodIeJTJ8FTtNnr5+mszMWj4GcfjK0d
/CpJtn27bH5lX+tk3tkpSVtJeiWHwGsmPuXV/WWsXZRIERB05Xi5OSR+CpiMqP204B4ZReolLWMG
SgsfXcR0cGtKaekJXwM6Cj8bpXmJ5/qHUbanpbNheas4qHLh0yV2xkcQNUMzPY+1FqWF80sshRWI
xACEc98HzQXDTIajwTf/TnZs3lZ1VrQKTTnFCmKbmnBaz60dX7WJxSs/F0vhwFs2PazY3oy5/CAG
bjkssue7KJw7rbnBSvBi1OlF4pdsXFbLQckiFN4hbtQPU69eFC1+1EiEiYiBiVJJFsCUQQi2W5nt
DI4qANxI44YvGlJh4b1aa4niZTfqud+MrZ9bIwvEBEuA+zNt5ch2ui2eKphMNiBlRzs1TX0b8wNW
dlSys1B30ubdQbRs1cWxtqf9Ha0lY/uU1Tumg2bUswOXmPCLPo6o52YlcwN4pFtDNMOoKr8nHYen
awfumj1qlXxu9epxVcabsJYnJW1IDImrT90gbnW0ngs5fKrqH9JYd2PzR1v149yftOQ7MUcCkGo6
PQAvlXlv029TDB0nwrlVGeuAxdrL5HyBX6jTm8Y3Oq4N9tRwbo/m+l67dSgp9ityIsQ4ZUnQXFMy
7V0YQgrP529QSgqxl0gU14y/OAFB8nHy2RnBopoI+Ey/bpb9rKVcF9VXfh/wBrUW711JvkZs+g0s
noMe0nSWdS9mJ/EYtU/aVuJVyMCcxud8dqww6+hUhTfF2xGkY3FKjPmcNQ6FHd10zbEUGfZpKVfA
80q9LosMstH42Y3Sd+HYmGSavTYokUq0u4r3qC0RWoo2C6RZ00HePFqFYHxbftSt3M/bWMOwKNix
qTfLrENJOWajbktkWs2rk6N4ceST1l+w+uC9Fo9jRn9REYA/ctqqxz4VRww6D4SvZMFWOdA1AzJ6
ewQD15g/hjDOYo2I9DisAaTazH0zpu6QMTpdFZqAqGiPNdT4HJyGqeA3WuIihAZHXG2t0leXxiM2
Blywce4Wca/qj7p5GauFfL1S/2PF22sz8xJAbHxQB/vJzfV4b6FC8ctcPDSg/tSaP5pt9wOX7BCg
0cp9a2lOWa48lbX7RSVKuGnKTXTabViLw9z8MhsZxAQOMl0azbFUQUS5bXszfx6319ogZJngTEGl
tV64QboJ3bMb56KW/VFDLwEcts/c9d1M57fCFhc8EifuCX9G0Jk36knqagCgeBENKJciFk/bxtPS
S+G3OK05sxdPsewqqoURpWkuOIhFG7Z5epJ3Ds0YKTex4CY6DWPo+JL3295VioBF52XlLaeKMOhB
5dx8q8+g/E7QDyU5gNPw6lQLsy4Wi5Dct11utDS1JGbQ5sM3si+k3qP6k9G1+7Rqzv9i0dRrUkFi
TtlU7xAS9f40agYRU4mwAksrtM5XbLHS7y5PmNyyfSLWnSSPZI8KyzyUeRJkQ/yMfDd5KBcFqKjv
2tdu6zhx06aa7ZuCleoG7AqNpbVqZExUK7gmdTWbimq/3cXIAckLdxAzuZE9loz+QOlhWivvFIvH
D4pg1Zt0MNJtWKKVVuKt09u9PZovi6JcHQfxBE8OT2TbUFiAfEhDYWJNoKnbvnFY+5ppDMnNU1Dp
sA7ktR1/KZb7kKsArMJkYtdEcVuJFovEXPSHshgcgNKG48CwEfI2x8KNn+xOV72maa9E7IGA1/VD
N9GHitiFGvSw7AYRWEarhzIrCOOr6m+ab/KHLE/6X5q59XunJAcH5t+fM0Y3qeubP9u5snMapT8P
tkEXHJ3SyIEzX5JgerYGLrIuUTxnUZWjORkvQinTQLccYHI2LbOuA3sR35Po9aipR7nPDKGAZs+u
t/WAtfbU6Qfmn12rdRx+yJhWFdNR71ITPvVRW6MhsbbbIIsDWpPHXnVvFeNfmsWYK6ZfNk4SZA6j
Z3VJQJroH+Rd53qzbvYomTX5sojR9gUMAV0bCttfg8Bgw8pxI4mo32EnGsNh4GOLt5ooSNDaaO10
aCwTZGlQ+6+2Ex9zpz3prdivvQ0vKsNBr28LT/apyP5Iw/ns1HE/u/Yf+M6gqIvfmGNQu8XfDsy/
qH467lsya2+kcT53pfFiLlV6jNf0p2Jb32bXf1FE9mkr41Om8+oVQ9zAyMuw26xvkipRcmXh6qaM
zMtw6EUb6I2ESPtVscSfUqvJAicG1J4m3fLMHoUH8kuvQTW/9QwS+bi9d6qZRI2SMbXTgJ477VVB
wer12yP+yHSvl1+tRglCok4NkX8AwzbNJGZZlqjW+stW9unVzmvdM1fHr5wmwpfibar61nOF0Df5
0t9Xwmz8kS5Ir2yynDlorIW8n3wnluHYJMl7WafPqH6vsdlfW1EEZskw1W6/CKD2dC5eP+009L5F
GsiB6xpzHgsyyitHRSGf79jKn0Dlo6GgwGK112/Uike7i6ez7SR/MsYcLclPYKgPtTr9cgcLH5yR
s/Tb9NNs9Yez2RGy/NbH0cDQXod153x0ecUbpKJMrFv8LsJOfBvLZa59ZfnwkKXx3twsT79fJMKS
YemgTcUXzLKaBKXYjqXh7roeEgFZfK3pJ3UePbUcX01RUfxd2bt4sRGTaEGhzUFGdy49zz6qYQ5t
TqrCWvfdAF+egA+Nungnyw7hmgG8ofWs2a2HbOCQjhajlP1NjNS+cvrjmHETDu1h1IE0llgpPXcs
pLe65ZlIIn+FFnjQW/06OJU/6Mpb1rDFN0oruXFzR8UTNE/7pG9puW3WlFEUuXO5UgmT5sPwzkQ0
nl0pfmKzoApvC7SZ0c9J0cOoU2Jep3VecBRB3x9Sfc2u1AZyIWKcxVq1tc7yiGWzTILZtObHvEcv
AZrxrMs25z/09WNoxXFuC0ApF9vlgJjJH/P+h0RM4y6/8sUIimp4SbPlOmX6b0JoaFhGOnhN9FZp
fdPoVqB0Ep0ApCqAJsnNi/ZyVdeRCxivnp3LZo9lQn2ScX3i1x78XO2fa7QmEDSxBhWsLN6iL7ep
GcKp7mFteQd1q72VfPKKW+GskJeUfr+ispodbGUdAK9bGCHv7zlhkc4s8SpS91Kmb7HZhI4BLDPO
pnk2AXOu09aovsaKrOfrR1s6B6wZRlQbPTUhLVouisWfOmxfZ3zxCEmyOppRKe+qYTluOpdysUA0
msTgvcgOoxqmFdXTZrpxlbbAbQwU5GXV8rNq+tDU2uEhH9fIvqMUtW2wieznwQ7iaYq0Sk2IcE4K
GWYLjz2aMevKIV+8OwJgD5rofl5/juuA/nlmfhksuE0TLdVYDut1NPvlda2y9Vsp1eRPUQN2jldZ
Ye+WyU/sKdkuae9W5QIG0IH6nwBFjmWLBkCxjlP5Zmrs0U3sJ3eVmjOaz6MN3zksKJ0sazfph34x
/ugZ2EexKmFlZo9LU0d6vlEnkbCQuci40rHFTEkBhdI9zXyJEUymT706xcQzmH8gK3f3GUWn4zhW
z2l+UjQ1aCzDN8x+p3Xli6P/1LFx0pATIvV7cutpDSqpX+xx/iXIvY6EbND6o+KgugYlU/yUG/Ii
hbZTF6CpdeL/TgOPfnl/X9Iye+oq9YKYC9UhfJenSD17L+PPPl/OYnhyqydpYSUklzaOreQGMGWZ
CThnuWvzxSSKQGpfW7/i98zNOqTBM2hleaUg45LFP1r9eR0NzZ/Ma9bp5MBCnX0IYDkgvWWrfGfK
r9kC13fnO9AoBkodh4akf8Metw8wjyPVp3tNAwEhXuNoN9x+JbHGiyafpxhjqZGZn4pajVhorcKz
GNBB6T2ncJ6y1vTywfpaF5PeG8sNrU5kvjYQNDbnmNLNlz6xA5OzDN1wMIIl1El2Khu8QBZgTwYA
hNJon6irT5OTJ6oZFEEYB2x/+9UVvpgnMpRW532JEfCZxDrPinEXvTdeS8w2Xc+fvXLrAaVxKzot
bDQXz0oRJfO3R25MYNgbx9EWu0mgJgv9DIb2R7GTP/dvlTW1vlrLndKpH0PJATzV21NL+5+hw03W
xD0dwEGPvW0erJQ+QTPz82k3ue8Fzw5Nno9j1XwVpOcjMo5D0ZYHd+A4nofn5n5UKC8NsohmM/2Z
Nz5fhss0oRxU74ezu6uXnxQwffVuGmzxhwUoMU7RvDq/czYcBfCzGKug2lLfWtWdZY/HYhmitArr
kVru53T5Larv0vlYMRXHSGWc6uR2U6iNwreKzz57BdFQK5SoQO2qsQVgCte+NKO+Z2XQtKvhKlEx
kZ9t1v2pSv4g7PQKrbp08YK1TN05owsLt3YeLdEBgmkGNhO+HrVOmzuRkr6jrYxYcnkDDfou0q9U
6Ie6rA7K9FBqIMiFNe5RluxxoOIPtR7M+tnRv0uc0DRchVMjnqqShb6DAB7x7aPXQzWHLCpmZ/MY
GELNKoNF74J6A6GWyvhobTNaw+RXo3ELEk75UDoiyGXyaE5I8DnxoHUPpbNBTFQpkm1VvLeIOS20
OdO1hgWJ5zdNz6I2+bPAJUgE1eK9nm/zYOL5f6NHkTeXJElrowdXGcnCMgjbXJ6KCSpi6a2dtQxU
cjlHLN7kKjQAwvSO6h/ZNhyydn4pxVc5r14+2U9Tb6COwP2+pIEWnxLz0yD8tW4nSmJd+3U0kQMz
P5+NIttlsjw1wy12x+ZFy1LwJmUvc5t8Y3ode4SN8XOWxyehW3690LUs1ig3k3ArZr8Qgkvf8Yf6
QaY2JXMxl+DTbLzU44b2VlQXKwuT4WsUaI6u7nBAMMLuPfh46WHgj3A8WndmjzK0U9VeiI3zqN6J
02PhHPpsOyjJsWY6TvOwYFDMwrp+K7dbaVWRqX4pXOH5uW2OS2Lvc+aHdHkxpvwyU/GirlwgMc/O
0aW7KyuSwJEyKHlk7muhgS4i237F+hK4+fJY4hWWyzuaf3RDKMnL/gK+3Mx32Hm7EkIR1bMekTfx
IFw60TS0XPo+NbJrJy9mAYOFfwhfN2MSyFrmTIFhioMtzZtkWIrfOf692K5DVZ7M+mSWF4vhU9k3
A1BRpGea17S/l/pN799FHGYE92ut/SQr/qjWXOIMOASbYjlZkbIRl1Epb4SBhEMG0TFV2J0NEdI+
vbaE0OOAdwgAQqzdCZ7bZCfd+VPPH7c+WGvFA17xaJQ71/XOyUYfeHjQOVgyzigRGS79DYv2Q9uc
59S+i7Cqh3uHJEQF9IdD9IhrnxRBqmpSVVCABmZOUmEJHbDf13XWw2Yb9wXrF+NTWDTbQZAeAFMQ
9IS9pXyIpWxGnjnVRmkRE0kHoZFTiuBNKdIcQx/ha1Iun1IjycOpDsbas56V55ZOJoIVzj3ZGPta
aW9DGn/PVvOlI2ukWO8dH6x8z9EGHTEAMhQS3nxBxPRZLB+bSjmM2vc/mzI7d9VG4V8B1jP62diG
ThoMqhNVyq2IB+8OkbvruutshePY8tr1RhgesoMvtXwi/cM3lDYc0di9GoZ6W23jTN16FS39bhEr
Zn9Y2zvoi+QKfHHrzbDKs7AaIdZa/uT6Pddh5b6t2pvMr7qIyWEgwFaRIQGGaLPKKBZnQpMftP7n
rCuHrOlIyfumwvIpB4cV2UOMdt2xu9DeEBUjdmFUmIvmgKl9HcM0JhzjVJvP4NzXrtKZwIfNFyb1
Oya59R5642cifFOfEshP10Sn5H46U3tuLTLaWng2iWMFiRMHSnXIy+2irvqvOvlhAB8HI0ilK2gA
TGM7iwgcuIIY6KBRLcYKYzpPKr8khc90J5r7ykR7XMdd8WltsUVRjnjgGzaEOUxJSMehAybhKp9s
2nypbHigfvwsNvR1lPfopf6YVNQtqlb2O+4l25m4uFOyHbOlDoci2UvcH0Bz9T5xSAvIc55nqYFP
A4jiQrD3k624UMsFHG+n/GgU91pvMLlkRV3LwnVOTjZML9NmfBMRiPvYXZ408KHF7f6MAzlIeax4
a5EMEF9g/i4ApY+WNVSW5dF1c/V7MJGM9tvoHK2OpZIGBml+r1DtHknRC2ARIEsyWdXBdtdLP+oS
UV9CUVCMBUVzUvmITfBpG9k/RjN9dUWi+2CRRM3HpD0QzZDs80rTHystil2CSu3sNqeYClZlnnEW
6N9uumUAqQiCdQiQm+RUIs1snUmAMCDSEzWL31kNXR4hdzvlWjLsnNlVjpgLNDO01qSIbMD3wKi6
fWsv78nCpyFnYwmN7h3J3J5cgm8iziJ6iqCyDfFG9yZLmIj6cvYKsd2sSR7giKOEQI+uTw+tUM+D
q17tlFDmXCF7U6D3zDekfpjOz3jP1AAtl7pzeZIebGs9aU1CtkJZk0deF2YZqa29tt6Ul+W7GFuc
XgKcZNf3hsA0IXKb8rdKFwqnSvKSFWMrPLtPgS8L+hfUIF/z3WyVYd/qA0pn0wrhcfTTaPCaengH
UFoKUmM/djKU7XHb7Hq1fjJ1UT81GhSpu8b2jWgWudPrfAgLKxOvdt9eEI7pIcsmRn17Rq/ast1M
rboEVQNYsZGd9YxETA/B9LWHuVTTxF9WcsH0rYStHpdqQzUhsvVRThKWnAQsLWoF2zG50o5X6dpz
Ebc/R4dUoGsdkxXhl0mjf86VLf9Md5g3wZ6B5QesqSxk92fL1MJzk238zXdw4jrRx9vW0MmhFx34
SpVDB7eKvFT8PbQMK55Ue1P4J+BjDFKFNXcJITN/Te1K4kZaiofOst8mF5DMaON9jngjQmmmf0K6
Q003LWlUYlNCgyJZr69nLVBbQhbNLXM/cPQw6pbD/IWw/jeFBcawr63ZPMt+1r+7BNo7QfHwmzl2
rrxVMtyraGzTWdm78VDVnrtJsDYrHZk+sCbNqlGfLQXYqYn3fBZYLdk4yMXpfg+T1t5MN2V3hJDk
1l1sv+WCAu1RJoPpblYPqcJ0pvYzFYElouipdiW6zr53/6jZojd0rRIYJkq0+0oym6SiNGuQstPs
2lQB+Y1T2dtIVZ2OTbhcy9+dYRfP4xC3T1O99FAoW0O8wPY1xHUVqdXd4JDT9hL0QEWQsVNLMkiV
1fljPya2p2wMcNQ0u3zILvvd5BSMB/QKuHIWn1o9ittd9fk5sNoc0IlWF9Jx5E50prhWrBDMOS1z
Fd1WhiAvS9Mo+CUmBwgcg7FK9pjF91prznnuAhDOqbNrJSJVw6kJa3JxEEZx0Vq7Wr1QsarAJSI9
/9WaUxXCaatdYKFvudEU6/4oO0XbYXy1w6ntzEtsm2qkMiUcwagZpbhPbziBlncb04gvOmE99Nra
R9Qb1cCVrWmdiK1yr05BkPPUDmhhdBYLnQgXiocltmfO/+kHbmiz22WKwuYSl6rf6V2tHrve4f4U
ifakDcg3GdHsJoxdCF12sDVoMqUBm0MiTT7Q0F8QhRiUNjdr8jACAYesmtNDYS28vsFR4KU1e47c
cSDjWIMPTnRyo/gqs80VYtgVemImvtKq704cb10kq2zZG1XpfE3FQPYPkbCbDLjFlCdRIPwhbJDc
IBKbvXyNf1Xdvei3hnYycduHGXKqGpAidq8usa/nrnTHYMhth48lMw9abz6QDlxxa9b4GuIWS2Jt
WxrLYmNr70YZ6w9APEjge6sttatVFKPiEYONGw283y+QkYSK4uQa31nRnEE3QMBzcwooKAsc0SiB
vubOo02i0W6J5/yEI3QKmxnRUGJb9t4heeEJlXf22LJlSGFX15xxEtnHHP/J2m6d0dAnzqVtsofF
bdddSiCHVncqNQY6VC6W+/3aCuFnU5t8zIVtHPPZfCfzQN6MoV4eaFvA/JkLPeRlCd7rON4DIw0n
WcTax/0ojEyXTUqQMvs6qxMfAs/EE50m5m7tMLBMZKlFltGpB8No1hdrtMBdlooMbh0ZTQZC8agi
1H8Eq2oVyHe6nT1HnVwrwEZAwlCuGGYblEP1msIlxHjWPIJF5lNcrMPRmelvaWWiBIujOb+NLIen
MZ0hwvtA1S/75E5Kdh5PY9j/lc/pegGS+9GMcOa9g/p4m+CSB9oWTuWy1Ve7cVmi8p4hfygq45B2
hbq3FsEjPOs7nO3R1rvOwbYbMH+HDu5GlUfJtk1amjFeoC2NSJPLetHXfg2V4T/ZO5PdypE0Sz8R
A6SRxmHTiztLV7qa5ZJvCMld4jwZaaSRT18fIyurMwNdVcheNFBALzKQiISn5PeSNpz/nO+UvGO5
qnd0rPmPBsLkrQgnfUduwZyqpitewyZHc2ppxdMYFYy+uMxJoE2RZOe8Mxb3ZjDZIV312EGkj3Ol
3LuZ75a6bmm5ewZKwalMzWuWh+WD9CN9M0JX+0HVsY3mVrzRV2ZvK6sHomdMc1JNdcBwOh2cUbW7
mFPjSyT1G7bVcN9OqzzakI59DScX93vTJb7ZdD4lWEjTBCpUZyQh10Lc5jlW5CRp7APHHyZJ5czM
xWNUuTAivYPYgTGrQghilnwmn+5e+s5XW1UsP9F6kGiayXzGMT5vrzS4LyafzArJ/r0h3DpS/6Lb
cn0bxb41FfgZGkuZF1ek08Y6IBk/lfWOA8PApsFBpC769jDr8apCzysB0HCJWeKfIikcjwXbxzYU
tYacShMVH07NVxcLrAXAJyVdgtnqwOjMRPF2gutk6Kr4q06c8GZG+Otw1+wW18LLk5c7O2qCrW1P
9jUPaHGKxBR8VvAZjjZjyTtsHC4/SAXHckkJXE8kAC+2IEAAhIB+H63QYcAgAosbGQMZN+ECPQ/x
HU8bt/Osx5++mDh7HLA2csQMx4YCWpGdBs4flJzg6itL1Z86vHUzga6RryUB+T/u+l6k/gZh0NyJ
Qg8IR/jYLoFdOvdqqs1VLuIcy6emvxqAYf6j5Y6A66vLxI62DfM9VV1255WLv218CAOySE2PdhGZ
azuwmemk/P9lnI+X0bkJw7a7pxEl/uwNNvANLY1cj0qr+z0PzfJdlGVzHS32XOyDxGJW4I7rDNYk
P/FgyDuLlfwgkKGuxThS1TdFMn2wZrKDS+IM50kjlE/p4JwWM/bvQ7IkuySSnKZdED+R7rJblKxm
X02CUzS5uZL7A28iiBN0Dmwezzo2y3dZ5NVtFMfjoSmXiK5CYYHuloG91XAGdktj1H6eES7AhOCO
LdcqQ7V0+FirKVR39MifDInHbcuWdOWHtXMtABtgRjL1bddTFZTl80whJYYelQWPMRPKgyGu9p6G
RefjeV2Gs7Z0Q6LE3ysrXX52sWmfSSdh0Mobhq6BGV7tnodqYzJbIdMNwRm2NxbF6YGgHaJhjx3B
ntWl7HL3ONRC3xk7ZkKdFUH0onzdnhq/nI4jSDjimLp/cK11YzBjyS4UVKykw0JsX4U1BqZlDi9L
je2Kd8a6ASXjfZJHzm5TVyTsn0nHoL1GzAsZDm3iZJkeljzv+e58e8Hi49O/bAKWiIJmvh8sJp+a
ueIVg+Fo4yEw7KfJmg81KaJbEJG8I3GS8y5Mcpk+fAJGD2FyS0XXXqfnSN7HVVpdJyrqf3fGY3eK
b7piOaJobwJ/4Aig4gUIy7qbL9a5S1ArPSBQkTlLskiC3AhBb0y11dmrs2E3qAg+Zxovhpc+dBPF
JAi1gQOK/MVUwntn54jJ1OiSlnZYNL+izopfdVWnpxI5Y42BZqOhWN22ONjn/i5oHc8j2AM0y/Y6
tRVheqwcdUqK7NVGBNSgzp3kPnSvw8A667hG31PkV4lQLrRNlyg1CVpMxthTzC3F1MnGKpabONSv
VsP/4qb8NIGWL+ev/7e+/3/ESv2v/0HwKUFq4z8PB2y+SMvq6h/RU+sf+Fs4wP8DI38IsE3Qwvan
zf9v2Cnxh/Q8CPCRLUJ7rbz439gpSQs7hCqCMrSArhAXkhx/zwZEf5DsXjlzNiMDAgXev5IN+Gcs
SfBn9IA0TkRFzMpOEX8JBtheDiej8iWcMzZzjHRcRvUPXXrneFTDQeAH+IfP5f8QUVk/hn9ADf37
T4SfjqGbgAMU7n+OImRN0gCX8ST7oXjxnAI7JuqylT8zaH0SEWe0VrdsDO4PChJ/2a56BKn5OVfE
mpTlHpSWXyln5GLAdtH1b407c1PH2Lr3+vC/ySzx9fzll3VgEq2ldeQ0JF/iX2FOema4iuQr2FMn
hL6qNJyxYQCk5Gu4wUun5tSZ5qchHMSz4ub5UGTFUaVq4ha0vMxN7RMQBFc6unFGm4hivTNMhygD
6S+lm77LDMctnqiZ7unO/cl84kF5LjOnBXu3xr21hHeAYIc9WNZDP7GWqSFw96NOxpcaqWZHzJ+7
TZydhB2xNjMq/DRiuBhOaNx7ViMr0I+d69QW9y2S8j3Sv2DJIsjodseFRqmNEia5mdo82Nmcm7cq
aH6C0tSkREu0pz51SuTNPtylLMwP3TBaD0mcUDYrWJWiGolYr5fnbgm8bantPSXFlwBX0CGuODhh
wZ7dL6B5xVeP/+CgE2KLg2AaIrW1t7lpoUBmT32o8JVW9Y908KIrSj3fFq99knjMG/bsLQUpjI44
eR8xSBXHtUH2BuZidJVP8atjMF/YKyqqM3xAdsQCCPeHCYyiONluIKEko3Udjd0L2Sj7cRnbaV8t
Y713rJEsAlDcT8ah+TGe3SPfX3TqmkbfJXaXbrmYytuMQ3qV5r+nzKruyyjObmRta2dXI6gdMy7/
kBDS4siI64gdgKrIobPllYwQiDZWFHvncC4DLKtL+tQJfOdN3Kttx/xh4N5BJD7GB45+xRvovWRF
xYyliK6iRXzgPK92TuMs0IIjA26xrvZO6d4jmai9HpZ6V/cY/7JUNRdpMT8iYY36Sy0w/43RZVpq
jCfzaLZ1GH/nfpr8Rp776OcBPtJYkrvP/HQ4tX7VPCzEEHZV4hhg0Dyheeg0uw7r1DaBVbZTY5oc
QGD+qoMl+xCh9QqW171zmW3dLKnTH0VruecUl2ewNOVbB6D2qZjROlM7QKdZ4RW71k28W6U56Io/
TRIyJ5pWBy1Drbi9QPJtf3aGbZWbd7qpw2R1ygXFFUlnTG20dSMoZtNWtf5dmjvu85AFOR+OrK4o
+ELC6Zr8EtOgeyjKSH4GpDOwngNotrVRB8+k940scbHLmuWmiiJUszx56WzziJ8y5wVNyoMaZlIq
8SlLsWK1vpp2yhmIDlGsuMdLclJwevYhN6PH0sNlKnUrj6L2motlR8s7qLnpXS+x91DOq3FLpUxS
5jGNjwIn5YY7aF/3+qx85o+VnKdb9FVPM5iiKVkE8XHQ5Lg2rqU/S06xPlSCbVuqvT2kILPFfJtN
wYuHhu65vXdD1XNwBA9MgWexDiSIPAwPYxW7W0YYB1eF3hF6D4PlKYCD5Dqi3/eZl+0Kbbrfo0HS
TpQHqS/uIfYNGZOTGst51oIzki1+sGQi8OPVsK9F1V6cIvROgfJ/5DSXv3Bl6x96V8eXpneSW5ag
jOxB7+yLJKz3Pc0nd/UQNVxJUOqJnYU/Z6sGbs2z+tB2LSOCrC7vqfkGF9Sk5PN9OSPRFnjystrZ
rqgSVD6caHkzfKOlUckyB8md9FqboX2gMWsOzVvXpj/nyvBZ6uFxmG3nCN3XO1cSGq+27LshmZ4t
4f0wMDwkY2efq3qb3BZll54KD+1pC8jFeexd21zLUjhXhEv6XckC+UUlH75fXuBT68QYTDiuIRLU
bUUB7pgnzhWSKk/iqLNzwORo3gW4K05u0PJe99XocRHo3JPt1igDOTg2RiFFJrn2du1d20kaSF3T
QX3oWv0eDBBTD2WsPbyFKX7ibR0PsLjmxvDJqvrba3V1WgbEEZswTn4TJM5xCGIsbln5Gyyq2GVd
2Jy9dmpOJvIKpK8gDj6lkzQH18rAmkVRCjeoRDuqBlddI5450D78YRfTE3obunn7QOl0we2snE+J
8ayrhGuzu0m0+LVkGcw6Ger4meZqhyFXOjq7Zm6nS9yZ9HpY+vohybXDKEBdOWFEYSFXZXdjSzUf
4CQtO50aMAO+y1WzkoHc0cdg7YdURveNijn89lV5rfNph+VMYurFg+FG+Ikp4cxvC7JT313jjfew
uqbo4NScwHlroFxZXOJFzhRDgFVLsPdppjzkuqIbHaffE4LYawNYfm+xx38MY9CchQbqzUUfR69I
06K9tNpvjxzI0ecasC84pMfqrs1j79OacdzG7kTfijc+kbqPr9M50My8XW9PG9KybyP9lVZJeYFw
3uz9YHLWgcY1yZ5iT6PzcN8zPzn0svoB8p5Ju99g6LWiJj3NWW1vk5KZSW3C/LYEHMgkdfRZJuap
xrcV2Q8NcfJ9QcQffE0YYkJpu/U7tMy7bNDJqR/d6jI6RFV3l/ZLdikmnHFjEd+E7ECEIieSGkai
i5cjm6TOc/qLVTmBa6vagzVkOMbCcekvcVQ8DpVHvEuJ+MYaIveHy7mDMEJd38mw806zZgA3Foow
1DDhcRgsO2UoHIQ3Xek6VwWQjm8dEG2h8aQ5W1BPTo7XKsZH+XfWh+4VSdDm3Dll9Jr1PKQs2ZaZ
UsJxc6eu7bwdzSPXU8z5YWIjtoHOo1nMUKwTu3AcyrpHD1vSfIc11tx6Hfqs8L/R3uG6pM0SHcrK
3M9yxZyUTh8wfk0owHNwc5Ui2tGZTWd9lZNb/VMUbSURPduXl0lJRvfaat+As8SnDvrXqfem+Jya
WN0ko8l/AHZYDj0JyG3B9ndWoxkwfZAUP4Sdyq+xLbTETrL4PBV+/2WZVXCdyGDvYd9Nt1My+7Qh
pOrRw/o3THRd1pRLTL1TX40IdFtwr+IYuasZkbAguru0Qb+L4RSy/Ox1QnFBkDf5uXEs945Ygr+l
LdK78Xw8j3U0D8dFBveMdRjzwN/IvbD4kl4XHwA62acgrZmbYwvR5OA2yVAywlQzL6AzN1QiT/N2
Grv6NOaZc3FMifdHZjcUzD8utQqeJyauZI+Yfnuj+F03U3Pd4zz0ZeW+tugID8m4rIpggzSpfqtk
wA+EJzkeoWUVdsHxPc0fAqYp+wya5AMjqZ6NbQnDCztp/jpqNs/eTRpWx647D7Dcc3tKbuoo979i
l1FZb5R4pRAg+hEOzLLpEom2JErx+7V57d+nop7uJ2IfgJgSzCiUEkZkMiaNTpfl7VlGCAtNlr/h
h+XwKAh4uShRqMalugDq40BolTlrd3MfO9Wz15NhFE5tM2PI5dHV8lpYc/bE0OMW7hXuA6H2Q2CV
Ny6WzZyStg35ofIqdzA3NQpaVGSPB9kGGJjwiVVBFu0l5K7tmObfrdIL0qz7u9D+RxUPz3PTPizc
xW4x3fxiWP5BGiJ9bqIU93YiGLFUzxCxGLBm6Rs8hMFHSieTEDnFDnku20ZWyWmy4uGb+j45FDDj
rvIs7rbYH9ttWUp9ymIYs9U8Uz+di2IbdKa9W6rlSTV1eEjSId+UMLK2dsJYL/Pu+SZXJVTdtqXd
PiLU45qt2EE93bYbr4l/W36WbdqeHNfIcXMOMZYWM4gNfABwUdjAcMtho0a3x+Vb9+2z7xXpTUEw
9ihxxySYNmTSjVe4Jiroc/ipkha64qIhHbok6jiMhuLehh21QfP1DtMw4rhfhlOyDmHydgoPiHDy
cTLtb+x4ONPnAfCIC4LDzseNoXNkO/kuNsvBvtCwPG1qhqWIg8HPoLX6k1GZufOqjLFDORySPFzO
NVENPKKWSm9m5jD1BJLL7al8LEqLWFrgYOBhjWx8wJBkLW9a5Vb3aUaPiDPggMjzcrhGnKRbxyrK
5sfQW+TPs+WmMCbEbd38oMnq0+6oWXA7LjgbF+F0QxRr/EwKFHDJYORJDAltAfi9eFBpCsFJpajn
pZfA2zaIcbu5HFafIDYWkmiJPukuOkXaOs01jPJNAOiRxE0+tTx6XDGXePhOCiozHYwVSL2NT4PG
wDBeQG7fqd5+7/rvKTHYm6swBCedmfdpGqM7k4roF/LRgs7VrNxiFFd4wNhs0W0PpmiqYya9x77y
hy0q5IMqok+GO0/lkCbXXrOqwgvXyGEOnjI80yfBUOvN1AAjO67kpvJfhihsUOrI65bdfLHXlS6I
iL2kObk2auT0HrYg9myQ/KjOHPWbm6hyrsK5Lbe5CBhtiOZ3r5fqqUjWAH0t7aOXFHfIYf6OnWXB
nSQJB1WUVKqM34yi32t+p3d/fi3nBNnQae64rItHFZh1tl8vdA7Nj7LBqRHmQf/eiIJbcpj4TKsK
kp8DU34vX6+aRq7uNgb0auG+xO83Hihi4WMKeWFbfC47kYFa3RJprPYqya/bqqgOPEB7P82LY2Q4
AtvmZhJlfui5h2+D+DGai+J2qmO2rAjjBSiXlyYoT15CS+Uc+8tNtnBzBXKK25t1cRkt78ltUuuV
MzfDF9efr9bSjF8BoYAt6Q597dpyt7RF/0MV+joosKO1TTpvg4i2pob7+c6SU3ud+2j9W89t7Zee
WdyR4al1u6BvQNB0+kOgGrkpuct+Le7c/lpcykBVTmzw/0uIfxZJPM8toJBfja4HNT9+UZlS/5Mi
CPvjv5QQP2Aa/PUP/E1CdMUfUH2kHVIz5roucJe/A0aE+wfIkZWdDQgucHF6/AdgREK8D4QDX8QH
bv9PIiL6ouCpCoHykEQGTRP9SyJi+FedzMOjjlAmI34SYmL0F/zSyJyJ6ikhd25k8w7NJK0UY6pl
XovAsvFLOLr4WRGISQ+IWekj/Qn5d9eupbJI1Bj8oyos7A2m/wwMgXLnjywoGG8lNBx/EJCJ/E0X
iA6HYD4yP+M+U4SbaAjdp0XblsQK6HhMfdk6F1p1SYQP4zjvU2ud/mcjEXXGNzBWkUw0RuA2Ubz/
iPk0urht0O47rDiY6qyGEbnXDUQBNO7b7oI9u74UuW1xNSi65tn4enrPXN99S6exoB6I9/GBVFNO
cAcnz4KVWLtnIKWA7Wqz9iPxy0i5kaNu78QEJGYHjMB/tz10/E0lUDGwi0x8CJoqmaOnF6zHblkQ
Op9pKTiWHR/IMY9d/6EceobSUeVjnq8cA/RSai9Dp3Eql6YsEBzw2i1CEA2TjzfJVD3gXFgFnwya
2qdSJyQFldIQPAL6Kn5F/mI9BHPlsDM5Q/mj6XPMa6BOcHyYlIRIwAz6208ceZFq7DG5w9+qyeja
ajwjyznJPvYqO4VcSCZ2AwmhBY3nBZyQx3iuGvjCAZyV3B0mc1WJmZRAlLQWcWsQ6XcytuofI7od
Jl/dSeqPSu67uNAwDQtwFR9s5OJ6qEZOKpnoqF8u+tT9BgydJ+9N7NJ27SIL0oBVRONVu/7W22VM
AyqKVR/S3VaU1Gh5akX2Bn5W/JhjkIf7ouhqC/utwZ/SD4Kq3GJkT0uaXC4bTTZ63vR93jIZHxrx
Wvt+iplar91UYgkhFPfGHqy9T/NPztkiAYWfR2BSKDgOqHAqraR6IReSx5torLjNq7z3/Y0Jg5Jc
Ep/iXeKk7k9qjPBNTRaePDzSAPaVceoLnLr4abW1vDGdtJkhOoHOsYhhuMHAHtjtaTQVz9PCGQ/B
RHM+O9huby4IIxIuXF2aY1jk5XhVlAtviFv2bnrC21EBVwBQzZR8KfDb0ZIM94EFoSw40dbxe1up
lMEkEcejrsn6XWm/UJKjkJM/C3v2bjhbKQuzStu8+1qUb0UVlJjDJzIrk0dXQJr0zoeigTnZ0u7k
3AMlZl8bOJxQuTDEGnagL9lXsCliyuA/6VsW+pUPrTiSw8adQHtipZPEHtKWLfpQW9i++mj2Odez
pb3YCWfdXSzGCjJALjpSLU2hSLgw18UV2w2PU1DBtYOSnfFpeoKRdaaG+iO2Ukwq2CWKR2dqZEab
lqlXUdCVv5e4re+HuiNMZLLQuY6sDreLb8Vju19QwAnJjCHuUtftSePXztp9WLRlGvJjTPcUJvny
0xKcHBlsSkDaGvuTd/BglTaHePYLH1roNL31UTd/cx5gKRuCangYuPRy7Xdd9MA8tcpTkdYEdQb5
MCo5PHC07cctijvOpEEKlwR846hnUa8+f2NT8sNSYsxrSfMBbOveg+g2AVVJN87oQALijL98Zmq2
z7KDV7NpPICZ2P7SAQJ0PPNV6NZAm2Rm8YDnyH1MjGi7K+lJfT8oxBAirsLutrpZZZt8bCAikBOM
Ng6FeN8Z+L1zHidgS7w0tKvjgr0LFD2ckBP7A2F0I1asepX29bvstQVcxWcRaaRPJ8MSCP5qXV9x
KTF9+QTLcn02BDrRFW3BLExV3cwh7LqMCCw9vsBQnZZSrhOpp/ApJr5zSa0izfZNBMd+nzKdJWhY
WG5EXlh1vxj9F9a1InRcbczYeZ+ebcovbB/hCCtdljwhTZpTFGcmfeD4zdrSM2crr1UYEu/Hn0is
oo1VNxEhdkN7m9UiOA9RjT0YpEgInKGum2zfMb7/QsnofeB6TfMtVMn+EPU2+XiAjYbYdg6P51Cl
BgNQHfplj7A3k7AcO7uBdLSmuXxYR+sMwNHBZloQWzapXwyEneOZ9SeUPRsBH391nhdGJ7sYI6di
KSupkNTxHFpoUz32TO13Nv4cUp6ghJeBJT/Lenxhbi2+aRwUL/in6pfC0j2eeidSv1gp2fVwrPF3
RRgtLnPs+f0u8UvemjnUa9PvEtiHslNRjgPWwqNKwIhHpwmCZdpidEEYq/j0Bla5mFpM8Mjm1xw0
rPy09uXPeaLktDVDDX0WVbY59NitMOoHRcBfqdBYCVpl+9jSmEj61xajN47/SVS/Jyl1dTvRCBhe
LNqBvcf9hDRVixn/O1aUBb6YtLL9EmKAoURwIpfkD5F3CaOy9Q79XNA4H+bEl5m8hO9ljcTB72ol
X7ixo3DXCUV/vfLkaz90ZXIoLd500skW2e7c9rwbYMWA69MMLtZmqTKO33RS9nfMTYx7sOgJxvjl
Ji7IF+4cz1OtM7ZE00G1wZEyFLt28tmka1OLm9ZFv7zrZyu/DHA4yl3hpqCPzazBcDbl9Ix/H+RO
nU7ut+45dBClwj1WZyNeXh99ifaqhATyEIJP2ZhErXwd9Cl/DxIC+ayIKXng7hiOl9b1mLPRsAcI
CqTlcO+PSfLOUXI5IVVUVAolioZ2YnxOgplYY/00fqre8d2U6kqWrfwRZRDgsplblg0GRQA9sDCu
VZrf8VqrWt34bRBNh1RoQEZYsnGyZw5dMFsPBsC470KI5BunzsIHRhj6hjKNCfRtMIYATpgTAvfg
IMDb3jrNvVtYM3V7NCLh4RhLh3V/Hot0iy2GQxjHR0L51AOH7gbMNZk9YzeAVLNyxnJNKMeUuwEg
2rhPG0pkyySCPhP3/E22TV4jNFhMJF+DONfivigSAs8xnnvUto6xFEoWTTLGtvlnWAfEDwTKhtpy
MBiXO274q/JBpLs4mIbr6lVouyn0Y0pmHh0tRb6bG12eJScfCGuVyu61aJMXjqEt8X4z0JY0k0gE
WbdIlWyzxosQ7YDCfmUqi84hRYK/Q9vnm4Q5Gi7XIxdofcwMT/8JiVmFe0bClJNkowQM3XBkuR8c
XGQ7o4bhWWRReI+V2ituXKYzAGkMwSLGOMvELuQOnA46zwsIlSTWmmes54kUa+s691rPIPnS0B/C
6xzzDJlsz3OfoefrX7FtS3o2Fjgo267qQOErjAJ71+kTjqXIKAlZrD4TF11RvJQSUY6lQcwj4oog
OPYr45bZSnOYWg1Vwi8iTqIMVwiV102gXgInRKEh0d0DKEEkB+LjhvkLF3IGrtlSLLDZhwqnw3UG
QtXn0OfN47GNx8YcctpmG8zBDsr7ZuwXPPklXoPHDnY7wlTSi2tR1NN4t3huhtCyemQ3Y9WWN33u
OeQN1Zh9y5pT/HEcx+BXHAWU99IoCXcC4hesiBEqMonAcMYSFGUuHbNKlBQJsFfTfBU7LFxhPLI6
B5C8H0PGIE+zZSWQtKa8fi4V9KBtXQThA1WjCJQMFzdl07K+FHCLd7Zhy+/qZQlZNgBdIO9OxU+Q
9lpsQmojv4ZQMJAo2pEKEtnajJSUzUrNQET6jIQ8Pz+JfmgfakyQ8kBpgHmpwZmGO9nlHDN54hiW
+B3j18UfQ+ZilWwhq1i1DgE+IUHS4CFETji3ROieYQYzVEBCL3dTvUqWDLATclpcOncj5sRoz6dp
lkPLB2KRyR2YBtqTu57po95lPDXkeXVFFKq/VbBvs8MwR2unsOKbODlAoeSJQibIo0mXtmsUBmP4
xhVZRhKujxrrVBVjFZ0zn1DGRpU6+/BUILu9l9XYIKe6oEdi9b28aUyTUCpYBil2qIb2nEMq8bfD
nxuRM1rFQUeA0DcVlJPkhIjfNddBPy+87BwCrW2Txs5HH+T8mJFH6bUjvKB36Yw3bjfbOrrqgnYm
qRXB9tlPOuR3mPIxvxupSgCtkSLy448AGbIZEiaIw1LNXCRE6IudDk0ZfpQq8NRp9mqZoc+lTLj1
GA3LymNmSwQHL28CrSebmRZ145xjLGWB3aqoBXMtS7yL0SVgb40yOXKpyYgvDSY0DPiyuVk3gjDi
6uR1D6aDjHUamegT340MJ/WMt4ewh+cuALn8lEdzqWX32Dk++evRLzr4cDISj/CjHWvrs/dO22pI
iulkc6Nu97zE9bkOSr1bAB6f6VHHIQkFTbL+V1KeCrWaEptpqJ7XZz6GCakKNgxEiQwfXesMVNd7
gEvYDJ32aOV4m8hUoTifdF/n8D5N2r1w4E3fzOT1vyH6hOs6HyXEjaSO3WPLVDO+HZw8TbcxU70n
q6W8ZJV7/RQhe0yeq9bHVYjTtf1gSEIZ3ez5TxIZ5LIo8hYb0pY8WJHlk+71EdAM7a4+SGM5tPFn
MMPCO9jlyOkwKG2Ae0Frp/lhdg1X4NbNh0e0/9yA7MOdT0DNGt6Z8Vo3EamLDwRwyEJNNoXWVhc0
Q4nBa96qjDXFx+ug8O96hc/vDRee2ZSXdPybkske0JHiq+gTCo2KMTXultJZe29LSmWunZycSYJ1
Enw4RpavTMwCi3RTmWCHo7ukYXdcZlLDQ+5xl8vtubkDhB58J7B5YGRUI4C4qccQ+n+hxP1Pa3Z1
weT+FyoaOO2Pv2B61z/xNxlNhH/4NhoZd58/Va+1Gu3fvXjiD9xdaFeO8EBUo7T9h4zmeX8Ixxdc
sj0SVfJPA9/fvXjIaOS/+FN0DSOwOf+SjBaKv2B6BR1LvEcOvyOeQMxxf+E3e1MWT5op2nZKElYj
poE7aUlv2YaqsXE9pWbctkUchLsq8PwvqhYAShTsv84us/Fc+2HnO0RvJJUuXkaPNpPyHCfxUjkx
QvqwvDmetRJXVEM7Dqwgzg8h/xrSoqFAcTsIoyhyIhH0uLh1FO1gqHvYBEAQELdNHfY5SwbWxjGC
VY27BPsjjQIJekOUOL8Z8iYfeSXNa57O8Q1Vi/xYBnQFqnzbBvZVIMsAPSNGD2R0pwuCZOysXXrA
Qf5jrIhCBfJOuNVdKoc3C7OumcJbSzJK4n2Nqn6H6naIR72VHSaixOypYSUuZ07UfG1E78CGM1hc
aFPYY6GxAVUmCxAs6Q7kUmz3U4pXFTX0Ctkp8YIQB22Ubbny7RFKT73dfnSADWMLK0KYn9suerEL
8zCHgFUtgnyLw5/UwbSxEqC1NXhTAxnQIDH2DSI5/9hTuqCAC4T2tPZ18EdgFMSptW1VtAm0+5YE
zWGuq6shjFrnYHVsMCEWg4zXnvKhregc6+vPpjPHVK9ZkkP3UQ+Z33wmnU0Pdkv2jljC1TqT9pmi
tUTDw+LZW7oDjDnaNqr0oV/sA0ixK9mOD4RStny8b8p/zZHCGus9Cd1D3jfXqDS7kt2oGPxbYG98
SIYCrga/mjslb2EXK7ilpGWZyRPcfsSj+TJC1kVboYtrpvFdE5fhOr0L9doyDmnNr0m3F5wJlwJC
cktT48iEpxNncLpX1ezdU8azjx3gKNQONhr5QkwstP6jb5dnDobbPMPNHUTMcF2uVZVVbTuOTFkw
3bg9xyMHyJo8LPmrXZYHdrs94iZ/a/Gik/bcD94xiUr3cbB++k1w27QMcYrulwon5j4+eJRlk/Gt
ZUF/3ydqbxSV76b+1p7aLqZ/pT4d8RMuZziTirJK2pXau7oF4QtLLOcObHL/yquiYD8DhCjNJYNu
6wqOhASXLA0qI36MJ4ol+horZVDeR6NdvKQTdxOaT7ZlXJ78YjxJikGY27V7ARjMj7PunbC/JhfN
HSOWNJyrVyTJk7C4f86xvqualKrmGaKT91xWI+CnkHthRvQQCtMMc0nVs30aPbslKdvh5q8mzuvs
8DsYVAcnA5jbgbbTOCBjlTIsJ2bm0z4ocQc42XiL02rnhCbc2Fl4mbyOlzW7RTI42W15nVItt5kG
/z5ozRXYwF1jA/zwyYxTCMjBsOvXgq8L1K4rJown48tvg4EqrKbDyBMirIoQCiVyjNyFPwGKxV1y
7y7o7z0zrOracLUhNcHRc06f6CFYA5PtAxaYM6o68Oh8AkpNRU+iyi9fdVuiOlsBQGkArRghLBDX
LN5nrvMbhVTKzgnHy7cJamCh0nN8Smm9W7gWOmhtjcoOU9Ee6+TfqDuT3bqRLlu/S42LPxgMBhkE
qu7gdOp7yZY9ISzZZt8Ee/Lp70f/QF2ruRJyWJNMIIEUD88hI3bsvda31gCI1aruXpFvRYIDAD9E
9FOOmjcp+k3f0kn0TXaXCu+u6Hj+QudBYWcj3xlyMLeuo1NfFMepIkORpuHaKSXgoymvOcZdwga9
YFB3juZwj8aOXEzo5F5wgh5l28LJcjBYxhn9rVEO+GpZGDjE8+L+nup8h59x4+kOOqSgod5vBWDE
BCZYYxYSj6oYKsp4Rg7MldOaU6/EtA6ftxE28tJohw6S5Ov0hE4OP0/mHTc02DB2MzPBzb0rc3uf
SXw30qbVoCv1tDTMgGPNLQX01z2vAZGIwihNTn1LXNjCnMoG+pMPuo268Wst4RdkYXRwSO7kNHBO
dtF3Omw7ZAonFI5b4y53dtRdxG605fQ3IZmetnI8nYeKx6k0W7dXh9z18DQ3NzZwyAVsmppVsWNX
m45nT161tJamVu+1wiGaEfRT0Icln4ha2juR4CEJYmmpTf0tv0CybQNNDo5/2vn9TeWa83U5msJ4
pzLjnEzuL4v8p2GF60j/JwRHmM/Jzk+uOVoMxEmWOIKRlPukI9EjtRYI01SlxXTqLv5xr9PzVM6g
yGEm9LSpbTldjtgQB6cAiRjO352WDu4SkwLeJtcj9V5EMxZcxW1SPxamnp79GENodadJPxuDBCeh
fWE6C01rWHDkDURBa8WfKjQ0elrjB4lwY9nzOybydH3D6mc3eR1zpq7+6jR+j6W5wTSzEaMM1ri6
UeBga9laCEVGghPI5su0BPlX6lfwN+Gg1PXaBEVkIbX/vYoLRsNzoZ4QEosCEAUWSKTZbXmuZIoe
0WSrqoFWhboKQxJwcESXwbMsRjAUQESDhzkoBpCWNP8xiudx+0Sp2+strm3IKGnYONU+NlGAktFL
Y4Lk62DEiU2g736abLTfrr8ykOoJO9PohjbN655bH2xEKpu85r0+Bw5d/PKFMz77srHjS37iqnnK
0ox3Jx7bEsbQiO6O2M26P4q1m5t1YB1qOLIRWKdyzjpoaZ0bNvA6Z/nYeR33SF2EYtCECiLc5PpA
CL2snHb+OBTVeV70aXKS2cjbT6rOz/SFKAsosWohuDDvGZeR0UxDlaOopd1N7KPAJ44VQNcxXcVI
nC8pcWRH49RBeRIssTPpawiZL5e2I2G+wO/j7ieaUCEdXI5IOyfFwkrnYoGx2dOzD5CtCFz4qzow
2OHTRetexIH0aCKOcJIjQUGBVG4ytInbVh6n0rT5qStq+9vgVnZO661I0lOS3nxWvSQZzDHqbnTm
xGyLbezULREqFS2nXaZ0TZOtjQSETnaMet+NGq19wWnsynRxynDGphA5zudinvAVcLyCEtbY8lgv
hNECvusmczbRgICo3jU4Avu6AEMA19NZ+70t72cuFqA1HvPNrRoByJ1bvWdBgO5DYpGDvEzjQzUF
/mMAGHk5jodZJrtm1GF7MCYfxIljl2AeEMST9GSRaAvISSurOJXzIkmds8NyPC8iRkv7UPXlUdST
v3w9Meu6nCsUm9u5bsCc5yaJqmNvHG2AVkS3WoeG1gXKbRHC0uLsHYojzOEg/soA2yP6YzKaDz1x
GPU5Hwz5g/FwaljoWOcrMrsK79wfHAFpXtfpic0EBqLdUCBl9aNau3uJkVgdaDQF6JeaDCXmOKny
R9DkwzlhuaAVnACNBmJRD/OmLVOXhlg9CLD9bc4BfuqGs7rGHUFSmcfb2drk5227pjDqxApsxiSo
c3wsyd4EJKGzMvd7U6ZutE+jwcYxas9NsMvLqcDcP3hn/VST0TxamXc+tipPd3YYhz38WLKzNxaT
ePjAw+QyaCc9gjKmt0y3VUTTsaFT/PJfClmSi0PeHSghPTr+lqhODeJjQcO7aQPZfp97f4BDVIcj
Nl/65XBk0jBbj7MpftjQnSl0Bi+JA2BXwGQpGzw0Zn6Fo2Af5Uv1s2jN8NTLCfqY6Zm9so+G6jwJ
+vpXayKJzhrj1MwMZgj7HcdsiD/OnQn446KIPbBnaYzDQMl+hkOXF8eoYZXcNZJqCaHg+NV1iwi5
QDftFtGm1a5NR+dJ1ZXNPCMkG4xevUhOCYltz/KByo+xblgyWq9Ar+MyVtYNZ/QlOQxRFX1T/pcI
w+o2Ltz+J5LzOb/Ugzs9ZIBaJTzxnNqKPk/w7ELSIAtq6earebaYusb96HxJWaJDUCY+e7TFKD5k
KFF6d37twuODT54AhFNIf0p7rJ91qVumm6ap5FERqnzNrQ4JraSRCpfCTCQHFfQVH2fbYrpJueQF
dI+E90xWh/ytME79dBG+dTvLTPK7M0qFz8T18fNU89ojQplHvzixhUuYsafF72isGVrIegDBFSiV
UbQvFZ7smoYepYIytPiImPRvqxaUE6CNrH2e2rL3Nv7Y8/N1BnrxBnYyP5L0HDYmnEjdHqJXEm/R
BDP5zPNb2RhTbJs8D7H0AN4wW5z2IU+TH7D9mjnN+i2cvCrfteW0er1QdJzSkWEiqMoq8rZGZ+Nh
rn0UkB74vmk3ysrcxGFidQjV0/g772zwc2mXkfbo4q2qUYSKa4JCPJDHSpJxCi0lnm5z0CA3K+nq
hx8odHTBUrKFLUtD2UWgbTjv8QWb0ypvGqSFZUwbrSrqiSZTlTL3oBuDfwPc8uLuF8xFiDLaxXli
4JQ9dfwTPUHoW0zimA/EcK5U4v47vuofRS9dJM9N1Va/u/96EaT0f/7rhb/yf1tvZw0F+//3dna/
yoIsl78VUuv/8O/WjlD/Egr9EeVOwNg58HE6/ru1o/9l+7RaAhBapDMFxJD9T2tH+f/yAR7T33Z8
FFT8639slsr9F3/OCdBV4SOjJyT+iUKKjtNfpkdWKs0kmVa7dFBKubyqL02PVZmR+4dogtHf6t83
QbLDqWT2cwKe9a/v5B2D5Sq1qhAxVuXJz//+jz+X0gQ8cRWb2GmpX/WQssQP8TK3tM/JQeTgI51D
MrfZ+eQPSA3sCMNDU+QPKVrTIxqv8cnHl5erf/P19X36WI6nyHvjW395qz34C+TsYKwSAoria+HE
eu9MvBgH2jKI9C2C53hnzBynWMs8A7c6jsSdTwr1c5T64TW2icZHkTKzVKcZQgZEL5TpMGgsIFbO
AmHwyBfp+NuMBgdYSbseOprmK22snOBkZAt0FuLGlFT0FRtcAfEJ+NFo4nueH03CLDL5p8ifh6/D
oJwHm1hCkGCs1/sRLcXDx18IHJ73vhGXqZkLkkJKb304nn/cJmXU/vd/iP+ca/K8ydZDopwElNo9
fb8f5aAQBc8IbtgS0GN85fAlfpCSzPzZ1wI8SV1BUGArkebnAorAQS8SKhCVOfAvApbq51ZMtc8Q
vi5CQomI5sRpGiky9NAJPdOhU+KITau7DzuHeXEMDOtJ9SisDtagm+lYd3X1OPWaxK7EC+dbZQpy
sRsdkyYzeRYkikA33TM43emeXnRbEJgFuB/5fB9fDpynHDwBDDquqC3SDIiRX7QnnB9KaowULsem
CGqPeCHP6Zp9NjILYlDkxs0OVxzatICI6B92bhckOXizILmkd3zvgkOhT6xMK4mBECz5x5UfjxSs
QyOWQ9JMvg95kmk1/My+u/OUG0XXULYmh9JJxz/8xneI4K4cWKmjPxXD1sOQ43BIKxezz7pQ1ujY
FaWqvST0O+IGBtYuVQnVPb06pmkGWEvPMbkMehfg7WSbXbeMmTwfOE76Zy2GOfRX6KduEy9I7L0P
OV/snD4aKVM0c6HjREyB88wNe+psDomE2/psyMlNFmp/vAgjHKGHJdF1ckjwn+WHnKeiIO6bRupJ
KCWk13DIWmcPGjoor1KRrsCUgu7tDmBTLndoQBqCN0oQUqSLjhwhML8gsA+HNnzqFzdODm4nIXfz
I80IFiwD+nsZAwLj/SwgN9kuCwKEgixt6j3ThzUlN4T/YkMWH3YfP/zvLUZQZwCESM+m5b6awf96
9MH6ztlgEwkaVX5w5CFswpGzhgYJh6q450SxXwarOoD+XQ07ffj74+u/THr8sxgGru8yUw+8PwLZ
l9cHbx8lSNvomhOktEfe7p45pHKdApoUR5UI0vOPryfeWeiJkUV/xCyQnUOtHf6/bpixl0BH5DKK
LUcqHxd5YTOVzVnSVPoHBJjmOHQWd9epCTEB6rOT3NTyqYK6OB+mmU5lAdHqsIDdOYO1Afvrk8+3
rv4vV2dcRRzrlO2vIwa5Cnn//nwefWe0L5wyAaJcAyJSRz3nkf1og81Fy5LQh8VRc1xyvAk21eSQ
Lt25y6EqrO7IbSL7k93q7W7BXm1jrlcB+zZk+Zefp7Ta0hayt5FTuPTKhnSM6JTPafHvmolqJ/pV
vbMrvrMIK+oDsp/xELhaqVeLMEpKNdqalKe4GofrmDjcFMfiKFNmqa2Pe6ui0zGlyoOCg39f4DKE
Or1xvRggkOhH4oYyZqmPRi1SHPDJGwaLIGuO4B6Fxa5HaNl+8pnfPry0ppkH+Y7km6EIefndaLyS
PmJaPvKw1E9CVi34fPCgiU9yQLJY7idoBvFaxW2Tzep4jg3D0151KK/eVsvPKuz5hEyBgHe/mBD5
CkpKb4RGEi1y5xkyIhAf59FVGmTZl3FsaFSMprUOHz+lLx8K6hYqFxvwGY5BZXt/Srm/H9J4UbWo
RUrLUFvjDRonBMJDNt9/fJU1rfOvd+HflxEU4Az7UMJTo738fqWHk2fM8B9b9CRuZ1PkNLiAYdwm
MPueexiGh65tlgcEJZzjoxKA2WSXKR7kFMQaazjCziPPV3qPTNu5+PjTvVw51w/nBjZlo+s4Gl1J
8GohqTV6bJc+yLYh0OrEKG3tcfDGR2U2PER9lu61iw83JB7ijITy9u6fX53zpLaR4OEeeD2ITBqn
pZ+JHtRfOqTeqFqZ1WQJCRmQQlswX6SGMT0EFUQnqt83SAO/f/wJXhZN/75/mv82jz4LNz3ylz+O
9u2YIo9nYCjTctky2WfW1aVmuq6IINuEaQ7yYm6H/ceXFS8XyPW6K3iFwl+xStIPXD/XXwukNJUH
HgPmsZtKxJ4hYuyHPDKURhACsgtqNX9vtZW4UgVCNdjV8Ui+KZnOOS34fKkPHnqqaffxp3q5Evz5
UD72DjZSvBWu8wdT8teH4hmx4dha/XYJAaP7+IROenvqv7i5u5wN9Ga+fny9NysB3wIR0oIo6bWI
l6+LeDm0fVtVEhVMHojtsiTWjgpeHDLLUvtM0COwGt3dFRzH96OJsJQ5jfXP9tI/d605x7ASYSvx
1Z8P+dddI+/2cmWaYZvXcXEcoTG5kI3M6BeJ8h7VBETX3nrqW+Ef3KLFeZj40UPQRfaFOwsUVUWV
naSNW/5Qg9KfvCBM9l8vHjRmtbRJQZVCshK+fE7yKqKOxVGNNzQDZ1p2uEq2IzBCOp+qyZ4TlfYr
YSBdrlJnoqk3+QDhtnU8wyItLAei5zyXs7Xp47FPIcLG/XfMscimOmOR4kSocFJuW3tGUkNJgF7n
45/YtV+WKn++XoGcgWXGA0Jk61dPOgpyp50Dz2zberyOjNQ3CRLXelMS2EJgDpW6n9cd1oduoEwE
dlHsg6zYqTX5KM6mbEtKUnYGL1at8k4E0xspmSrg8w09sxF55z0XTtUxp4lBo+/qCL/mLs5E/Ojh
/U/3eUuRXoc10hjTLNcuZt80sqNzn40Jr4alY1IH7MRnswbcsaG47n+rOIgfXWuiZVR2cbIgsKlb
Yt5auykP5VTPz1YcGkzqo3ZO6E4VtP+Kbpho4zuE9pYezTCNrfCba0b7yqqFLiAOeAPy/JKLn2UD
ujxsiGIAhtOFyZVjjUhI21o4JzYt+vaEyryu6Ocy0mT0Xqu7sQrGcNuPBu9Q466/cTmjXt/Yvgdh
hjOIbI7KBIzI6TyTdcBQA54ORbr+rY1lwdibPPPFEz1gV8PxcNpFiAfbjepA1dII94utVIVadnVu
JadMbKjZI6tcdngAuvtJyeoxD5P2l46kWbar5R+oaNukv+hbBSEKVl4weqvzoDbgWMYnisMEryh1
173tRsV08JgaNQQeSWw8qR1m0SHVDj5esDPzVdnn4heSt+kJhW98yRF8kPfcTPBlaMuMgwaW/ove
Qvm7ayqHLmiSVHgjmwkRByUmKj28NAVgDwfrTAYloSLjro5YKTdjvfDJ2H+MvsxrmTwWORg3Uotm
ftDOBs+wwT3SmB1KygB9o18CGamZkmCXmZdtKBTJDE1OMCPycpQGI6fFn+Q8LV9cDI32ZhhVuCYz
Aoq3xpnxQ1bPA5J7BYNh4+RtChZz7n+kAwLyLTMw+5tD9fuTw8psdj2E3t9e5hPGCBO63GX2JKaT
GRawBFRYyvvGysy3CoXfDXL14MbKx7URP8v0tKjIIt1kJd/51gngG9KhWKbLjhwcRjE0NP0T7st/
FhrQA6IWBp0bp3Llqcq0Fx5xMqJHQPO3b/ZOraKBeMGBQ6gFgck5auENR4eB81aL1gODNQS+jCTQ
WSUkP3aYj09SHZNeAitTchu9tpNTiaMn22GDg6mA59Tt2EZiDr/Cq8wPr8g6Qn8IiBtp1iZkYE40
ybGu15P5DTgz/qErWTcQOddx35xketgXdo80MgIxJfgm+ybDfBD1+nRuPBeRd5ZZJ8PsMJvM4nzG
PUs18USeJqN/osm8+pQ7r6fLflaQTOA+U971+Ffp+dRTau+6UIQMDxbUuB0aJSr1I8wW64BNoZFd
FStuiwkCrDBEGZ4TAnbaSB7A3UHAXXBuPdIWIAlCJ6G8zHhYGUXbhPkcO97ADBmRHTLIcAGYvHNL
Le+DHn0kA5ksuKz4jTSC2Ajo8MDLXfMLJt25saps9UigUt2Y1NX8QZjYj3C5UDEZFdSGE1vqfRlh
yw87D0sbko8yTB9dia8NApfurZNMBf73ugIciGusEs9Md+sbwl6YLvZg5r0jK7ECfvOZnKZmYXfZ
0+Sh6e41CfMfjVIJPLYMvjmW1L/REIePhSqX+6rIsTSucTC8djJo7+d5gVvpkD0F3woNAu7DBBv9
ofW19U2oiKKuIxmREipW8joSiMMOJkVwdexACbroIrfWe2/hq9mrmgzesR4MrQpEn7eBQlW18xvd
Lnh4jCEELOvHu3pmeyHOVUCjdVGXM8BzFBzSaBmK8yQRquaJ7YCzcN/2GQKE5XqYkvzORh4yb+pc
hnirukbRLMpjBndMD5Juu8KQGNmpmllrVyKdbCdPXNYVvO4DvaboWCzrk78az34q4Ub5dsom+zTh
iQh2xNgK90LMLoe3oCuQ85IxbVkH3XmUc21OInmEYebGGp3yl73I9Ct/wf3dWihBd+lkym+6aMYA
+0eWMEOGlIvRQzIi283arXY2EygmVrEtk82YN8ktXghvOfPA7GGUdIjC007dhdvKSBqSdvOHy2vm
L2k5DYgXoJR+HfJqqk/nloflGG08KFOFBWyA8UF7YcfgMc+PJ7EA6QEiWPXM/cflNyunuAzSkD6B
aXGGozqOI4I9sVk2m762vZN+hElA/IkJGbrZkEn7w4iGCZ0dwUtQc/sRmcJ5HHst1Iew9ZiOVR4i
izRvmc408C82NZyj74jWfYRtoU2ra0XLUgXi83Jncl2iQl4Ig4xgg641VUCjXN/aS4eZIg5OslO3
GtF1eKjsfliBASJm3RBxe8qbQzREEXjDTVap/oAG0PtinNm6XUCcdSdLXmQXztSyE8ZObNPJlX3f
HxFQss/HyjpngEmKpRuSCr1tm9sk9BgTmoFQdLCq+EvL9lcBVeerMCN8a0aK1DSndVQwX/u4dnrn
kMApeS37aMWuetJXB2UzoSnKJ2/aBsaG6KdlelTPMMV2Pd2Vn7Zv7txEgXZAGN6c0Pmxn+HOTPeJ
nGjpDjYO1M8+kS3f1qNSIhnFPeE6a3H3sh5FyATfAPD3NiCvGBIGRB0eoLGSPzwNW3obkO2KZA9I
7Rcgq2RT101m9FaMSfqlsGWfbEcthpughIa2unRpavIeeGucJt3RK8gF8S/leDEJoFApMHfHupk5
hjkDduygnKkWEWv9RC+2UgjjkVRMp3d4nEiqy59wk4XidAGjP24TpAXHPQoz1lhhMb0bhjm8Q8NK
MMIIjv0+5Gn50drhJHcAMsgzp4f6LV8isFpZYKB2ZIxqEa2D7Jh2DFyQAuE0nzKgkVTrx8sI2PXM
Ixv1IU8mWEZxKJtvMSOeO4mbQG0LfGFIPxfCj3MdOZRHXefjQqADbp3JKkWzCW0DS7DnwZXK0ZoD
MkoN8S1YvxnHsh2rnSuhvW/a0PbOV8jmdz00y4+B6Ih831RQpDd+G9gWcTlqjVQfrYFMUvQP4U6R
6gLypx9RP5VgLxDdVOE+j3rztQ/wVe+wgtcSzT6N023ZBvl3ZCERr6Kq8K46ahBHGsbUb48yxz3O
+8E9dNRcvMkLNqSN5Nr1NkmzOtzm3txdBcvqL6B3kyMjtLCcGbQf7W7K4ghPgRPUF5R3isyCysrw
ZwdxFXzSdHx7VFJMgzzh03Zz/Dc9x57IlCQPK/KZBHP2CMEhB/mFIq+GbUtzttw7MMyR7ab2pVd2
zifdpHcOz5IOgs3JmUGfK9c3569jpJidHPI+hJ8mDubLhVyUI2tu3J3X9/bB85L0k5bm286FImoT
JoPtrzJz/9WbiF1Pj1nLDsYcGyltPbvbUqzQKPbEB4bdhPNxjL/5ZElal5z/19j9c5pjnfFoZgH6
VGBlX94lAw6Q/oNHlF6Q1Oc5touvaWsPpzMD6M3EbBv6HcFxVtyHzP5K+v8WRKkYlPgn0NR3bt/V
IGaQlTlewIr08oNYmAA5qaMlaasUE1HReftgJGFzcBU8khgxF/JE++Tj25fvPGM0dyFarMRcTbPg
5VWJDPJzvxza1fg+/IQPA+dLDA1L8gg+sjt0VpcRJEsbPjwqvanDFR/E84+4cyAmGgqOEnyK05T7
qVuigxEqUdsw7/sL3IseLCK/oQZ2Rz12h6wW1jdbtlRhTp3fQz7IdlGcQlTF2k9IVSAvAjVU4EHR
TyBkRqS24rqHCmFzqad6Mxduvl9KpyQ/jDEs2dUG6MsuYhrWHgUwHBgt2UTtjWSNhHt0aaH85I18
2/mEL+Tg/fJJ1eaVfNX5TIshRvFLJAjezvArLYZM4WAtMdJ8/LOsf+fVQ4nxm/E7rUwwJCvg+O9X
z+LKXVqHRGN1Av8YtRNVq8CigMH8BjcrKxVFYwOYqxk/u8e3r73HC4Epw7apK/BmvLz2EsFdR9fF
BNCJxRF893Efuane1oGeT60UeMPH9/rO9Vy0BC7tWteBbPzqO7WHplogTsAyiIJlzWc1CePkKbzq
ePmBgjFfsD75et/+jAy1Ar5hyTjH85z1pfhrZfP7iv9ed3/YVw3KQ814necZSevHt/b25aJJ4DOK
YI9Eu/CnF/bXdURftW3jsoD7M2JX3vkV48vxIhKN9dgXnKcVZd8JbbxhLwsrvf748m8bVRzYaEXS
k6VW4RTy8jZt5GuLPaAoAMCnD30vg2vR19O2sO3q8eNLvfMjKvqsDAXYsBwlX62itm6jnBWaOyUS
7S7uI0LVKkwbew0Fg8CcrP3yzy8ICnv98Zi8oDh5eW85NEWrqVB9arD3B/RKBSEOXnFviLU6N96Y
fnI95/WMRwA3RInCiIWRB+/fq1eyKmev9WyemaaghMcdUkr6kUVR4o7X/pFoRbAcZWM/39eessh1
MoGLKQEkMcwyY6fkcKZxfQhB2kC+DBjWw2TBRYFmu79NO0shN6xnGsRzFRBANkIH+axH/87jCGGI
R5+Vwg/068e+6ONWzJI2RkS/8bTpCakHLcSp0ygbSIKKotNpJLcEOyJeDWda1Cfvw9stjkXNRdGh
1h45vfKXP1pE46YvXciCfgu6udGFPALOUf/uQnT3sovg/dtIDD5+Ut552VlJwWFI9CHKeb1m14E/
920D6G5yeCgXpjGnMk6XT8ZO710F9RCDR971tfX+6tYqH8d5zlVw0Sw3DcXSFtlDffbxvax/5eW+
AC7K9RTuUoa/bNkvr9JQAwISCIft1GACEHMB3yWVHK6h53D+xGnw8fXeWUF8ygOFiQ+NF0/Ny+vh
irbV2GjOuU6pzoLOSr6uDteDcCsO0R9fS7xzEvMB9PsMFSFB6T8A/L9WS9YMn/ZEgdPXkd9pyjZn
dWtoJ3PsOEnqzmylsPxrOqm0njsz79Mkdi5x2s+HzPZCkjIGciI++1DvvPZaeKxsHO7QISnn5Tcw
LE1gkmzqt11khVfaLetjTYrGl07Uc7/17NHb6zosiNhLk/QbDzgcWgeT1iffzXqZVz88Ix3Ga9Qd
6F/8V5tk2UUyToaCU2pvANTXjD8f2qxA2QuUE2B901rf/CzR4caupumXboZgvgZNIp45IqCZr4Dh
RvuPP9Q7b7NmBCzWgR9cguDVV9MOrS582SLZsMIfOHrnE9nCkkTmveyDhEMi3gP7ky/ibWG0akMY
utAJY8bmvjqT6NzS+RTF/dYtFzw7YZTvxJowSZfVbAlHwzmYDkR4D0P7/I/vFo8rJYPkhMInePXq
RRP7TRoEA0ftzL6OmYZewTFaI8+96HhWTffEKbX68fFFnbffsfalL7hToC6akfLLx69KimjtNrGs
eFWjt5bqySigZkvqXUvtQHoM8JtlG5tgDQWi7iWoysZgfg4vv/vqQ2rjyFy7cbmdsW6Cc49c7aK3
6glkoE88pjQGa3GJTGy+6WGV/4o7xdIsRUh/JlITxkHjFgRxUs17RzGUI2xoUTtfFPAnPqkh3i42
CBIoWGyEK7zqrzsx0Fl1XWm6cFY/qCNCIfI9RSOWnzCpTj7+Xt9c6s+p2qfuDHwUqquy9e8CMAvT
Io0rjSLc6e4XY01HGNPx7sSAFD6+0psHlgqFQ+Y6aWYAoV+/JIkuYMWNdLzojSe7UZjwBH8wfAlL
1LupFeHOyLq9lU7ZHj6+8luZBg+rFqt6S0nl8hle3iQbg1Qh1iecTrl9V4oYg8JMZ7nBl3u8zIt3
nZco9qyFoRgjCWLAMLjeiNi4m76L/JMsNe1lW63Lx8ef7M1e6fHJ6ELzDq9CYe/VQ20HBYmpLeEM
6eSFF7HuvTMVZfL046vgNX+9aHJ6Qb686od9Ounuq90Ldr1TGDJQtxMOTH1IRGARGOHXubPHLqYf
0ddXj/akVhWVmhr0g4RkMnSUFawE3MsQqUYGfjl+QfZkKANx8z2YMv0EX38S+7gcS40VdAnL/ZjZ
9p1lmeGq0G1nDiqxUwjk6WzwMTtpFdJBXM09wljAGtzROJCdqqhbDcSMVJBKLmTMTm1hmoMYen0R
pCYsmW7TL97YWUxvcXYTklZb3Gxymy0tfUMSWL+1QiDTdIoG9REdvR7QQk8/Esdf7d9XcR7bZ03c
u9VpZODRbsamb0mI59DZnkDfHjAwBiSzntSBhY82Z623MHjIvj3uGTD6t4Wem3AHUKmLfkszqofA
TMNPpSuiQuOiSIMN61eNLrBpMP2x/hC2xaGc0VODhphQnGHonsI8dL4zk4HQMlgRqJmin+hwk4Np
rruiw9jADxUiTvYhTik/mtf5PVYkhpzGfU6M61SYxwzZxFXo/mZ065wtk4O602oy2CteFZTltpjz
8oJRikhPlzTDeuGhlUJxI6PujhGagirDCRZlwZw32BPRo0Dz8eYc4H7ZcvLzE88jqHCUwF9at27u
IAc39lFdIRTeqaFDdjp25fKlrEv7Qbex+cZYFDDgwrOgwVozVtsgCjXhrm/H+ipyp/FZO+Vk7wkj
mb93S5gQZ2Dq4sHqjaf2MVGC1hZ4mTSbjNNqseFlIUkvHkYguyOCXOBwi8iyo96JymMbvVBzTF9E
55Cra2HvoOziSPUtzhI7lNyrGSSbsQaiL3F+u0nXQCKnS9Fz+mOF20wIAxp2AQFarcSTswlGp7pA
Q1cEkDgsJodFkY3QjopyFV0UlVWfmI7cSsgnGuy5m/a9iye/tF0ce5Evj+KcnMCasak8j50wONi9
h5O6nxuTnleWR5pEmrjNY8Midw2JSpPCFZv+An1Q+TWNjXPfM+au9m0+4VTqQS9FcJ6b4DaAJnVP
+BcMKKzH4ROW+/qpXYaRBDZkwY8FpRoubiMWdO5oQdHUJCPGaqONIpaT2R2Itja0do2gAYww1HIe
gFHU+6ZZzDNnm54sQimxi8EkznZERwTPVNJrCt1gukPpLnSeO+XyxQxth6q7AdpvDmRz0pVyZ6vK
tyXFORJyjXqZgEPeyE1cmOCnqjzzCNaNM18XSxdJiCPqMwE+59c8Ep1NpmM88D4Df8IV3msDnSkp
Y+a0rke8pkTAVO46kI72oY0QV59hyMsuOdlgNm6sCh0dZ4LI+WSLerscr11QILmY7XA/BK/aBAlZ
mjnclgH+lRlWIyj+BqtePtuO3u6EPms+akzKGBoFr1djcPSg2r2IaWs/Mn9seFy+Y3skjCC09CnP
Unvt5BpDn0sQah5X5htD+zW5LddbcMtouBbHHE8zyhNoG+kRI9lvNdmCD2S5RM0nW9R7m6cPAxj3
iWY29Ka/AMW7HRiT2jjdXb88RE7pP5TeClpLESudMUEjzNT3pumWdSe8NcxpT0qTJTdjGWX92Sog
In+7F81XBiKAwz7e296pXzi/A/Xg04mAbf7l1k4Jmpd4OOBKFKl8AhmIxMMtoXFX8ScV6FtFG41A
6l1kxprDLdKtl5dCjlDlVtiOYNDGaOeQ27jyCnX6i4aPd9VPgTmq+llvmRtFF3EyVWcDo9J/eu7l
Q9ARpz9NJSMQj738ENgPJXsmorGiIJ5qJHt0o830TarOvQQRLD452bwtHLgcx15GLoIn9vU9TwMN
Vu3T5h3iQV5GdlE8Te6SneAdwIkUJOEn78abxgy3xxkbDw3VGjadV5OPjE3GshM6c44FU0FnRd2Q
QVbOFyVZ5kQxh/4x3Dp92zKT2jc6ZOv7+Hl6c8xYPwCtO4SjTsD3+6pUrHQ0j+A8pq1dAXYksM8H
YrD4P1Sa/hrSYnycYld9/fiab59hrklVRmvBdZCpvLpp2NBx4UCWJS8jS5mlJfXJhL4C5SjRq59c
6p0fVAiH7V1xdvMdf/0sf7UWwmC2Ypfx65ZmRpJsE1QgcKwa1/s2jgHpNH48tN9oO+TRkZsqGtCe
nSTnAN7Z2nmz3dsa4ODXBGjXXWdFyGswiCz90aBq8eBZAm7vlKhL3ErhjY1eEW6GKrAbyaqhH2At
tf20lNLFgIlY7yini/hAZk/8A9BohMyJY/LZSFT6xZIMOj447gAvZ+7S4lqDFBg2Hq5RUFfCLEeT
CvJkl+b/l73zWHJcybLtrzyrceMatAODnhAgGVpmpJrAUkILd2h8/VuIfM8qyIgKWva4RyXuzQQB
OFycs/faVox4WmXVN3j5kF1LzWq+Oy37W9qu0IXZLCI16bQMdwjZa7oZjLqWOHthxcNvyurjvDHb
BdRiN/oqvh6QwkhCsBKiBOYlS+sdZMZBBhLv36mqwVuvglFGTodh8jKOTyV0VTrXsSQHoqn4Upau
eTWV3J02jGiakEpUJ4b2G9djzqBmyzmP/tpzA+zFq4fmmS6IfNjA+AaEstmONBROoikDjZktZGDr
p6bMN0Y2fl2I8tygj6HlaLbCZuVoBt8T+ttluZlY0IhpteobJCftt7pL8l2Chz5Es5pdqWxCrMWR
Go+R+7nx9fkMAZi3HTLdCjMCeNSJue3NH8dCD6yLw7bnHdUxNDl6fmVzKJLGlH6yEj8ng2QQFLBc
dzlxzH5jWkG+yreN4IMO8rFRoOvLMdEswbWIWNykUsqrpl/0S+Sakv9ZJ/uIsIUTN2i+9cY5aBP/
uTYkhHc0sfR1lqSawx0OiY+DSc6uG11WuUs+SmObg8sGHajEjpxq81MiNdyOfkRAmgHHguQ/UBDz
FV8ky9ycUc8Cx1LmPwD6WQU9zkx+QuvUPYIHhS6mWltOu6WU3i1/py22lOX67eBkObnnTVb/RmNL
+7PXhs47MaW9ltJwrjdNktEFm0OLV3k4pQ18uMRRJ0bgub36mFKQAu5kl8NmBZBs40iBoLEtLYgH
JGBEDlIgBiRk44Rx2yslfXX2/hz7xi6S3+OBcuPIreurjfjlFKuMJvJRISN3qpo8ZRdL62lDVyw+
cazHP3xUCuUoD+MN/zGTB/959HUp7KJ+044jKTxzetYbet1tZxSn97Oo8NDD92EhHYGpfAP9QJaj
4U4jDJO+BLE2UbjeFORjnacqApJh1275oLO3EBfSZvvNmbw1wHiLebqncDR9SgtNh3SVjuSJ2VBj
UmTrSUTEFv3Ty5xEGhteoVv/5OBr/MrNSXAW153qAcctgXOzn9zlROskG1fr2mjn6TpiZ6I35Sdj
aVC/5wJBGMnr0v0NO65YdpD8Yz4NM3NO9Tyfy+cHJWTkcXRZWeOp5xPjaR2+oLgTkCbSxgmQBRNR
6WrYWEHFWSPimGVAwieMT9TmzAdPA13P7DRN5UVTevbH1Ims+3ywq/ierQexYrBv6/5Ki6byWzVj
XA6bXFCn8Pn1/Va0UAoehcik2LKipuqPveF/Xfz/ctlb/2cX/7n6VXyrfh64+PkDf1z8mvPPeqTi
YEV93EXNYTPv/7Hxa4b+D7HBzIMGziy6GOs0XNVUq/77X47zD6sUshtv3YZh5uJP/T9EI0kntONX
9/2qBeDPO3/j4z+ckx22tWvH3aQNTj+cXgE/4eXsAI2nbREsNGwpzC+u4Sw7v6nNbbaUJF1Vogxf
PJm7P6P6/1R9eVenVbeawQ9Xnj/X45evJhxEZM8x0C+vl0OJhkDB9VDbE6KuRbgTGjM2dwO6lF0H
eGOPsA6xmeVgrE5c5zPbPiA0QEuJxajmi26cHianyS/SgsBarTcJJyxojJ7YnRyuxs+/06GjTEcU
fCU67PW5vdid+H4Nwz4rEJ4J9VXWY3KRWNKHTiLliXnz9RvgtMgJX+dFYxh9XjVfXMnoW4O4U1aj
wU/kfpwmYhPxvrPR8OqvYkLu/P4reP0GBH2qVfXA6KIzevTG4fylFCVrItpzCjdzxkxJBYWUliSf
r/sRtHlqad6J9/7GTVLZ52oGOF4WiKPNTZEVJRplwOSVJbQAqsHqWgfbo4iPOLNq7ff797hiLl60
5dbXx9iyuBCtUY5tx+cmXI4xM1yO4XKpMHEAuh2e0K4ir62pKn7OOPOxI+8N7ZGMU8MPyQ9wH2Xh
OT+FXuNiGK2GjVE8K6PaujABBNE7fZORiZUueG8y2/1AlLT1Ixkr/atMnQq8AZEqj1lZG/Ls/Zt5
69kxQCyKQasH+7g5r1IopE7SyGAC7n1VKZXvS5LrwEbl9bbqTffEPu310KcQxJq6DhBKDM8bnBcD
0snqBq8irRBHT8kmqSNxTtSXvlUSUMD7t3a4N1lfE7ZHNqFse1FxsEE4+sqMYvJwtZHSMWcg2H0/
O6MdWp24inG4M+EyTLE0edjkrXZp5ISHl6EfpxGvyWUw5k3brPEJoski7/s0WET81tiHHIABYZU4
y9Yh92DfNwSFoKRz/0pK+PxD2BqiRKD9461IkcMfEgtXwdYkW00bKE16AwO0oeh7WUyKvmGKPtiK
fePEZn/9oP+9v/hzUVo6IILXIzZG+cOLilHhd6BKSUKulQUWXz/Ya43UNCDamxbu7X7Q4UIWaXNS
Vv7Gg0fZwSTqICDAfXt0v+gg1ngL7jexLbHBBQcFPEvMTaSV5hXkazScyBtuMleZlz2AfOSDgiCD
yDzlN3016aEKZIzpzOQWqRDPe9cXY9roI+SSddYEeZliWkrrqxKVwiZpW9jusa9dLLp3auP9+rmv
Mj26W8ztOov70b7OrTiBVRLvF5DgZj8PpiS9UHewvMUAEaG1BRiRaBEPcXXijb8x4B02lKzmDveN
MupowHdAJOWYEONZuyIL/FI1l12P19qq4vTj1GGeQtBUreC1ZJu6CoJZDzyrV2a8f/8DfzWXePwQ
2iPoh2nm0vI7HHtTRs1MlXQY1nLGRgHjp7sEZzUjGuPEuvZqLuFSluHSygU6jTr6aF0rRjmYnSPq
IK+grEi4XFuUR6cOsa+vwihaqUfAHdh+HefCIeRPbMo0FaJzXZFvXKYPEzyS8G8fG5ZQYj3RbyAK
0493ZZ0xTgAKWuLS8SNzXC7zfWIT5qUPlXlitn/9ZbCmOD6FAHr2a9rd4RuKMjkkvcWlCA7F+D42
trbrUs/dlhk2Gn+B3h0UODhPyLJefxwsaBSvSYrBywRq/PCyqVQYNk0MEq0g/GBe8SBTEVVXgzFy
yu+wO5Z1D3u5OzUbUiXmrz6YD4kV1Nlur1YXWvDm0UBZHLezZNHkASer9iKKs7qiaG32d2mq44dC
059SOSfuawOmMj53cZJ+HuhlXtYyBs6nk5WS3dizhwE1W9ZgPNurmoESsZsiw43dGSizy6ZDYiL5
ZYE8/Cx7csXOYztOrpO2jFt6fqbd7ptE5RcYDTNrq2aj+sj31+EUciAWgQMl0RQEq+Nc08ciBU/g
I7hoLBXfZ5FPC68lBq6CJ5EAvcWxiczKm+vsYeoXEtnbQf8mvZnYWA6ziqqjT14smfOt/9AtDmMI
A9q8bDEz0zMb9AnLyGR38qPPrl5tYU3TPjPqdNhRaCRMxVWg82ioRtI5s/tG+xGlk/ORHTvGYbZS
tNaapb3L+9apAylSAcBUt+8XIpAzckVArLTsM2AhTmVBJwQM0MZLdUn7WXlPtvLFgvUzRthuEWSH
vDwCezr1yC/DcYz0H6MlzS82jpPiTprJarmeSSjf0Gsh0wNBMm32MiLtehNDOmROd5UOvpqKPq5T
wzFg2OJkllujSWRN5P2YXItKmE8Krz+QcpIa5k1N6h0VhMpC7z7PI84xgtAAtZtr+NVClo/Y1EXs
UdUYGk2EqZOnamtnFIFh5Yn+aSR0zA+SKdEIWuxS+0sLmgVjVKPPuOLbZnC2kB3U11LHNhbA8mw5
vkxYxhNS3IEnAfwhEIiYqCRYEkmMO8hEnoQJEzNgJh91cgoXm0AojD3EB3cQf2hyirjAUUsid0jm
VApdnN3qR0iQwyrDJ9gkdBufPEoYhBb/3darT37TkN+rfKV9KeBBge6ayKBGxd/TP/EFUCgyzJCe
eHo2fQIaYfukwuJQQp+ij1/gfjKKiNGavgkyL5oNMGx5lzjt7K55H40HAMnD6LmzbbnczAl9za3e
UTQNM1Ii9knvguWUUQ8DeQD124fuHEdnLnh4d9dn0GCDxpGAN/FgG7Qc/Tjd5gQm+psogsq77ZN0
vE7HIv8NPUbGgWUMxafCdcY7d9F78gBx2HpAtfP4xkRAkwcz43rcxRgH6eHDCLptStN60il99ls8
us15UlrQuuIW+UZJ3W7Y+ZSksnDshPt9rIbqxqMrUeBDrIw1kbNl4MboNFrcyVX6Uwy9sWx8gqew
KvF+Hsnkg7qle4Ubb72CgDQCUrQGTxUtsfM+XgC/eTMc1W2aebghoOjqsCrhZgVd12CIX+bR+D0T
CKdjfB2At3VgW/xwEYuqt05uuagMHUO7RBdvVCHQ4bgMp0pfUEslqUNo3FDxxSfwGa9ch8yOzUCe
chtqtktwZVcWOKSJCNG6sJzJlAcKrI3xttIKZ9y0XTN/zywH04LSZHrXaSsrvUMx0W3StgQ765Ic
/dnE9aVg2BWqCiugdFtRSGkT70SPvTd6fmxEifdDBVD4vhw5RuyHxo2TYGzKswbZ+8P6bdt7d66k
GzBLDV80u/E/tQsf1MYgftbY9DPwSsyt/lBBkyv9Xz59HvIce328xKboxJvEm03QxYnEBTaOJgWE
No7rx7TrhxXjX9caw9VsryjwOTMVAr1AlOAq976tRmYGd6pyrFNtUj8RFJEjVSAw6qfTLd3XjnNx
vR+H1unOIz7v0Ih1hGcdOFxM39QerSCDKPTgVmnVBDGRpJhRh6wiKtODHhuM46QP50kro9vcTkFV
EwOIJJ0kVJ1UFWedqo1kzPbkelpkYBWx9cmk8fWhmWHQ753Z7L/SSJTFOdliMt8ao2aTcVSbREti
81Nb8lWhfKOylNfdrMDtVUub/0pE4l/zVTZfwQ/XP1w4OyPEhBolU2NQTEfhVA6X9E61+ZITWXKr
e5KwTJ2CrAlUICY70kFCGaRaY37tc5WgNWn95jbrpIUOolplPwbFrGujx9sGnLZs893gOq2FfcKe
vN+8zrF6GLvcgd8D/6QLczKvyI8ga+gn8YoAthXjJoTlIJ5aTSu+LonQlzDRDKAbUzH2+kVNJQyy
fre2PToiwD9zDswjVpPFuV0qBTmjakRZn0VDCpcjhRBUYH+z4KtTMZ+uiBUdS8D4kfNj8Hwsi9HM
x7ChfospPm3MwcMNOnFKLwndFOdeSbw2C5qGtAWhu3Yuhxqv0CgnYgikUYMQTBoNfV2ULdVV5o6t
vqVUhm9dCnDwm0EsybJpCV/V9qZd57cyB6EeSpztGtXWKHqaqcG0wVTJOoM4axWfWMA6ZuHRabYN
5RC8wE20fAfd3SZbRuj8WPa65GmUQNEJDB+aeLe4NdR5WYO1CPuu8BX/1K3XQLBcIjXryCRCYC7S
c/jrBGmKMhffPRHlFuvB2OAetUemeCNRZA/xbs0rxD6mCtpivQXqI+qjtOn1hClRhvkmTSJESr42
81HG9EU2XVsvny13IeTWsuEaIrER1u9yiEq45yQbatRSFqbWXiuqL1iztIyo+dr7YfhxklxhWm2+
DkYvSybH2X6wwRsWGyi1GQ56HY+YGQ3GDyGF/suFPxEKnc0UCpwh+h0PMBM3OY8q37lqqe+UbvIu
MEI2TjiWeXSVer3101rGbkvwef21hLxwGyVIHuD6WuquyDXzGgZWplj2ii/C1aY7L9UQ2zowyynj
w+7YMsHkO9p4LDKE4u1oVNTnaZ2ZG1/UCDikVQEBjmut/1U36fLFcRL7g1bb46UpkMBRL21Vsq1E
334ZWzj0RF+WfViS5+he21Zlkyq4OOOncTE4dfLg9OuaJsQcGJnX45Vvlm9T77cGAOQl/4Aiz2Re
NVluaAgXM7zpopNX0hEgF5yIyoUv0aGacmXadRWxe4jq2fMS+USEU6jnwLhVIwD21D11qNBb/52A
BXj+HfVIMzalYTWA8AYJxrLLBuNxqaGch7Kcl08AoqDZtJMz32SAjN2NAtcSA4Bp0G9nHUmTD5M9
VjU5yLX4IMeGmRlTu4sNUyQOgR6tEbf+Lqsi2NTUx6JvvWmpn+3Y5h9cgoYa5Iu92RAiWrdPsOAp
8kStcj4zaMWHBDLVBescYEDIIZMWEkGDdYetofRDW09dsZFFncpQjB44Y90E7L6LsqaJthncNgfb
Nmr6C53goHPZ6oRLa5kGxMAsTPMzFAoWRJe0XSyRuO4FK4qZXGHFX7NHndz8TrGgAUWgk2a4Tf0y
+y69qUWrpmZwL6gBMXempUwv7Vmf8EEXhf+goxL0IRyYNWEfutM+dhF/EMt4Mj4ZUDNwgg8wQlo7
K7/MtWM+rL3en02pzx8M0c1IekmumYASpTlbsQZbFgcRPfoCCAuMLAtBITdWoZnxGXGU1X2b1uiT
C1GCyyDXwLqVSWtjbkaBANhvJD0n9IZ4fEoJDFuTrmf2bF3WS34cGwEZ1I6v3SnAi6tl2qzOh5p0
6A2ZbflPO9fZ/IH2bu5nIzLBrQKxvGhUM5MN1w8eDWhScv39JLJ1y1bSHiNyw/ZIASEJ/S4jZofU
zFY0PwEyIWKuDTNKUY20CxCMGPi9F7vumVsX7R5xrgnmZ67yYDBm96ymHMGb6fvhjjgZduqwPskR
QH1s56FutvOt5o7DEMwmxZl73D2YLaMlGcnmGxbjFyFQ9FgS0k43DQBAWEqxpII+lVFJCoaNWzl0
xjoZz+p8nLatDX1+6xYFbQfRI1dVSsxWoA/6SvNhMv1FrJJAak2UK3aRfKlCDw++RvK4kbo7d+gT
EcZVRL+C4JSZMHZCGhlLKiLXm80QYVBRzjHZt5iZg0oZowrQsoprdNq5tRPDNDEPuClKZaFPc6AZ
aiIBd1nLcdqs6/ckW81ku9F4t4LF62lmFHM32+EoZXctrJnolNhXLKM5GuHcYr1nh86/TWCVQ9Z6
pFnDL2LcQD/GJdAEdsZrvN+kFnUGRQX9dKKsKN04A9r+zeAO04fMK8crMrhya4NMNT/PDSxum4FD
87msBgZcRP7sQz9M44VPf4Rocx04Ss+nCey5k9PXyCRDyKTEBSlGsh+kkdCYu9aRneIwx1K9bTR7
uo8Ah0eIcHPxgW6/Bn68BqBO4atfoq1BWwVSDwJNN9DYF0BAyIbpwZ4rZjZotsZdXC/Or87o2OLL
KMk2yirL377VtT8w+3vTTdYuzRdQwf0aZQEXfc9tIt2uZd2U931bWp97AF6ChKYE7Y2H0KQKUuVD
G0n0li+HFMo+3yasuQkZ1hlUoqhtlk9tp+zp0lTEke7abLJujKJyioCcA2biQmjybFEzJ7uJYe+S
FSjsaNuy5yXBJCXzizhlMw/8ackmIk1n9VGbTX8IefnGLRgXolEgowxh0bcZFCy9dS5o/bk2bLUh
4cYrP7nyW8AoYVK7CH/563L2JkZdfcidxCUqrZvyH5Kc9uspq7orsMeEc0mp3IXE2Kb4gkZ5uh/j
SPuVeRLa2kxSeX5hDTk5M2M5INqu2bleL/E6p4xRNhpb9kk+UGGMJkToyMbbm1K0X3xRFe0ZAur0
vLPa6Sf5Bda8R3neQ2z2tDQOaZZTXvAtJ/5u95bOC6uRfLvsjqxgkh5YVvJwx3yLlp4HKvGJcWxe
TZd2TlZ5wG8CdMSK6OshRUSNeDAwhmcJOOuaDbOdf1v4ip1w1vryijh6nnZCTOcNSiz7d6Zm+xdB
ruoS2ZAYzti8cZqbkAF+NBfhPGFHZ75wSaeJMJBU2S2C0MUHUtcWxBTLKiEDKq0R2kOr/i3zNoN3
LLop/oJpz6YUbZKsFw6t0i+oUzgeCKt4QRFvlGwdJxwE57WcCJKMWwCJuyEjIieowWoUe1ZWmMcd
YlqAKQuYQSJelHY5of3mrnDWM/ekA2dmIljShS1c86Mzk0yGDv6Gm9zKl69T13VXbTprX+VUal8h
/FMHtKfaZFWfCfDGNSAJU/dZObtAGxslL/Ksn+MdJ8bmm6q6SKzf/2wGTVdDEiLYJPZubKPCb0K4
xbwdvBG2Br0AnVgezy43xIJzZK6tJHoo2raOg8IoCKnNlZE9Od1of275iKdzDH72rzkdlweJlCEm
AsUGe67alcJUZ4bTobCLPGoxkhPIpqBEc5kzCfN/57X3hCKp9PepbaNzsMg/p1rDV0C0r8HFgpGg
3Px8tAbvyofFxhMfkuTcUvgfA9tOCH7qqt76LtyMFgaEsbYif0845JsReHTR5lXfMPvWhBFVdSFo
aUeTDle7A9SLqIjy26bNMpo7he+WQY/PoAwVAUE3NMJAexHWAztYdkv7MRKtupWpRaFazxsyqebC
rexdKanWBFVpqp8pKebWZmGzB2530vt7YoW1JHTjPP9M94eTaTp2vnWu+JhZY2rQBVu9b3J5kWT4
w9jMKs6XG6c1HMnusCS+g3/qdbeE2DvfU4OWzabpZoLS9arPPpF3j3aIVi0cebeMcDfEMXp3hiQg
r71B0e83HTTvamFrT4isn5bfWeKmq9Yo3SRcy5MJG47RSRj3WeSEdL+cbQwrtQrtrkZPz7QUkb0B
guVOKvwvFCdMT15QS8kIerJmsmN6DpQBkWzucqUB/rdgiVNT2ORD03bAeMCKFaTU+0b+OHFv1W7s
tZVYIUi+6CyXw5HlASCPrSEZ4RSbw3fW355ILGEm1wQqxs45oDlRnRMt6rADIqUGL0a8DsrMBdBb
1Nn0+b+gARp61Wm8XCqKd2ghl4fRi7ub/6qiHOdUOdLyLQCPhzqL9pkqqJHs3q/NvyqYY4Q1LIsO
87Mu9xh+T4RvGy3jGveRAyweqbFcaZrVk8ci8htZatFjlLntiebGkdqbJh5XBYTk6HS08WiJo3q5
LUtgUSX0WN/usAh6+jxuxqxQ2PFktkWzG50bJlizgrJwmFaTuVMt8MH3b/1VN4cfQedyBV/YtAzc
o46W5nhtbcVA5JapNy9S2RvUqS3npnCm6vb9S73qs6yXWtknIFtpRh83jsxeuZqymeKI6PEuiXip
NzLpmxONsjevshrvEb3SyznGebQOxnsp2ORbsbFsi67WHqs6VycUHq+vwh7U5yiB/XzVXqyP9UXz
UfV+VmGIIBxsGFJcbBE4O6fM8r/uGsEj4r0YGFNt1/SOLdFVgoBuTLo6QIxsnMn1RuoYNWS5xoa9
/3re+AjYrVjAeVbUObd2eEtzHlHwkGv7Wnfji2XBhqDFRXZpiJKy6tL52x6j1Ik+/queEY0bizo1
Ssa19WYfdZPJbksag3WAQjfnt35gbz5Csdorp/ouiTYPWzqt5BqK4kSP7EjT+fz18VDRlFhI9XBu
Hr1BXYvWiiJfnwUimuSNYiySDV3V7hwxeL4exsSZNpmUyFyE3apR/WVNg0YPJAFb4UK86olH8Zyv
ctzEgqFt8Bk6hMEcN7EcMEQ1ZwwZEILdPOTtVITmQE2NtPNf/TAOVyjPIRbhuAON2g3ng62KM9/G
SZAn6wFuSJtdpYnfRHA3lzOxV3R5ooL6ATlOJybMV8MfCN7zx4UMle77KqZ7OfwNSKKR1/U1mMBp
+gDICSyCpedn74/It66yam5RGTybF44GhxNB+nWbsg7s0vSuq1p8njKtuf8fXEQY610g2jLF0QQ4
9HxYpJdxgLFy+wzTcHEHBdU7NdzW4XTwcnliHroljOUr3P94oPfWpIYSJBzN0d6+sdaM4IEZ5oot
trZp6QRsDF+B+mrt5B6qJLBlIkIh5TiZSSxKVp2Vjpleeti0nsgG9r69/xCOLFiroMRFiuNg3gVl
rpvHzAMT1iVQnqwOmtL5raex/NI38sEdl/rSAgd2UbRzHSxOTxVEjKK/hi8EuVP0440bY0at7Ymq
KXk3n97/Xa+mh+efheQCpRSCH/1I56L8frYptddB2RjlLq5TiloD+Dm/dPOLRQ4YoyoIGbP/8/3r
vvG27HVIrHpNypze0eTAAQS/gcGggF5LyT/y2DtGlFxHvTw1w7/eBjAicKih3nMwQtFAO/yWKO4O
2iIJuJd5SW+1gTJXFrO1LQuayB0YsjXwFuwrvpQbx8eHWfjLqTCDZ0Hy0fBcgS3gppARrruhwx9R
+DM77Y6uwGCbgKLN3NwWSH02Qsf8XPDaz4158i8o6UzfGq0zv1r+9Ft1roHkh4qRNLXkNvfainxN
Ke7Qn8LRxRDuPiYzJSyE+ZoRjsZYGaQT2P6OqDlVB67UT4lR3xgwYPjxunuejmjk+MVRS531xujR
chh2/8uBfvuARaTcOh1C8UVEGmJwhA+Txdnm/SGzvqajJ+gIYArrUsKoOdbnYG3pGp1iSlBy5e/E
Rep7HEfmA8Id/UHO/qlP443JERYT9k6sgnwlz3LJFzuQisYrEGazDArEhA/o2vrbubKtE3f1xoeA
nd+EXuAgaIeOeDgu0HSkmQF8OKh4sY9AQSUzVpzeQhU3TmwPj5g0z3MQNgvsFShXgPId4/EmbMDM
MHgpVGckgWGVwAAAv1waGNkBh0GC7EbdoKCv862kZrMHRPXRSKMrtirRpTnIE5PP6ycsDKYcdgfP
O69j/klTSNylBL4HtmZke7tF2AXiOT6xlL4eN6h0EK6wiWQaQCB0+IR9M8YXzzcUxAUeoQqrRAgS
cDyrkOze1BVFk/fH6es3yvVwlzLRWIjQn9lbL8aNreVgB02uZ5tVumtxsgIcNqLVJnUKIPPmpYjw
Yb3DBohs7vDWUsqhhSQ0OhB9r86dVZG05DDYYLVmJ8bpG+9qFaUhrV9lkcjjDi/l53SzRMGIGQoc
dcRe2PsEcOuJq7z5rkBcMEyRVdH2PLwKeHk9n0ZuKKK5yGty1GVFLSjoJpvW3Bqe/j94Vy+ud7QM
iUlCQFSSu1L98ihdb9igLM92yVSeku2+9a4s1joWWgtemHu011J+SzS8wa0xV3sbGzNR0HaFusTV
b584ob11KRY6h3Onj1XwGEkSm2MzGQPNrKzp7HPY8NHGmkrjptY7LXz/AR5hSdY5BT08xwpyiCgp
4WA6fGPQx+kad+gJKsM0vku3RhkLYPGuAeGX7epauUFPXupTbi60uFs1Y+zKmjvi+qIgcxpJXrmM
vLBDbE5fpGuIeEVAfuKTfD141x/JoDIQsZEAax3+SL1j39j0TLLulAOqMeBSx5SXT0w0rx87Lnbc
D1Bg2FQTO3Z4FQr2iLUhkELlaMp9EpXFuZTuEtrEF5641KujpLeaMdnvsg6v59ajwVSnvVtgRSjo
zS5VHtJOER8nj9bjDOi+2ugFVrVg8OZTu9g3btGmP8e6CN4SjeXRdbEeL7PNZjoYSJyNNlUct9T2
je5sMvNLgSbogZffXjDUlxtzsIdLvGz1viGHNaRqrVOWqqv6p05T5YMhx+XEa37961aum8svXE2E
xvFTif1uaghNRuRgev2jpsf1da9TQkiIyjgxUb3eBq30MsYTmn9egDh619OS0hKsibSIhBqQ6lng
87v2nkVX3Zhm7m0G2tek0+r2qS/u9VjGk4jPwDGYJeEIHO3YMxBXJMujUCZ0tn3yRmt+8NTiqhM3
uN7A4W6L3d0fTyIj7ZXTuHEgTXv5hPadeuvFMpXo2XrKngjNIDcjXKONOEDCPScpzN34BT3y92eW
N+6TugzbZVvALwWpevg1weUHL4zxMGAv7W/9us+2eTLFj+9f5Y0hw3aSGtB6EFmRwYdXYaJUiBK6
jLq3NTx083CPIaL87BSsN+9f6a378XGjGBh5WKndo4lyljFgF21A76ET/Rg15fBd6H7z4f2rvHHO
RDCObwHZPvUe85g73RfEd/SCG1Ko3AsELx4x9zCMwjT3463bFnMIsDqhZgFseHLHH53TgkhB3bSj
IoNsMJs79BZdFr7/w94aT4yo9QAGYY/Dw+GDzo2RHgXNu0BO0rlqUUwFVU5HY2knWmt80RzF3aja
EeslAcNIeeL6rx4/j4QBw6yMx4mXcDRzMTmqqIc9s8myIX9KND+/htt5MmDwjctAR1uNi6t3gw3n
0W0SnN6yIBP3gIphRoqdJHsssmj0qoKqPolxHskWHiIZA3natkyWb7aRDPscJd5WS/tuS3yteEro
v/x5AP/rNP3XOsb/s9OUJnJdpSx0vyoCQ+Y1Hnn9A3+cpqb3D8sYsHScVGuDYLVe/jGamsY/Yq0m
sdVlx7CWof/tM/X/WX2pjGJKCmx6BGPp//tMxT+Qh/BsU11kkqbD+Dc+06OPmb0KpzVs1P5KM1mp
A0cfzWI2ZreeD8OKitWlWNrPTey2ew3JzFW3zP5FapTV5bpe7CmmiD0kXLq5AoFpQxNV+DRHo/6i
quLs6cUjvPuzDry0pB7u059/mEeJjR/G9pJTwdEPE1GmZWNh6yGnD3lZwUZAOtOO/FA+s8CBa/lX
s+d6QWY0waEKqDvGqNUQ/LIeauujSqnXmrQtgYDpylMXytK6j+/f1uGqzsYccA3XclgOmDpfFctt
ukWxx/Y8TK1ev5qixepAH6d6utEs84nox/iJhAbzrpnH5MR6e3Q4X6/NscfFm0DjZr3TozuMPIsj
j5jirbW4+VfySoqLdhaUdgYYBxtVWNUeiv6I3DojLLr14LYsSW/uS1t3b5hb3NsOsPyX9x+IsV71
39uAP7+KDTPlFqqD7Kysw+cuGhgvVhRHITkc2g60lDhD6tl2m0pbU3v8JXnIpvGWtlZ72cwi3yS4
fc5cd9A/5RURPJzH79EhIBVRlqADfeLnrbP2q59H3fc5HpUDxvrPX5y1vUWgnYcLF06x7+06go1D
PbPVt6nupzMx5wYSUq1ONy41jb3Bshb4ygHUMbk1PN64+0uyE+9wrRVBZ8Gmw+7w6Gm5C5TFZJU4
OmiFUIKhbtw2iuhz0eja58Tx578r6Ty/H4piTELgQUxoykejBlllgScPxo8vaxKDpx5mQ14r/VER
UxskVYpVrxpJSecVbGijdzekjedbzC/NhRYlGsr+6dTO7fBw8vybGMrr9thhZqDcdPhSphZFk1m4
xGYKV9yrLpq2iFGH0I6jiaoL8QxClf6JR3+48HJRQ1+zJohBYqu44p8OL2r2jdXDVs22tYjivWe1
w37Blnrieb9xFXud90BHUv6k5HJ4lYr+qp/Sx9tOOdBvlvfMDYreKh/eH9evniAGLwAXtAroAWFz
P9orVinTBEEobpjDdLwmUs8+r+g0oSzpu2i/9Km7h6bj3r1/1ec01YOvicuy3nFrVHng/B/dXWdX
vkNBxA7rctGiMxhL2m/bmJJqV88y2ZWjgcR1tgoHorumZrUlgAdds1pGk9g4D4R9qLE2DmunpXvM
Ncnmp7YQUK0uKwcsKRH0G2XPzYPCTQSlkjC4hyxz4qt1d36bjZlxL6liOdumo12xgb3ZXpE5bExB
1jtzsUEQuiJWo3ra93iw962emfUNj9FxNpBhpm1XWc0On+6A5WYy0WzGfktUEJHj3cekmdwbXSvH
ajckZn3BOIFqOgl/bIPchlQQ5GlOwq3Zi+KxxcOibzxDxmZYjX0zgJAnTOp+Qtp/1iDP9PaWQd4e
8NKh+No5DtI835qLj6S+pxEcf00bUIwkBqpAvUMXa2mj+I43SqkQhFWGjFOet40fPY5pJD8WdoaS
pFRV+2fX9x8Tr98aSUxHFvoHditMTocDloDDhcq1SV6bWWphTQLPHheou3UlQh5rKYabpCDD4f2B
9GrRWMcRJkyoUfxdcLEOLzrC6e2tGN05qZfudgHKuZVV04QmdJnN+5d64/7YE3AxcrjW3sDRkG3b
OGfr5HMpvgrglHT4oiTJg8Zq7AvG+Uy2j1acWKvfuqgBf0QHh8VO/5VrNo6HaFqQIhi1313DKUVH
L4jzNCJk5YL9idsp/e+f6f9l7zyWI0eyLv0us0cbtNhChA4GmdS5gSWZTEiHdqin/z9U24xNZfVU
We9nnSIiINyv33vOd2ivgbliVIeP1vhtUSUaMlWwBPBDs8zcMeTGC5S51c5oE+fw99d0u2a/LQPU
nZQg9nb+pxD68+3rcxMgA6kiYW/PImTX6o5qlWWwuL31qgkx/8Pn/TaX39ZuZn006DcGEnW19dvz
UjpWW0v8gqGwcep5wvV+uetUfmTpmj1JwPBvuEXltFfrTsP22KFfUtK+eLW8lPVXLSzDCdbGrff2
Jh8MecnU+zbBu0i0Y78c+wpj1j+8V//hEYegD+PQYjTEBrxtFP9X4RHj9ZmUoUYpB9P4IuXmJGxi
NbCb/p9s+P/poyhKEdpqNFvRMv35o9C/9BgZ0FprKULtCQnpMVcUMKIszf9wJ/7Dg00LZHttN9kG
c+o/f9SS6r2bj7kTYi6LL8iNe3+lcG18t8/IeB8Qq5CD99814f+4/QAWtqBz2iKbDuHPn1p7XoYJ
dHVC6RQVTR7Qgh1qdnwas77/bx9tjhEofWhBQIZEK/Xnj0rn1SkxldoIlyHH56R3RO0qOziJDIW1
Yij/wbG9ffU/v0p0HRBYIED7A/X525Mdp0ZB0iEjbVi61q5XluHisc3+w8P41xfWgGrKkJuhAYOn
33UtbYa2D5mKFWb24qGUz+SexEl5Z9geM2AC/v7h8/gv//q7WB5s1kDuF9y2357JsvA8DmMVqG97
VED7ZXNF0plmjkyeMb9UiEkRxdLKT5tTP7crGZXTgN0q7jUQkK7b5LgaXYJOe7AqcAttWzxhnc4r
VMtGXAQTcsagJllm9Md2MA7eOqxPlO5t5cdLU35mcb3s08yYfvVEKd8SbFL6riUKafJLgyjtHVF4
ssVESgxM5BRtdofOuftOsCy1C4FUsJiazkv8yurL9zaHH+SbagJfOVc7+ZXWG94ENxmWocnQp4+4
pgYLPKw8A+fqvD1zUlM/Tdhsc8CtF8+9lO1zwd3+VaR9fAeLA5X4OK5x4bvdoG58QKUS5Ow4IuVl
0szct9S5/rBqc4hPnlNa20WMl3tLyUB2m/gu4l1fZPgLFpF2d6bSzcB6Fekgly+IyPSVIXPOhkQn
7HtzMn/pQ4tbJU1s8cNuhlZEM6amJ04M4yuC4iXBZjZpyUWWBvA3jxDqj3jsbHy2DVGmPmMKVNnA
uodX3NVVsxtWg8Mc2mkBoTtr+zXQUuS7+2x2LOqn2RgMny/FggRqXnyuS698w/qU52HdxpvLeXN7
+xgJbABrGJWg03mj9bmZBn7Z+jjxu4oskbsum5Jv5VLGhNXikrqhYGxeqN+GAcxVRvpiNq6VC9y6
JZMYoWgPVrtQjMTPanzmeP3xM0MU6AfFH4cZVBEsY9W5gK2O5VHa7vBc1sh5A3zUFclr7VKdBh3X
gl+sLnBuWCPevqUNelaxKxDThlRuCRrPQ1/tZX1PlDUWrTN3cNYCStAJdjuCeVy2ieIQ/d0N/EVg
SBn4/9iQd9LFpIMfsHOecrVSmjDbskqugDvqo2JV6U+91r1in9N9Pa7DBPaAXILqmBkVwv7RUJOH
0V71Jz5IJcm27+qXaa7WbzzXGcaVtBm/Wiiscl/UM99WF2xyPsEZ7Y184H9U8P25Zbuty1QRW8va
pYXgYlH682IJrkArQVPpYQuPcd9CBgzZh/WrtJUpovYQvqFOU+jEU0d/4p+GmH9tiPDx8EIATgAf
4nz7WysV2njb6qLWw6bCheiTxd2GXbkZ9RbEp2IgUFiaTUKVolRhQyjSzTNr56Zzw0PXIt+WhL7l
H8rNv+7Fm5SYsy2lygYd/W2rGhThTtAQ7bB1OWIgyS/uFReLeguc8+Hvt6q/NP+4/Fv/nh+/6Xmd
30sMryD9G2+FganCno5zPS4hWT3VZRubnxcwuj9AbFU443DAaR3OK04hdbBgZuV1JvbEARN2BulQ
7f7+i/31sWAug5KJMzCS5r/MHrMSZ6+WQ7lVu3q4qHIiqRe1j7Kr3Yblsag4i2WxFmS4bQJklFP0
95//m7B0ey7hu6DiRNa14Vd+3+7WvFEzKyXrVMRjctdkLP10BZtjBUUCQaYtdyvRIFAqC+feyQbn
SP5xL7ZAmf47KHjx9vffh+n977sh/WOIhMypDG1Tmf1WMONMm3GTGQm1xChPZlqu1q6wOSX6rUFY
cYB/LdP3HSKNuwSAQRHoDQ8S3jwVTwpP889xoYUKN6ZyjnOB+TMQJdMB31hJQoGMTKUZxFbRNUdO
0Kx6FcDnU9K4niQVACpL0CSG9VJIVT3o9gaoq7QWMr/ote6g52mCsSKuy9qXKI3Iy9BZLoNpsezX
1EoqCuhl0fD+FboR81rJ7A4baIooT4fk6wu3UHv0oYr92VQzy80g2mk+GjbAdOyg3fRcm62BDUoh
cyBozCk5atyHN6MxcNkYE9iOsGtJ3uAvA0X4bJOa3EuxSBVM/jKX7HCZ4mpobJ0ZPaC5MzJHv1lG
0z/b67QOO2012ptkBTYCMvG0ZGfmC5rdbLa7p96hsxBJHXHDYXJ1BUq0pV7xqdvVPZgy+Cvz7Bha
UKdq+dLKxAA3An9qz4yc/lfa9D2BdxiKDL/OBugY87KZkg3ZDvdzPVg/89qtlD07ZCm+xLiow1O2
8nw+r15q6Yd2qVMik5YOzpuB016e2ML744rl824T1o4XqPaeGRQGoNFwKefaPObT0Hb7JR0KmL04
2rQHhsVyB9DbaGFJuWoMfNvt4KogD8UdVPbpbSNFEDs85NOTmsyYquyU+QN3M9m87LIjPLnOGq3F
DQaDe9cZav+ZxvFE+s2SfAIDIDKZBHPrg/IXBPCW06wjKFWaN3QqbJkVvr53jpeSXlbexXmQ4h2O
j+4yZcCE+mmkdYeBfA9INcv9rOgVM5radHjqe3vbBOal3A9L7fYkXQpyWtrJAczWlfOuyTCHB7VD
gjcu9bgookGZydtdKx5TXLBFQ9YEkolbvmSuHhB+KBZ8oUNKEIU+9MB9ll71ielMXL/uMrGEK2+f
tuvAMT4PIBBFFE+TRaGnjM0XsRl1egBQLUHrI0chcNQuyhJkYYfnoy1T65KTgFaS7JK4Onap7XOc
RekP1Wym0rfqhZGdafb2vokHqDjDilMl5CGcmwsZHCo0xIoHkLGI8kEoo+P4lSd6J+xWJBGHGsPF
W0LC6EERHvlkWezNauhokJBW8hbf5SAXBTxIvLkWC2YL4dLjgfWHGW//dn5VcDUt6tLySFXz90mh
rxgaczm/rcoKBy3xeNLIFDTrfdvNW42TuG9KrcyZjx3Mq0L0mlsGR9OrzxKMBMwcHqrTvJr5l+X0
ykPSY7L2mzIbPyA5dmowOaX6XrSe8oQ6GTIG9aXyIAYDoElG1+aRVz0ewskey/cid+23Uffkk6Xl
xa8JQ+y1Sxqc/0rfQIEQINqfiZFOPsqB5BsfFBRym7wYTOBlXaonPu+ZFBHUCwKsy1ZjBEpDriU2
3LUI1XTtGZBCHC+O5U/A1D1/mztFuok5jJyGjTRkyFK7lZTXACXw8Yo9kErjO5z3wgnKol1O7jgB
m5EWNqzjll5URRJLP4MpFGSfWPWTiWSjoZjPhASb427ljHkfz+30NovKNhk/V+5zIROcpW2rGaFe
jjMxNOmaXLWR/ClfA3C8BAQ3uGXYTL2OU6sQTnuCsGpYBzYWZtpTPeEXR2moZsdGOq0CjUdkd6Lq
yDzvhs1EZ7jM6KPOTlYRVhqQ/aap6xcYaegoMg9zY6TrY//TUBTWMzfJlRua2yKhw1/JMRi4sFjK
uhyPqjIX6ss0KB40It7Kbu+Rd8tt1830RY3BFbOlYKYL6pkQkjpT6xZBSsE0K3GRrtwcc6jskEzT
edmvnkcm0tISXTnVUnnlTnctYwID6GibThTcVlLCNkPzl22eZ817A3s6+DCFcmCybk6ToIR+lkZe
Ie3nMa7YsxJZlz8zbVVxVytO8TqoSfvQYgxJQxTE1aVdMiyvID1MC2yYOccBoJs0C1VzULpoMioA
4ERDzh+JrZObrFNBv8UEB3x0qRKPh7Su2EWH0SiIbdZ7eZkhczBywtCi+tiSFof4BcKjnA62gTts
dZokxORNdKhXDmll2Am2edgcISjpCfY10SA0hAWzhH83DP//7P1/bYKZ//fsPVi/PtPfZu/8g3/P
3jX3X7hOcKmBlgQ4p28g03/P3jX9X/SCGLCzmBFP+4dn7n8znrV/MdxhPOswgv9Dffh/Zu+m+y+L
BjeiCwSW2yjM+G9m7wysfi90AeEi5MMdRpXLtvKXblhSuAoplpv7vXYfa8zQEGS9A66157xS+iOa
c1DsOc38jvoq6KTzoy2M2idX/rWr1JYK2CiOpeLlYed+qGbxkDGoS2b6AI3ZX0ZyYDjGm9e1tqo7
gkvPjsirAP0rqzxWBEemKmbX+ohEJjBHg9yFfj6XXX9oUtBaK95WKy99r2Yhrq8KAARSAAkdF99t
oX7WU3wwh+5Xr3gIXYyT2jjfUn3cSTNKy5fU+6rn8+i9DKt6sOJTMkHYzC4aC2BrEJ2nLn5rYt5n
xhsvew/KRGtYn17zwbfDLXFVYfD4MfY/kYn7wZt5j4rIZUnKmGWM1XEp5oiyhsnxubeY95lLkK+P
a3nV6QqgR518S/nMC/V5JaZhIinb9Rp/bsVB8Z4mWiRMLG55975WxBjyMjdsiiuLQZKekrm+LmbQ
2dke4JiJLUq+JKJhzuRv4B4vw3pwpw+nVl2DwQXA0ltfSqI8DS35aYsCnkrpn7rkB65Akr/QhD+S
2hCUen7QSD9YOO0yabufUqC2qQ7TRL2mZnNY1cTEImxa17rP92sxf+bdvBdjJ/xxxmo/TxdHnW7p
0vlMgA9jln0U3W4ufoAFNPxC3dh4JTPzLNT1fZbADqm0gzcqrIs3k3D0ANf9cGSwmT8kfGxKpVoY
0AfuO/0lp5VE6yFopvtyOG0hKNU47iigK79MvfSYyvoyFhrlEyp+K+6+0bYKHO0+rvACO0ZYdt19
Yo+PnVtIv7WWfW9wRAPZQVriIt5nhIxkPy0PSe2ejVEtYWq4fuWuO3XA+Y+bZNdM6rfe4uquOLUp
94ZA56RprtovTf0yiZoIWZ6vS/6i9mJPcC0WLDwG42vDYfo4AI3MLTzZOSVfu+jPPWk1SOT8Sejk
3IEEWY/eMPrWUJ1hr+TB2Nc3e7lCbvuVO/Nd75Vh1YGXGep9DMLPKt5JFApHOYVEtp4z2ftmdV7S
R3ZY0quHUFo/Flk+d4l3SLCLlwy6LHW87+Hf+LULJ1PiRNOQwmV4Ln6m2roztfJ10OVjnFVQm2k5
ri6DzO4On2JkZtYDtBYwWeWxNJXDZEzXpVY/vdJ6R+vAc/DmrQdOP2E8ALYT3dEkT7fuzmMVwnU4
beAYJuXnUZ+hi3g4IFXzfrHHg1vED/EofqWJxW3BbRqYk6bxfEs2M+tOruPww9G7T6+rT+kfd4M0
t1SFNA4hYVagD6ChPhHf+85m+Oq5vB6KZfzqPfVL00mryNzRw2LEAhFnEU3Ls66UkeySME/EPbqN
SJ3dh1kq7U5YK+7kQq12IFQfQYK8e1axhmQsOjdl4WynrO4xrTHFLslCE8JVkt2cljdGp3Wojd0z
IJwA7sdVVcuDSousqt7XJsos660o7ospO7Qxk4TWADf3qcULNCWxhsRP+XOTfmhue5cCldSptWnT
rZlflBADMpBngRqb662U1vyNRXQKNWe5aBXvNJIK23dr4C6OftZLp32sU+WSEbrFwdQz9+3yLKHm
rKY+MghyKBpE64+1+Vggj3BWZlnmABXGBZjkq3H/uADiEfjrH0Rf3cjxTI5uSRPZTpr1EHdwWWpN
sXdryjuJIy+njMy+F3p/hvMYyZok5RF+nlJc3Npcniyhvnblcs8A/5w71p1WkV1onqVCZF4zZl9D
qnzjjGhS7NlfHXmaAWAMl155nh68RedsVbr5qTPFHAprvh+lpbwbg0efk9hBAI0WjLp+gfM6dnm7
s+HoOguvkanEF2TX3V3WttTjI8TUxiwvjhW3hMkvQIsaugx3oCiyayZiZCKejNzMsH3VUMaj7gID
VRvjGSCWOOaxah9dytVHpbNk6HRzyoqtXmMwbW+DxNJi23P2QiE17Sya/A88GDlKvCS7wGWYzwl5
ZGHSm/XBLnvwD27TRmWitHA14RISYhOzD+YFJrL16nTejnxsbhrQS0Wm+4SgF9azT0udwExBLPFl
phaPCX3OqOOMHCVpUx/JHCkBWvxshuRRU5SD0Sr1btG/wX4yLjGc7lDvGhl1LFX3YP94XUbPru46
wxx2RjqMH2hAkVCV5qId0WqTiIKmh4VWr+7AZmEKXsf2hiUJ7KX9pFgzgV65w8LIgTuYqZW3DS/R
v5uVqoapq4feZIhT0QzzvnRDLnLDmaiN/WUuiuPgVGZkSwr+dCnehzlVd2lOGLDipa9lUvqLalyS
uZFHaHGPWbFUV9PJi8+BFrLfKFN+imlX+7Ww3IBhRRMusIp8s6Xul1mp7SdoZDuuO4WArX+IPG9h
O2k8sDaqXqXu7y1TGSOrKuPAxFsYWY0YAHNs/xs6NzBSnbhVlf7DAC2/t0iW8Ps0PRAE9MT042ap
LinmtdVepEpp4LygnPP28OmMoMvnNVDq5UPPG8nqMGOgBa4UqL27HAp7NUm0kW2gtNdl3pP62mXr
r2TItJAOuRqUdve6VtXP0U4esEioEYldLAF6edWW/NnI+mOfLNdUaA+r4uwMozoMlnzSOxFqEMqw
i37OTvG9JnMGCuO+47JnWblH5r23XQmvbhebFyY7TOm3Ksk6Zb2194ouSDnB5NqEyiUOpj49rcLN
aC/IfRlvmpP2WlvFyZvFLfFkUE63trcOVYVXrGn2sWFH8DzBk1CqwRSLlIJXw9SaO649pQPprLl3
asrKeYepMp7XcU0AvqQ8/6k6cn5VyH7sxZSvMHtprEH69jj8q2Z8hB3g7otEn3ddNc7hkNaKgSHP
rLJoaFeMnOvkESK99g2kj360DonDqAgse5ZzxNa8U9sYznmjKXwUCiVjqsbEF3Z2gf9hUPd1s6YP
iFnZElG/lLt+RBBCZI66t5PS2+nCnJlYDVZk9DrWpJUNqfLa9TxCgfqmpV6+l9NqHWRaaJexq/Pv
HN7ab3Xd18Q8rJRHPRS7R5PzPRhkG5QOPFzDhJ0yjzdUl8WxbSz1kJdz+9qZaM7MybALXx0zgGVK
VYE6bZanfF00sJyWPMEfs34JDWdyPUzDg6cqPyx4elC+2ny4cwfkQ3NSU8gIDpR3OV2AnXSr7Il+
tHo0+On+mKrOAzxsJ8xHQCml5jQHaIecapWRFKRYH1j5UiO0p9kKsM6KU5fp7BpOayw71g/DONDE
PMyQaU+jl73pfT+bjDdV61Ur9SxYRy0Ne0fm9xBwaTPQCgL9aUMW9XMStp7tUXpHU6lWbupm0e1i
6hP6H4EmeoUILxDKa+4Zr0Yu4jdh9OXJMCYg6UKs1IiIKX+sNDd8pdVgqJlOL/cTkcjXuVLyN7pY
7nHWLGZ5+iRoaVVlM/5c4Y8d5hGEjJIO30F2qyyIhhI6ijSveu1+yzxrb9HZhISThZ3t7tpOD7HI
nNpk3DiPs9hzJUFXJsoVbRco3/nFLLCxLNOdTvuSR2mc5zMFex/SX2HotSjwi4v4u2FOuxL57pbD
fslU7eKl7ICLWx5VWT/BGX02CITKByJMzJnlqX5iXz0ZvRupICPDmfFmROPmXZEaqVeKtqMh1USt
Wq/RlPf3OrDDoMV17FgQFD3WS3T88bUk9LfR0qPHLERZiVctpiby7OSlLmbEYvGtRwtG5Uc+NGGi
6QmyvucX+gi5Ceh4IBLzdZ1UPZKjzsV3uoConQ9vtkf2AUZO9pJlp3wxmyddb8lUo5X2tJaZDDCb
kzOMrJ8gYU3fwXDqwibvntdy9b4VRYE8NllxLZb2SaDClpmT7OIYNWJLdovfFDz4G6nVRyzURHOj
nBLH3OmN923RvtcZHehmC5Tu9jGdE3aUyEFlR2w3sCclapLhojMGtnMKSmjiviTwnZDeAMvQr2rJ
ohYmMyhi2FakRHf5tdVeaQ63Pz1t/AltfEOrDlWYlmq3K5nxBZqlKhNvWUZaoc0F4DAwFWd1lWM4
Az5E0VSQaEw9yr6hCMTeyQl/xV2i9EjLVXnfpJPmZ47l7ksoc3R1032jdKHVmwgA6Agx9a/6OSpH
wbS4RPm3Y7dwrsVoFftVT7KDlRnGq9qxRPSpzUhaK3p7ZwoVRg4NqogQnPaWGtkYAbzKGPok7rkn
Rjrh/KaLnQ5CZVerpXkAGZuelKysnmdF8SLyE9P7khQWUm8N59XAZL+31a7bD8xkiJBeZ++1JTHg
nuDw8TlHafnoWFI/4E4bdpIudBa4pWe96haykHRs82tZKd5jVZK7jtjWZObhMglU86k9amomXqdm
6Z42XsKP2SmHj5F64zSsUjmp6A/7nWy14RkKvbzJospPCmTj77CvwEyPxTjuzaqjO2t5wrvzJnt4
Gyw9fiyAUH7TZMbGNNL4XH1gkeJJGovxfbVNcpfxAGnM4HWSug2vmQ8yBwCsk+/7ZGFs2rlVMd8V
VqOeVy3jLObwoNqO0B5jvd3kgJ1yrSBMHkXntHcxMwISTuyGpZ9QzmELcm/tC5vAegakzvHNtbrq
lYTlmIdmWYJR7cxHoBfpGzxEhI0GkPlX6VmDvkPZqUPKLedjl+RmhBq6jhQrZ+iNfGlOsm7AQ9bp
32YNxCgHWmmFerUUXJqRjdrtvYCubfpS5qYZtXaV3Hv6mP6SCEw0v09M0LtxvUoeLSdFEGu1RAnE
urZbpcMREYD4csbuxB7hFS4ClJGpSl1FBIsYUT5Vl5SnNvPmo7b52/qVOTYDMOA8k28O9pNQunv2
3d6HIdIxeMMzJM1HVaScY4o4LGNONORy08ltiSg1qlX76YnR9g3C5WkAZQF9Y/G1yGy4G8v8mMVi
jCpO6pG0wODE5GEWXvFWx3q51510N3lmlBus4Q6Byzm5pz7hxJRhxXtVzxZndP2tE+Ku2cQvElPj
kwuWxlct9Mdj1UFhd1DfNtU6nkvktSL9tdItwVQHyVx9lWl89GQZTaYmfb0H9t3pK8JIDJlDaZxg
LTN/m1b+XTldar3cjWD3fI9TmNGIkFPpdo58ID4Yjx/TkIMdSy/EJWevzznqjKWk7UBHyYVAWsv0
Sc0GugRGXYdUrEfVqQ9W18EnR3rCqU9rrnrzNei3tabyYlLil7nglN04dNJti+Ec4AFloqXhtJBX
3dDzzlm7M/S25B1iGNWryVeuVbtcOF/NnJXPlVCu/Tx1kbNlxngiNg+a3lN165yviry5cbI6cil/
KiTHYWCMlSjph12RzD9s3b5nkWPNx73Mr/0J/DpSm7dYAS6Lh4ym8DgF6JgSf2i3Q1oOD9stC2sP
OZ+vTwebjUp5YdASIU/hYOo1Z9mt8qwWtrbbtM99bHtR55KKCzKdMHJBv9CKuXcdU0z3YpS7JM/f
W1u7JUXzqaTeFGLsJbdAKZaAZjTUyqo29+xCYP3Kqoi6WshdmtJNaZcGgEktWgiOuPCFXvcPCdhk
v+1dlhYBxbx/QiVyiaVLlVnUL13Shl7j/iA/hSlCVWV7TS2uY3HwpPMomcv5eoG8s1NJfxdBmnvX
JFYNzNsDwTA5w9EmRpjdGw19F28hh0K9ILi371izpyip+rOJVAchQu1FlacTFgVTlwiui0pDKAK0
mv9I1pyH0G7r17Wef2nTYJE2ykFU7co8YiJ3x7To5JFpQVPjR8lQ7GIm9kX2SkUHTdNusrKhd07G
fMNH7uyJtQ71dDnXYI1lBltt2wABtLPJON7V5jnACfXodU39YkxETZslrVxG6ROXARjgPOadr6YN
E4Ryti4KradHw+DaJKQABQNOia5Y93aWPIiKEt8Y9ZeFszczfu/O0BOuVyVWldZMTygKIgsxgrGt
k2dkG+UeLqR9tgH+QF9Mj/1KBjEqmahL53utFNaToM+YuThqEkESgVmmzr6uW2en10u+R1tRkrFR
uw9KCrN0Su711TzxTV7YE6+bBEo47g+PMIoDLnaWwpy9kRBYsA9MFjXkk3NTqZGl1PdtDNQMYBxB
J0W2Z46GNpn8iWgx3bNHBdRW8/KdzUqj1s+ikZbQRRYabVRdJdJBXbr7MdOaG6XBVRv6s729F+Nk
okmZ8ofCUxys3smXNqZFhHDpE7y17jOjdx/ncuW1L+oH+mgskh3QfyLW6wfUiAW1Ry038vHoonFb
9VNjNdZlIbviVit6dug1L9tlk6Q3s1SQSGCusHHdlzYisayxX1C97acFSa/uNM09G8++alXvoDEb
vg0Wc9uKNdix8ptmi0fXYkY+Gj/HZv1jV+KOxIRM8IgWAUSLIqzy9tly5uKQmKyoy7BTmUYJoFCD
bF8M+3sG7OOWzKpxS+WRXIzQ0R/GlBmm+kOhH/fo1tZ24AH8qMEO9jmJmY/MkYu9O6zjUxVD9Fzd
Wd7yylCg9xbHDt3H1UolkTe5+y7dlkIxAytPX4xGOwsvozEUNVOZACJC29EuKb+UEXSuQkD2Yv5Q
6mlxTps4rNTbqFvzKd+i1jtY3a4zRvqo0DFtCSuoTeS0vBC5bXiUvEtJoUJ3FutB4cVHVVOuU4JO
kZlF4wKXz54pgnVYGGgbOiWPLGuAn8kBmf7rK0r/niSe1PJN4WDmAGS4oZX3HWtukSMMiU23DXRO
/4Y4dACF58ZmYvFWtEPlI/C2ztUWXxJn0jxUppfSQaDsqoe+h8grLILdFvbBvPmVKm0410WLxExN
GZWs+c7WcQ7T7VasE/NLZhKWo+76QXySrn4u2upCy844FrJ465ZEPY/S7k5FMR2FSJpDrgrHlzGJ
NL5oypCpBZgp2WtfrloO+0mXl3K77AztE87V7WnMyiHSFnCvusG17D48Lc6Z6sTMJytrukwuD3kW
OycGNd2OSNkxNAgBOwmt/5QY8Z7y2P5KKygziXmStJKntFJ28LDZkRJvAqIq2SSrQdXCuRD9R+ta
P4qGKJzCG42nxp2eeAzupYBJ2RjJF9WPfiFK6GRMtnWeLeWcjLkgL5hWsIdEI8LyAuthjklEKBAx
56afSmU6EtJdBfrKgbIWxrXI53tODTc7SV4VCT1dmGJvrUm+b3P9JJKs8ruWWqAUoN7z6WQKGzqh
jpIXaLZA1cXRdobBa5ZWJEROAtPk+UZ+TeXJEQeneKqKK1PVG8dW9GrOjkG+zd5vlzuH/BpsQkHl
KGDpO/R8gtMwPcQdTssrGT630dQeSJUGotwhEOlWheLGuwEznf2VaM+dV34prg/FdCI8oVYYZ4MP
hBp8MNThnhTrR2sQyRHF300D6dtNWzy6vtzJgsFRq/6M7YyVPsuQMGZDEuT8hZsjCWsq7EGAXANx
WxoLtPjvaqf+otQ+OIq7CZGR5Szuo9fmF45VtyGWPyszMy5ub3rIT0UT6Yk13RYlOSNzLXyo9K9D
YuEaamo27juhlA9eMvi0DoNs9U6KsRyqwczD1ev3Nqyvyeu9kMufBXC7CMZYHkZXveHwvUzqM5FQ
lHckXohpL4reDa0yiUTXP3JbfQolEcQjRVIfe/fLNnRssD6OMLoT0RU3s17PcsEsy91MEhpkZJ4k
vhOjP01RM2DMhMKv0xAu62Niea8O26YPwOvO6VQkB/f21qTXlFdpZSB4l/w21lC3XYOXX+b1esN2
7KCMruOwkI51pMfyhv/woR75LfPsocRjKpXs25VopxRwnbC8d4jsvuSZnoyCqaf8OSIxI/Iq7Kxd
ad95HvQ5O93Ittc2biGXpbuSU2Mjee+191LHAyYIGErj7wl7m91M0VohlNCelu5qV8rVnOWJ0XDg
qgqBU84ty+JzHbstW3GeUwJmgQCZEHX03h6xbw17s9bdMG1b2nE2+vRSXR89ZrxPLUqRR1KuwMwD
OH0y6ilPGSImMWHkllqfOSyfTNLyOKqBD0gk5ztsOVOIa+ch5/xBx9rsQ71FkaytypEwjATLrPvl
VSyNBIsBWtZX8mXqlI0bjIqftx0ifaEFurmg3sldwAgcghpZwY8Refg/pJ1Xc9zImqb/y97jBLyJ
mJ2LKqAcKTpJJKUbBCWR8D5hf/0+UJ+NYYE1VcPdmxOt0OnOykSaz7zG6dpbwNREVPLoEAemDbmP
dJ+09UFKg/s6RknB1m9DKU0OdZht0Z9C298RV6pqhwdHl/oNxnhPaDLfjnWyVwK07ct0sDzKedYK
L+N2HTdYy2fycIXPi/UdQ4s3WabEOoLRn+3aQoJy56vFDQieWVD0ylN9C9OvvJJUsYv11C266SFT
sSgjU7nvsHG4D0VIJ82RmFMZEUypjnRdhs0mS8TtVKnwhGNinAng2G8Bflk2HvLC37VZh8orRFYC
6Rs7LTZqo27Rtn+w63KlCod87k+DmQVh/U7YCTcLV9c+iuMN2JgtUm6biPIbruP0uc2NA2inUGpc
cCAsAv5SurVVXIm8dEP9m5k0t3g3XQdhdROpkjsgxWxpfTl/Nf0HyPDGA1alr0WbqI+SMPHOMgNy
GezVUH2eWmaHPs4mMr+FwbhO6kc9HTegNG8witkE9T5GrH64Rltxqwe/HdJw/FaQgp7hAWAra3Vl
pG/w+3ltkVNJHLyqomdTDBtN/A71jayVz4DxXvxRupP7GWaguUE3O51REUI4ohbXaaIiif6Cgu26
JN2MuYYrsUFG2RMImELWXKXmjyzDshL1dyQuHViJ0QFwjFtacC4qbF2+lRCv6ONTyUt0xVqbbSrv
J5tUe+WXpvwQp1bwtQ6a6g4oDgMjCLlvasnZgupQ16pWR78QM9G3WKGltG64h9Z1gzI+vXp4CRWl
BfqQkWxfJbavz2gCpjqG45eybDER1PJ+Kzq8fYos1x/zSCV5Gxqu+hiEquvUOjTbsLxFF1v5YVic
YKMcBYXcNHhrdCvYywlXdKzLxVOrCNDRvQwDtI7t8gFXRHM9pfFtGij2KonQm13Fuj0ecOXAu0rF
d49w4NtAUA89OnU1paGxh+eg4+8wTPoa19J3SwAGorT6A8KJV+J54FoplyiC3veNrNs8Vo+zBNC2
GOFP+H2OZxxpQh5Ja6RAYSmwnQ/4BVdu4qe/1di8o3n3iCbSXg3DN+gRpBiIyQt04gS6uIQsD8K2
D45PnbccjFsHKQB6k9otnhVUmoBnwSTnLPnP3PKRi6MWNWLNzchfOoO2ICh8bI9kTksPBpKuhq4W
PbIF4n7sYbfYRXZX92I3OdpNkOq3uOT8lFTjQeulQ6wJRNDrbWwA5EfFIeFTTtIuSOK7FC9U4sLg
6yDHh0wTzzqvKyYeEy+4HgJ6S6UN9dJ+5ejh12rQ7jIZ6XSJKnWhaet+oP/Y0rZRki++X2BBZbW/
jOStVlppLRPcr8lSwZJQ8tWwz1mRib4JMJYsJ08bZkvAGEoAavzDOBCcprhHhlJ4o2vtvS0Ae/uT
v9WG5GfrJDHuKeVr64e/NLkgvMZXEgZwjnurtEMnXaz6EPK5pGw1vdpYU3BwTNpAiBzR2Q6usId8
JDC80RQMmbA3uhtk9N3D8QY1m9XoG/hAZtl1rPGcFprN6asDagTznazgTwWeze/HcZWDld3hoyGv
oIg/l5O1tcPuoOjD3GD0V2XuuHJRptvSIGXxxc+xzG5jv+Htt8OvcmhK6wq9frPzH1qkEOVU/Znr
414X7a3I401ArQIKyJuqS/ImUJ1vsw9D31QUe62ZYC+7eltt7dzWdtaYjxuRDZo3xSoei7A8V8h1
3AxEiiLT7rqs2ZsYAuAgErxAK7RXsin9xIsODlCjvMUKNLI8tg90wQFu2u1dOCi3wFlvVDm4lXrf
NRuBr11zm3f1RrLGB8v55bQbKNM3tA8xjBGJh3N1RALjuGk/u8EBhJS7HWIFrwbtUczqK4UzKWMA
p8IXl5Qv+KWu9IYSS6buIbevQYM/jO1X29oDnt/BNrkfsq9qIrlCmDMewAhomxk16PWatM1P9oEz
XFVIUHhhr2I2EWIYgNHorJqSepXi38YRnqW4LUyrCePLdUFmS0WZ4FYWDVDlytrGFnZhQCCvTAev
MXl2sg8y8480ZdfAQL4abeRJk5KtirbTVjLVOtFoNGjiEb1A6uYYkcRrJRA4e44HIKZ/glocEIt4
oNXmWrH9hRrHgXR1XGkjfU7yy1VhotIadBnSLRXCTHmxRZ5hi8cVFkNxrbixQOFjVtYDJN+VbDk6
koRh6MEW3XVry3/0GONJXfteldkv38pQpe5e27T6I0n+Vm79ALtInm+1rX8LO76XDDw6eFsfbINo
uzP3UYmhkBpcO3FDWwrKUYsVU/gmQ9vwdOsVb5Pv2O7cwNqbK16ZelOn1TU2G7dhP8nrDEOWsnOy
tVNwj7ZIGWM8glbxAD+tjNNngty9XNUvaRs+942vbckcr4ZeeRy76i2nsYsZTiZR/pa+yRxthQLU
dhpfJ6NB6aDglgxUe93a5gvlY9QCIr310Lq44y0+qPZ4Z9tw8rATmFEaVqpsaPL3INVDUOJtMmFP
a832gNdxnt1SsrPwHkAQ3+nLawkvx9mJAGU4ZXyLWvpYNZGq6O3WTWU6tWlTuoEUXNdNCcOXitmq
UcVIawOar9VSwSuwv7OrTsZvhZEqZThEKLag7UvlFoCKsilN5xZJQvnaT8JwzRrBETTTdaFKvyYh
QEaF31rJ2ipRx3+xi0NPS+zwKgpHlq+kSxaoWsF+VK5yGg/rGtbEWtQl9W7OKs8DpAQwPtva7PS1
r0ZvRux8HZGvcdNYpW6XbZ2g+ynM1rX167ykBTPWLHQYR66Fo2qO+Z9OnhBuSn30V3oJRMM0HoH3
uzRNDaocTeeNnYQLTh6+YHP43QAgf5WjbeAmamr80iT5DSdE7lTlpe/Js7Ky/KFGuNTB6KAbEcxd
qV+iUX8UwCANOqmxMNYSZwFUEa6O3fPkAJvoU4IoTc2uQWEDbIj2uKPc8bmuJAdMGi2luzjV3RIX
vVKlJ5GCgYAouBrD27b54oQ3g3iMrFh3hWnuY7U8BHg3VVX3YKdpuZdLjpah+N8MYQKWaAHFjAqw
Rqc/mNrwbMQVahCDCq1ayF+nckQqIrtShu4GYuU3iGdbzAk2VlhvdCpiqz4zpa2QiHIC7Ydf3Nc4
2tKwmzbQVVGsb+lnZeFDRW2aktxKD517BWSjCIanwEx/VlOobUUff22k5HcH8tC3XjXChoamb29g
00i8r4qt1G/LZD8auKtFdGGT9Mt8LOJik4bTGg2nVm03TvsQUQ/ovUR3x5q8VqbJUcYreCkbbQRz
iC49d3ykHnIDi0i7T65DC2iYLXvfQ2et3Bpzxz3LKTnfV5iIfYsq3GtqmYkCSpUP6iiiV3jY0y5r
NekVX4DES8Mu/zqBg3zTQpsXRoWVk/ASZX0U3kSZ0Y+uimE1rddRPEEC7W8A1ILPx3ADhEEbX42S
sPfjVGkbO8yb65EQ6DozkvCXn4c1Tzp5q+bDJ1LoaW4yX653EpJ9q54e6XNvBi8oTH+pjfjFqugl
qaJo6LVAVFpJluqBCyyvu3Cqv6RQq24sLZP3StM9NjnLKPtUQT1Nyh+tMsEGVVVb7aCkdkBDM/lT
B/WaOxfHFGkzKbN/sumGuXJbNOETVtWA2czHJgJjqkR5NSdRdxYaUK6Uc7+hnVF+q2JTum8dCp/a
S0FggSQDHoyt/CUuk7sqMVZBi4wKBYgddSRpS4c58yrMOXZRJ+6qyHoAyBY99GbpwioHP6Xmw6EG
M43NaROurLS9KUzlOYrEVaH+jlsZ01gyEDoz8HJ6QX8+TrbJCGadHhX0tmdb/tKj4df114oZbCx6
LoF5V1jdjib5qiKws5RXqae3GEq7uJWwFKh+avEvwP/UkB85t2vqwQ7goeknHs/jppWo9gW4Ks/C
ADw04/SiWTMdFuypYRYmvhF9SbRoHXCChKAQ3wTxTFKjiTsGAAfV6Kl2fDFnLxW3CtZXcePpsCrg
DwLPku4Km4yBi0+NXF3d4zl8V83UDDtqPS2V/WfcYrKNVhBYY9wzYCDhDlPxFObbroyuimi8j+di
Eo5evtdLdrMfG4cMd8AYuu6+pq1z7Xe2swrwaYI5FA17dYoDL7XqH3VmvQiI5qlaJ798WbIfqQ2G
G21yiPxLKHpOL2+6fO4EgGRLygRUqK5ZLoRVT0nmqKWOzHVl87img2mt0hR6hxF+CZJp0w3K0yTq
q0YA082NbTQGAJZj54+jcklSYJF+WAp84hH63ZfYxHXQlqYrqei3ED22iQRPXoqQEI3ioSPSUiFD
QWdeWY7/J1TpAQogr5LTfana8NoSr1EjA9XRCZJ0Y5zWuEa/8OhyeHrwcMXwjNmnV+SgXW0edZrl
yap3ihJePaFZhpto/LsuG5DoqvOlt8gAWv5gAB5dGYTZaVmLNXZr1FzTNOYq6W0v0srwBmzditsZ
liE0KAl/ai9wgm+jCAoP7VrrFaMPGElU3Fw4ygcAAF/qSH6kxx2uWz3tAV8bGezntMn4FTRq/9IM
PkW4uC1f86+ifn0VX17K/5j/1d8FHfgoCMV/Hv+x+efPwWvhvoiXoz94f0UD79vXenx4bTAG+8//
+Ed7Z/5//k//8t/Sg9/G8vV//6/fRYsfPP81nJnzI1VCaKP/PZViE+XpS/5n+S/8Q6XQlH/BhrVg
CiNhiJz1TNX+t4yh/C+0sNCdlpE+tqEzQLL4N5XCkmFZqJDCdFXRZpwA/9L/lTF0/oXnDgKGML81
TYXW+hkqxZI0LWP8QbV21kuUdc1ZykppGgplTm6EHpDRlg5JavcHYrjwu1NoYv9uUe7+kdZ4L0xo
L6i4OGvA1YCcrEMOQVVmIbiBllSakBlGHoRd/RcctMakpm1iC5kpuKQbEg2lCXNwcOR5mlxQ+zg5
OLIYBsusmOin8OPeicLIeiDiHGFP7ngpusqlBFSiU2mujgksrmkMLWw/O0AdHC7w0j9wov/O24Yv
DiNa5xcsKMjgASXwr1rolVoE1wINEG+sRwmlgbK/QVGdEMAcwMk3QRVuxwwsfwAWeq8WyazP3YMY
OP8dlCUn+u8PchAylFWWg192vBYSjeSERmDocTd316le0EaKDbFjS04bf6qKt8xREUK35bYBiJIk
G9VInHubasD1hZ8yL/t7ERZ+ioVopIrgLdtPVRZiJZOv1BkZHzDKUYq/xDlt5DV5hLM35ZA+ZEu7
/K7wBVAoB9CNPYO91b2RB4m+Ai8PZN8ix7wGwyM7bgygJL+0VrOszvIH2g4eTfDa5yO3kN0ZUHNq
RhI1r7L76EGXu4EK2oxCqG3Dq/Ow2eIOU19hPp1vQLRFLulAc3NhlU58MLTiFfwRdFSGuC2OP5iN
2hukYTv2Qr0ebvGJ19EHq9MbCBbSHkVRyx2NANrGGNTJdRImhF8Dmhovlgnw9vxv+XhhWJajoUOE
aRtbZ+ljBlmsdXKUvby8idU/SEskG7DXYivAUH5SEGjeG++GMhazxsLJD6iEJp4qVzACRqCSh0ry
/Z+8TuMdjFPrgnrCibnNq8tdbSIRby0F2UQNRk5NREwYqwg8XdN2G5gN+ICaGOX8Ms5nfrGtOC4o
eVkarAfNmK+rd9dRbmSqJAuZbdXTKhYJxnDTZJALUZtYQbt9sRLdujCmcnJ+UHMpAHMRKdpiQWNp
lCL0aGLPzNJs02bJeBc3XIlZKomf8JPDjVEO9P7w6SGtFQSJeQdMgiTSuktQ+9gqaCoSqAMj+z51
A/Xy84vy8fdxDeDAg1A/oubomhwvCrcVgq7wUr2mEJRWqtIm2I566i+6f2Go+V45Xv9ZSJHrT+M5
QAV9ce8geSj6utBjj75Zt5Ygw1Nqt+RvQZV27mRZwQVxylNTQ2sK9S7HYo7G/Pfvvnc2FPDQTQed
dJ0WSV6ZBoQpedibpex4n19FlGp15sZzS/hwPFSb1NyleKR6xIkga2r66locppuhHy4Z2P29npfL
yBMCQAtRSoAUi6ct0RsrksOKI5o43NGZLo2HogO0vXIA7K/jvhxJTRB3uFGKerwuDNBXRU0xY50V
o7UHb+CQa439c9qo9BokMZieTnJ7wbDw42njsMn4TCEGoqrcXsdLYvWq4gCrSzy/VIpNL0gKlDZI
N9xviNLOWGyRA9T7/HcwEVQHmISrIGYfx4MCK/OxOB4TL2oKmhNclyD86MGHOOJq0q//r8GWos+V
rU6IZc/ez2iYXc24wDRMzZ00DfaFk3NqJ0Px5PqASM7cFtvLNlHu9fkfSEJJ4aY6Il5SRz6qV/QF
zk/qxIU1X5L/NdZiCXtaw7WCW7SX+MAMwwqSUqCBSlYC2sW2BlhjXVkF7BYbWvxsi4Am1TBgh2Ch
93CQw6S6lwYUiAtUQq8phVh353/gqVsE4WVeKdT/DJCox5+4g405dmEBwIrQdqe1KESXwja/tqFT
PPW96u/Oj/dBd0gmUDIN9NCBbCORpy02ciGXKLXlSuIBq7V+CZjar2NnzZ3KQRgmjBmnfxZdmN/l
vWHTh9HbYY/OKY3e1EkmGv6qL7/03QSQ0Yx045Ki6an1QFsfddz5SiBYOV6PPnDYb2GH41gr+q/j
1EsSyh2V9Mglm1zl5lhcSClOHGyCWMvEug/FIySPjgdEuE6zemvIvDhQAN5kCu9GBKHlSVj8k4id
oV7HXe7cn/8O875bXHuYYyFpivUxxmBL9a0kVJR+zETmJWw6KgSj71VI2m7QPi9uDQVI6KQq6VrR
gmFVBJZyYRucOIIMTybx90rDKft41io8qKwBYOqpdo5HsyNjUV9C5QUqM3z+EkNAkz2H4hW6ykuB
S6MgKE5Fz5NsFZLbFF1zFYvGoqjci+DCcT/1MTUdbVP2tY78wOJjUrw3sY1PUs/x6bvbuWJvkhRV
1Ym8gTKfj7BwS7/q/Kc8sZYGeS+q9QbgQQiox2vZATH3KVgFXli34UPjW74L5nq8AqFUb84PNX+W
xa5BapK1xJXGxgpncVskCB4qPdwIz29jDYYQKA4/VVvXCEOk7OkzIpwksj1U1rfPD2zMAxLvzC6H
i2uU7dr73OeSq5rB8JwqYfOch2q4xWtkFvdoVURC7OR7WjbxpfzpxI1gywbyW9hJyjok3+PlTXW9
1hFA4o0AVniLqdzbhFzpBmd3+n3oT1+IfU4Nx2iUNLgNiOMXS0ySTYLiK5ILbY6CnzJaT8k0lY9V
mKcPWEupF1b25HjoY8gKThNwUBcRdWVK6GtJveSWg2iucx6rVaMTVQbdTOLOxIVE8OMOcviOtiYz
2Pw955/zLoqEsQzOpO1Cb0IzbE59xUEktFCnVG63UljfJYBe89CoLizrB7kNGd0kE3sH1JxVJNbl
RekmQlZxaB059FCXQ7bFTDNwT4BIh60VD859oSF56A0BpxoBUeDRayRvxuSqBCe4t2JCv3VjyJSS
5SFoYYjL9Z+0wAQTwFnsPFowLG5D8PKA9v3MbFZFoUzjKqxymV5xYsh3I3A8dDaQgZTcKNDkn+hm
0xT0pZbOCMLn8L9KB5rj+WNzIvwAfm2i6mvM3hPoHhwvd623MI4nYJyVAJqblkOJ66tegh0aYjex
YdZ3E3VbWMap280oIERJUP9ERG2jIqO0lpJsvJo7KJ6kSpdMoE5Ucfht7HQMUIBZYGp2/OvUqI+j
3gkjD/KouhbGpD4gDS3Dk1OMnayEtGxUE9vIFJkzte/b7dgOEvg1gPrn1+njFeqY1PQoKAFVxvls
cQgyTRlRBjJwMFLQk0dDJV+LYgr2WQfl8fxQpz4JWTMVUaasGZRljifdOAJAfKcEXkMPtFkpo1Yf
Oo1OcARBSgEbL2iINjNCpII3+VuSQmhv/dDbrmlO9sGsREWvMqN/YBnWBrkFDCjO/8SPr9jsWWjy
opi48yLSdvwLO6jvYSmC0KPlpWIEpiY0bqP6GiC97alSEK7gFV+KCE4OOq8KwTJqlNpi0KCxO0CB
fuC1AyeUslkZ7vCyAkVT40H3DCya0ip0xwtffr69j1+0uaD9X8MubndTkvsBHgRXHf4A+9TWZllZ
4C2fX1EQmkR4Cu8mqdrxigagpZAD5PKJCs3cGxPErzbpO8/2Q4PeDVIqw4DE1flBF87EiHrjcqnR
R8aakATEXh5+dQqnVCn00Osyp7hXR9DqCI0hVWBI04MDEH1jzwF+koMahsyDQAPp8aXtPn+35QJz
71AksmgTYGFyPPU0KotaFZSO9Uypfur6EOwA5NV7kSXTI5+2e7LqPjwY3DR7AcxhX6RGcd0nuUQj
XVW/4AoavZ1fmI+xr8PLg/gTUTfmM8snVjHJNWuLqhHReOk1Q50DCbD6TTTYFsiSUlwjzZJtRUQ3
qqUw654f/kQ1nfFxFOHK4yWkfH28JK0yBJ3kM35jVs2mI8PeZPAcr5067NeTpA5XBag6eR0oafyr
QSH+CwBrq3YnP9SpMJTahTf51O2HXS/BhoZYFkX149+DkGXVVTW+MghsjDsF7ZvNENiPdgAZ+vzU
T648m/JvbRJV8cVmIM3LtFEeOAdJYuzGWtd/QKMtN7xhTQOFBHYpDHtthxBieON3g/rj/Pgnog8a
Rdgbqogp4dK2nKkGwQfgMDebTulvrPxXpJHbb0Pdtzv6svFeBc2/7msUnM4PfOqaMVSZ9sksOUze
c7zE2RQOFuopDCyXM4bHSa8gZ+sXdta8fMuzRjsO5dq5UYdJ2PEoZkHHCrFTqKAzQyuSUQMIG6N2
ncIKvmk10Jfzszp1ZyM8T1SMlwP0+/nv3wVz0tTMCCPGmyJ1PBhTDXE+9ysky0pkH7/7sZ1u5CxO
LxkzndqwJquombJhgHddrCaM08Ik4Yk92xKGG0qjfGv20Zs+Dv8P4SqsM44oqSOT/Otp826GoQRG
PSDeRxhj6l178k0C1NFqXeRrzScnnPGrkmLfN1l98bCcnOUcLVMI1Wxj+QxHFvRqy0kilM/yzG2z
QkPyqQ53uProF26AUxvHfDfU4hXM83TIujYDgDgLPdlmbaxngVuQPrnYNNgNX9iopzYOXol0lCk9
0VlefEAqLFLkKMjV+SmEhHpCxLxEURJ0AXSeKEGmNhvTfnt+t55aT4aiK0LEydZZXLtVwkNXD+id
FJBh3ADbr01TWM2q7aCQnh/q1HHnOuUuxZBIsZdC3gk8eYdoiZ4g9TU0BGhKjiX79fwoH5xN5gce
f1KKwmjiUL1bhBWojVZCZwlRcIjqw6jW/oam9YxciqpyBw7pupPRuVMsQOuWDm7QqUrxhtxLu1VR
Id0R+8Es6eD6JpJCZwr6v6trWe9ZqlFeuHpPfXI6gDTpLRWTUmMR31no2mOAUcXeBOULzR4YbGVt
aECLMeBGrHACvmlqXy+s0By4L25EUAHq7KODpY6+zG7HwSrwDKwjL4Nsdg0+60kT0fQ4QsNeSyM7
HAGhdFfjlrm2J7HvTLW/0B8+MW+61OAFdA20Ay3QxR3ZiDTANyr01ChvPV0ecGwe6mjnaJKO0pAV
oVxUDBcW+1RmRYVGpbwGTgEy8vyr3t1bDYJKQViTZLRGKZ5kPyCX6qwQDsaUo4eSdskMScug3Yru
RlLyWS2miuJNRJNWu/Donzh3/BbDwRgFrc0PCU+rq9mAFkrg5WYgb3SlGG+tLtBcDRn1Cz2qecMv
P/es20kVjN4g/Ifjabdp5jSSVgQedW2Qthlazz+0zMwUVB5kZZsHYfIqhWl8KPGukwiEVaDS57fc
qe9NAZAvR2yHm9u8Gu9WfsAzQAxtEXo0nPSrvC20PWYh0R6uyFuFhB447q7dnB/zxPVNTYx5E2ir
6gd4hjKQFoNOpE+DfO5Wi4Nuj9mrvYd4l+7aMgkfz493IoxyePZlqJY8jej0H8/RGnS/zA0UAyKg
C15QRPnGFOgEwN363aLAc50gynvhyTixi3gsOEEUxYiencWORhR7iIecRgqvMTLJem9sU02ONtpg
JPfnp/dhOUlUZF58+tqGpZI+HU+vosM2kb0jPCyBCScza/CG4rrMdQlNK1++ZB788bSyV3mZcG+m
egsHehG3wZpWsyqFfBDqLdQJpTe8QAMEMbsJO7dRoox7gU2Z18goWWEtEz7BtwLrCf3qwgE6MXXa
16rM+6irtBoXt1WD2nknC2pUhYxqoy43uYfIG5wru6izzfll/vBIzrPGidDhNaYEZC9OSlxxbQVo
0LnY7oF1h04/muuxBLx+4QI6PRBAj3kgjOrmSb87kvia1gaCi5ILfT3Y+wrgwzxFa/v8dJQPJ5+E
hg3K1sTVxKLEeDxMIStIsM/SJ3pbl1ujtkvXGHX1OuwC/2fV0LGVErPdo48fPIIUE7c6dgE/Mrk0
NkHTgQbPHUw//BBEMWJfEMsKqXjturq9sL0/nN75dxIDYURL50dd3lBOgP75rFEEWX7ID6qkhb+a
JPCfbF924nWJpMqPYsxLD7aldGGNPhzieWgNC8j5giYfWmx0I6swAcJCxC2s2NrVg2N+H4Si71sp
ab6d/xwnPjrYQoIw6r42/bzFR0dKOTERtJo7p2NwaFOMLaiqR4+fH4Xu1d/enTUnCcfffPL7Qsfv
h63lq8Xemar2qi3LS334E3OhqUTDBc3oWUl6EedN0JTRKBx9sNCVuRvJf9BoMNL9p+eCaBX1KRJ0
mcd6MZcIGwS+DfQraOX2Lq+keGMjAXQh1TixBcimSIUdEnGmsxgFDwA43aaYe1RRtgdNq21gGKYu
iF/lwrn/MBSFb9CKc1cD22wS7+OPY5aWnVH+QSp0HGpv0LXoKQmnnIJbFvw+v3bzf+oo8Ji1xDlP
MvVSjRbZYqheB8ScBj1D1bFyQKTD9+rECInBcVJs0LW4heb3LeuF6p4f+MQc0SsnpyGz51DjCH50
t8FTAO0FCNLtEzu6TXNQ8HrZ2ghrqPaF/XFiKDwpHSzgZtQuofzxUGUgB3bQKEjgI+SyjkWHQo5B
MnzVOnEyeufndWJB6efR6AOnZxvcGseDdSbAdVx4UOvB+w3aXGwPV7UPVgdHiMZ6QSO2fDLgkM5w
7+CSA+epmVIhQnNEBlXzASCSwB0uMwUxrlrYPyOf8mQW4A5i+4BSPj9N0+DMcVVhgL28iycthvKK
s4gbD6qJ8C5mCS71uPBBb/HfWMP51RHLcPKnwC/jH+fHPjVLknBAH9T9yE/mv3/3LEZGh/VJZ844
fWJ+NNosT+uop2gKXpnnh/pwgZkyWT7ZKp18+vDOImD0QZlq6MM6Lroeyn6Qp+7QSmZzYULzlb44
hNjtzHkeQGUNBujxhOxBCVCr1GZhryw/mCm2dMOo5Tcgs9RdMDTmZ18zKl6E+WCG0U6drVOPxzNA
ENQUt9HRiuBaW2ETe3THpR38B+PCO3NqauDrQcPRFf6IiEPlWg1lqUXBmLLyQRTQ8RGeQVOgUInS
Xb0XXbQ7/80+OKSBNyNhn5ullIZs/vl4euhhkc5xr7qWoAK06kZ8m1eY6SleMQbdQ6aYPfSxdJzc
sdLsGvIgspCSMymIy6Pa5piF5pmwR76f/10nti0/ywGqRBpAW3NxDXVSrTXM3+ZhD/OfMk9852KZ
O25He5juPj0WPf953Skbq4x5vARGofvjkKMZhnUzOIMCik6WZ0jcapm6OT/UiQvvL8IPZgToUQzg
joeqQwyjM4EoWw2fF/1mtMy4w5UCyRFUY0Ot7h7tdrpvnKx4PT/yiQVlZF6t2d58vmuPR26xOizt
kUlOsVBWVYeidwm4Fyn8rrq0pz7UYyi7yUTgfDpSZITwj8dCWAMP4mDW3ssAU1Z6o+yRIu+3CQqC
e1Suss2odf620gFdqhbU58DR88+/YzaJ8ox54FbC5+P4N8QTZjilUGx3xBYKNf5eP6S5orhG3unP
55f21EcFLkNpjswOK+fFdAPM6xA5xCFV1S2MdqIRwjF9ZqSjY5RP8SYnm4VzpcdI6H0++AE6C9oO
sgrHZEmLoecGsMypbdfPytdssnqEzxmZnsp0ocJ1av8Qy1NYBRgETHS+/N+9I5XuVCMWqTaBBzKT
E7p0uy4pfpl971z4ch9vQfr9uDYS69DmwNfgeKQeIB68fdTs4wzAYIGXqWv0tY7SfmFei7G7FBF/
nBnj6RbYGLJhbBLnz/tuZq1ZJGM5c3FF37zWvp3uuja6HSp92J7fJ6cGopRi6qwiRZy/4JV3AyEy
bhmiNBATB/mykwPu1HxWfq+sSw/JyZHIvf4edpnmwvGU8tHRIDoiLGumCjI5kYHQd5UN6z6HQfr5
SfFmkeRbhIvYTB4PhWhbPKJIBOkV4uGe9kICnBFCeiSQGfj8UASk84PAe0zZ5ngoKFhzKbQ0Xc1H
ljhp9HCNSG8DbEE1vU8PBXmAbEwlGKbztdgTpVRRaZ5S0zUqaP2rtvWVXanmxS0CPP2v82Od2O9z
mY3e/TwtIGjH02rhF6ORgItW2VnPQGWH2y5QMPCQZi1RwCW788N9jNJAg4LtY15zl9JY7I3UyhHz
UnC+dKzGx48dh4/YSqPPlpi4+PlU/yCxOFmLSTmZro1UnU3KD/QnM3z7+Ex1s/djUeyA/9G+OD+t
D3WZxYCLaem4tPMd2YdKgv6BoqOQS5GjQiZs0m+iXou8xsnLC2s5B0fHsSjXLs8LVBzeVoiQx58O
Rq0/1Cgtu22emV/ws8ZAVR/TnT2E0QaZgXxdTYO1h3Kk77N87B/Pz/nUzoGWSd2DUOIf86v3Nxdp
YIvigW660jDN2hoJ4hC6yDYZX3UHxle5AKOZP9qH6WKWSouDagiI9+Pp9kXHydNGDqBcGz9iX0gm
0vK9cbAzu7hUzzs5mAPt04QHAYVrsYMqEtREa5jckKe0cfpg2OPpMu6ATcaf7XCzdzgTFm0zk+nJ
ixg4t1r8oiZMUHq0h2EZQSgiYGhcObXrBx5wNIwwhfv8MzfTbOaHh3eHAunxYopA6ho75oRUY5Ps
aA8JFxNuNKuGWll3IpY/f3uS/VEloYdIWWYZ5eo2d7MaMclSZOWmM60KrKMu7R25CO/P78uPpe55
QWeCFCVfqjPLOybXMDisIzaKqUvOsO6UNoW9jpX5Qaejf2Phafh9qAmMZBAau0GphQcVHpViMowL
0z513bF5+DnA3GyCiuNlJl9N/K7TmHY5xjRpUdkrrFC7EB2dun0MzsSMcCRtcRYnQ6qaEGBEZ6AA
GdguGVWywsm9w1Vq7Damb3RuE+XWhad3foSWx5HSCZULom1q+YsdpFcI2hm+SS5fYrqgxyqIdHS6
NkgkS2sxIrIcIAq/d0KsRs5/4FMXz5xJWGDqwB8u27xjxttYV5rhGnaYoY+dV4g+jbP9J43lDmEJ
qozJhTFPfUhSVPq85GomG+z4Q+KKJGGOMRou4KJgM6qIeCI6LF9gYJ26dd6Psrh1fJDYEQ4zlPiw
JfDwde0wh3SmdRR0l3A8p4aiPA92gEBDpaN3PKFeq2R7ihTDlYUG7Ev2J0xWAPjnpRF557/XR5Ag
6wV/mayT+81WlhieaUDwzsZ1xK3NsJXdYZg9GgLDt5/Rms/j/YgA45uKeufDCLwP1dDE6n/YM8Xx
/A859RHpfEGun1UBiBCO5xzlWlsoChVUQ4Mh0Qlh4c1jT0/nR5k3/vJgzBEi3VLw0ESmx6OEvNQJ
RHrT7XpohcjZT8YXGHXISvWix3lBr8L2F7L1aY6joN8ccDtJLmGKTt0IhAUzgx8+PUpEx7+BZzEt
kykx3dTBWj4Xw7Qxra6vXSBW5RZ7HASXzByc5vmpnzqZIINIRkllAB4vFliLjUIENtXwYUBcq6av
tMZ3p6Jw1WkIlKk+muOfHxEQGgBimecT0MfxRPNCHSITyXk3L2TzrpEledUXXOMBUlKeiGB4Xhjw
1B6a8cOQxgzunr97/V0aJUmd3/4fzs6sx3FjidK/iADXJPkqkVKpqrfqvf1CuNu+3Pedv36+rMEM
ShQhomzg9n1ow6FMZkbGcuKcJu74uhOU+rMZlh9Gdwr+ur+srdvpSEdDIYMJMXvlbuosNG2obYQH
fNE4Mj7o+EMGqT2qt+7X+6a2vhkFSxd0OhNCxM3XO2jokCsPI35cRAGDtxbMAaJS0FipgOo3U77b
w9T5D67vx2uD8u9f7WCpQ1nGsJnldXU6PCGe53pGb+ZH0TvoItfQSJvumJ5UrXXe11X6lzM2whdu
AF8hjEk7r9gtUJZOChAKOYFqUowUq9sqGgV9YUGutdRF/VcMHhZOwQbJMiS5rPzfcoQmyY9QOWHC
KtVyhVMc5+/gqFCoQxQKgiXzAonezinb+P4WeB5chQxBNXO9R+gwac5EaD8zyehPHaXQrhHv5qm0
3+4TryytLhB0VEyJNFiCwfBH1aTFeVoUsZOpbC+HCEV2g1nQ6rGBe29RDViGvIAu+YPZzESbiJB4
LTIqOxHXpilghjrzxCTR+urmLFZRDn2v8j2LpDukNFkeq7T+uhjQz7/54uDg6azAzYFHWKdfY+KW
DMhTELAbBPmyEc5wFaDbg+MglWdYSbJjb8Ong7+hw4Gfo7Nurr5UnyhOZQA0QA6a6Zq4tY3jrBXq
Azp8NRxO6GF/s+GP3SvybfgHHJ2sqPKi8XivzGqj29kT6u+eVS4ofhgC2kJNI7dMl+CD2VjLzo3c
eD7pNtK5lwUdBvFWHzCp5wbW3YXMS0tGSizoZ1lND+sON6I4OkWfn5twdt6PsdkeIxf2ifufdXOb
X9mXB+yVe0qGvqsWHKI3mubyAF1n6reZ7jx2DfB9A9T40ZqTdue+bwTTdHUZnyA6oeuwjhkcNZwK
c8oQeivb6iGy0TBISxU4Qe1GD23QZhdDS6sjxEz6zv3fWi4xEWE8roYHQP79q+XOSdVkNm7FYxYc
omcbDgmjj41jPJfNhyXtaxit6zcDrXC6hCfUy2h/8rFX7g38RsojzSVNHOqC5AoI9WRF8g5H+ma2
khdTDIAZHGGdbP56ffncZMYwU/ZcRMjA8WB1xxmyntNAE2FnK7duCsWY/29q5eXmQWiDldnCKxe2
0qkT7SHTAu0wVyZ8ZARCp/sn9XbMS6IA2CxTPqcUQVdRnh1GSkvpjuwyCJR/61EgPpM2LlJCAcWY
YIny6qg2CPyhcjcMT6WBPKlI5zj0hgQtFyU2mx9paKHWBvjjC0TK9s/7v/B2Rxg9YRIDNC7RBb2A
681vq8JUZxviHTRioFQsYY1qKHV4tWJ3z32FrPh9e7eHGXv8w0AS7DTOOpYpHZQfk2SyvQooVobU
A+27k5UJOO6ipc/Dc6m1rQ5CNo5+/AfLNoMKMOLIP1YrFZVjzW7bIx2hpMnX2QzCr4TJM/quleh9
JdcUBnmVeWe9t27jpUvB2yN7Xrjn6/2tJ0Tc4pacX1Sins6hM83xSXAqENEw0EWOYyP6N2piF4J9
xqnfPCMhMA+ORwJDqe2sO21i0QpqKQLf0Wq17etqEf5ykWaAoGeqg52Hfess8fxR6+TBlaPS12tt
XQvdYj118BQoZQJihPtazPW7Igx+L0re72zt1lGivEGwgoMCYL9yUY4BMcVUMhGJGtK7JTCah6JX
P1pzgR7DTLmx6eu9oG/bJPBtEH6wja6bhkGmiDxM6OQ1feAaB22s4WXtnJmXcHH/KqG7fqIJbb25
/Mgwj8wTJaWTnOm53lcdqWZq1ipksLByHnIlUpC5C7sLWlfub0HD6EjrPbzcvy63lDgcnVdW165L
kLYlnB/bQ0tA/eTSkzo1zuAQ7HMCjo6pjzp9Dx0+cRGLD4rem6eat9HTunERDBmjjSsi1fjGNrZf
wqScP1Cn7T7d/5Uy1LjOVPiRnDmaySCuaM9fb42hzGFb8pJ50RQu59Itgg9tP1Xn+1bkC3RrBXQq
0D4ApOsAq5kDNUUp0fYoMsce4zDoDKQCks1C63ZejC1T1Bw1CbmwqQPKO/bqsddUGuFuB65Bc6Vk
qYLSDuyd8XlunXjn/mztHeVX4jfaPJKl8doUA+rIq0LmgIBmlp7o+CunTLeHncO7uSCAOEDwgMRS
cbi2ggA3YwYGMXGUz/+aZRg+6M3yl6qV5cPbP5Ls6NPokLjtNZCpUrW+yurA8pRmRrgmNcajWSjW
JQ3nPbqojTXRB2Y5xPkqy1p9pGJJk2xoqZYhSTI+UXSEN6ozkO9b4v/gwKnWAFpmC2nYilXub+qp
qYZGQnCE2Aylvz49laNe/l4o0e1EuFurovjngF1m+pMC/fWXCodYGcep5ZSndnUGgxT5djyYSNtq
xs6F2kAVMWEP2puWJoEtrbFrWwGjMBrSiTZc4mp51hAKPcYg+CAEh1ehiEoDvXq79hkHhxR2DhOG
vrX6HC0TQiNqP1/awsp2IKkbrxcVFoCissxi3CT0s1NkjV6wfLWPa+i+KdaPpQaHLdOgR2uEXOT+
ed20ZwPK4KtSB1z3r3iywaDUKa4LdqHiQLKl+enSMZZkBMZDEDX6l/sGN7+vLFZJ1lI+8uq9hHKX
4Z6BAEgZq/HfJCnDy0gk4IOWq3cagS+A05XHpNdvwiYiB0NBj11/33TMAhBsPFmKVg7iWHZsLRNG
DSTwtaVlzwkMxP+L9bbpPQV3GhyWNE7pR5RphK5oDinxYbZm0Xm0pEYKhq1dfXbmQrN9SLhzFa0k
d/lUjXU3IRijo6ybhUhWLaiOLH4I83cDT5RJ/x8it+JDksWoGcAq1umIUtOJ+aeEvhnibEhrxCka
0zg8gHIaYO+v6+Y5W6r+X31qMuXQVUJQQpwLtSZM7xD9MiCJex6Xsq/OgIoM1U+qFmEf0eTNlyTR
rT+wjorPUR668G4HzeK1ltLtFXHl7bjeXfg7CUIQqoLIBN9wvbtmrxiWpQ1g8hy9+skcI03J2OrO
tWUVZxc2da9yCWy7JNB4DtWv98/R7cGV1nmdCIEMRhxW3g/Bhz6oUnl30WV8P7lV1x5Q/7DeC2to
0Y+OdOef/2ARUCc4CzLEG67OdObcaDYlZFlg/iBslDtmYZSfNDtich+msh1PeBvmUcQhR5GQKZV6
ymqFJWrD+jyQ/HZAaC5FEHUnaIG6Y0n99VCo2nxKkADe2dbb64lRGJap4lAXA8d9/VFRlwlzdGZs
TyDi8L1jmPqcotH1gclOY+dNlp58fX7ksAIdbWEKOBavTYXQso9zkON6uIzHPFaCj2GiWjutsq1z
8tqK/BWvQpl4Nqa4EDGpHmMLj1ld9O9q5CGPYOShczHKYo/qYvOzUaEB/AuvNM/mtcHA0TJlxMOT
vHadX6KABhcpwuVoXLWHuFjUSwLYbyfp2fxsMDmAYpS16XUCXYTMgwwGq0QyrP0szDg49MGQfxpr
dL3uX4MtU9QSQNhRSwDZvIoFyrrvWsXi2vdmMT1E5lAfe8TPD4EbODvfbmsrAaNDmMaDQb9a/pRX
347Mom7deLG9sAOWjnSEe6SpHXyjDFa9FwuQX8QXtNP99W0dGIMrroOCZ9Z9HVbFaDc0i85WxvMC
P8Kkxc3zkDm6H8x4+mNtFKD87pvcXCfgGKrecIDYa95PNdbYUye0vbqO9QsgW/TojbJ+l8999mDQ
5DgH41ye/4tRUnKaGjTJ1x0xs3NiEWaO8NoMGakm69CWIu6OFKVjHDkdj2mh7S10vbfg1GCGk6Ed
Q1C47dXZmbushEggXfy0zwuPSS8mRBDGQNWtmjw9d5edaHz9RL3YI2iF9x3/Sex6fYCCtHXVeYgX
f0y75hmws3tO0rH/K0UY9xFteedcJaH6jKIjUvJwAOyVa7fWy5J5HSG95jCtvKld9VGhi4n12tFf
dtJMzzHthoMwEWw1ovHf+190a7XUd4Ac4r8ZPVjtbkVqukRaR+wR6Cbo+Dp6TCDfKE5VO9dfVKVC
7FWbm18BwgnvusnRd5qRm6vVNKDFVNRkBH+926CrlAHE+OJToHCOC8Ownhl12XvRaxpagH244x5u
8ALy8zKtApkRNTyK0vIHvfIP9FPpspoV29sV2sOC9PU/Mik7t32n+eaMRpJSKbrfz7X6ZKLj8iWK
x2knKli7Q34Dd8fWSMghPiA7v/4N0+DoLR95kaLbCPPF0MYkVpIdE3XZm0PaNMVJku1e0v81acQy
hoif187iK2XTfzCjTBLtqtW3YSr2mjkbprguXFI5Ecv2yr9/tbNLF1tO29JSCdJQfBZGDjB8TJOn
PFV29m/t+9g/KiaMjfGWAFJcI3OHMFFCFYlfX89E5CnqMsK6NSu/Q8L6D/BgURIvzLzdOTpb64PM
BGwpkBamulZH1ahSHUEuttJukcsKtB69qaCOLsx27TUat04pkhPcC6CzgoR9dS2DjiVamrL4g5vl
1WGyp5nCQCIe8jyqfs1Gmv1ZnNk+T6Oln7SlctQTrIWIHd33DhsbTfmfBh2NSOgY1r6Q7krvNJ2i
+l06fldCU3m0CvqDyQjlU7QMiE11VbPsGN3YZ+JXWUSS84AkmatzlFuZrkI3gOAPgoRaiPxQZE3x
Z+g69Z33bMP7kUzRQgDPR+13TV6bFxTdNZFqfqDVju/wx9lBzQg5Q332a6Pq37lOBIIp4uUpe6Te
7m/v7UpBRzMvzwNHP5Kw9nqlhlJOqmIV6O7SP/IgmYh+hm7WeHO4LJf7pm79LENeDKQDkpSt/3WX
PM6bpKFPo/l5jbqknWf9Y6/qy2NVuRVyUW337b69253VJCEAgFr8Aczkq4/oOA2QLQgO/Cnm/DYq
0o+t3f0xYHP4ZGkl2ritqz1CHKAelgqN0fvWNzaW/rxFtCkM4pR1zKAHWRCW5jD6CeM3T0oc/S+3
6vCT3abq6b6ljXUSnQA4N0moZAvh+hPOop+d2cEVTY0++SXwrM9jJmZ0owsK3nPXPsE+zNCnnpSe
mYx79H8v1AqvEyJ6X/haOqycVPCva64H5qmDoi2G2RepjoqaIQL05sj4dHFE5Cp631KMcI9AIfQ/
TqW148nqyyQ5xmqXPGekTvnHBsBjAi11KJXRrJieaTNm9fzUEatXT73IO2pYNCahAGmToIHV0aHS
lcIVfM7yEbXg+xt663JoToAUooMliV/WFWtLmDUikSW3P3DKs9k4k69Vqtw86iZZWMV4w6AU//4X
q3ICmvlEvO7qRc6bbAGOhdU4R1Iym1u0dyHr/ODORfe/ZiJtR+E3+vu+0Y1TCuiCiTX4XsB+rnGf
YlQKd3Zc1bcyVMAgVDQutlVM/tQ6YueYbpqCrEJylpPtrQP3hRptIzobUrW2Ms8VqJ0jPlg5LmGe
73xA6bTWJ1LKLBAZSxKJ9RRrhyZZgXq36ucC4V0jTuazCJz4gIqY+OgGruKLuHmift/4b99O4jmi
OznuyHTL9VUcQarMFWNz6KIgQU13PDszCQxwRkNI7L6pjfeZ2yaH1nmiXua8r21VeHQmFxIikEY1
L3HR/poXtznlBb2OVJ3qh67pmsfJMHF+RZPUR0MR3c56N1w6N57sHYFT8qK1i41ttBNV0XB8VMYI
kj7vH2O0Mv803di/K2uRWzsP84ZB5pB4p6hn0Qq/UVFyQnQ363r2e3Mqv4ZlQoU7DItLDNoG5jVU
7+7v8q0rkDRnNJSIXCRSTf6eVwFlKqjH0XRXfUfE4ZNSoLRr5EZgHoxItKcym4avc2vrX+9bvT2/
BDsSkGQT99C5lB7/lVWz7wwnKtnWvnfFURa2GPJBIjEq4Nk0W/N3Uco5ZkvZaQjeXlF8AV0mNpfP
Sfp5bddg6DibG15M3WrdZ7jRaNCmcfYYp+j63V/ixsZemVpFsuHUM7FZ4g1cJ8m9MUiCYxZazke1
McbTElTVUTNgE7tvdHN9JtM8wLhIrdewYbUEcxpVfE0oXZOfU5Xn/9gW78kY5W/VX9HlqCpOjlIo
0ccNQepYidDq0ITye+I+pCls/f2iw0lQ2cqb/SpFH46LnI3QaAqtDgvUt7Fom6XhtUKqPLeC4VS2
jokar6J8vr9/t5GGRGHAKcGdp/WyBh9WMQS0DGBiytb7SzUyjKCgmHnSJhAoFecROVoASMMI+XM6
vx3MKjcVfhViHH4DxICrYHXsUQljaqD11SWuL10xie/RYBsHikXah1LviiNBUvtQZFX/zCO6nGBj
ZYIRuEEGIzUdjx3vcHuemOnH+cq4Fpe0LoDB7iOaQGStn1fLeNCCXP1Gc4SuF3IlD/e3/va+vBCP
ktLiFOiyrfrNYoAU3ViCwg8tozgqYfsPoqTuYzJ0rc/k2PI5mrs9zpxbNyRtElnK+FXGl9fuQM1s
BFcI7qA2hBMFqL1+EMowv5/TrPdiibaq51k/uW20h9q9dfOw6BhM39Fdx8+vQ8rFmI0wL3RkMTPE
CRRw3ZcK+pKzwqjoYSFQen777pJe4usJGTjb8kO/crgZ7C8lJEqlb+VSPlO1kRftF2hDl9Z8SJr0
B9XMvZb71hopKsKxwSA9Z3p1mFOCdkI+tfSDctKPiV1H4IwiLpM6JcewdMSbnR8355W9lZ8YLbt1
y1grYfGp4oNeV/b7cu6Ks+pUYic22VwaRS5JDE1Jb027WkJFVQXtWPpmbQ6HcLIoIhSV8jEF2YoW
svv2Ch5LI/2xJS0xMP/VQZ3LNovIUdjKKQ0fnBTOr7QE6d2Ywm96a2+4cOtevKAKmMcgbl573FYX
DWLgfeHbYWx9D+n4H107jr2ySSavrTX7vdU26TGFKNy/f07lQq4DW5p0gDxZjEFQsobhmaFmZ9mk
F34URO3HUR/mdyIf0p0q0w3AAD/7ygyIkOvrEFaVgRK3Vfi09WNUDLrQM8ymfecE4XMA/PsxsvMI
EXYT4tkQpdooYbfNsR/fCSfsCOsncwccvnWi6A8R+knCuxuBFojgyLU7u/CHZR79OulqaB8YGFHr
ZUSyuturWW7acwkRUEqRpdJVeNL2ArhopxY+3DTpP7nK8Hil66N6HOY2Txn6L4c/9z/ttkWSFl5w
WVhcuSCRtB1pOp92qlvz0FDb8/s4qE+aOYceKjj58b69jbdLo1Mky2oo35DmXn/jbjbLnNnZwtdy
2G8AmjvQt7rFparqbuc8bb1dskwq+bUAsK7r3Uy6Te0YO3w8J3Lfm+M8enVR2l+CNh/fFXOBz5t7
wG/3F7hhlYlR2lIwMwGWWUOaBoqR9jQYpd+MQ3spp0F5YHoyPCIfoB57ZLuPCd2qHaMbERJ4ZZAF
EjQKUnd1bhKAucniZrUP389ARcMM3kOZ/I81GCj8ONn4GMHdQslSpE/tqGU7t2RjyUziUnDiNSGj
XxP2tU3ULKPR1nAoBf2xqPv8MLpojKf6kH61RaMdY1MPz/f3+WYemVcaDgKKQIj/kQ2uNxqWjXEQ
BjKNYIQr4dNJWQqGnwbrN7GxeQk7I5j9HDrdj/kEZPhpTrrgp1uGceVNQlF23p71HshfI70jVH9A
AAH+XJ/r2aTdmTOA6YVWO1+Stu/9pYEz2eqaln5abhyCMld2PvvaL2OU2NuEtVKyMVBJvTbqmqli
RWkWeHYUFd/Z7eLH3CBhfH+n14frxQoAJBC7cjJ5vdFa4FIDG/LAM/LceKcrCtSXrtt6gRH2l6kZ
slNrVNYBceXyqRicHQe1dhjSOhVNWSOGBJoexPUajb5HvGcyXS/sq+VdVBiPRqgOj9VIsfr+Orcs
ERFJ0gf64sweXVuaGiShXBugMOyD7ogONCWpg+PU9S+1WIodOMemMbA4ZNkUwVHwWxmrXWtcFh1k
O5oi7dFkWuw40hlNjoa+zF/vr2zrnOAY/r+x1Tlp3aWflR5EedNVFZBnpznbwGR2buSmFZkN0hwh
LFq3FFDYM7RgkIjbPrdOetxaD5HT2Z/vr2Vz4wCE0KHmneD8X2+cjWRtNIOb98auzZ+DMfwGHq4/
zVmd7qznptQljx7ADZD4kKjRQFiZQtrYhmAL5rAElCoFUSP7qzYL98gj0j/B5asd66AMH4Zqac+w
fDmfCJTeil5/+Q0veA6wTdRMV559rOo8dqCS8ZQyiB8nPdUOqlaLy9RH8A2GyvKodOa483KugwKM
En0x6wGAXWI7VneuE4kZqTFsTaGoekh+m3Y8JgWeFBGz5qyQ0u581C2DhNCyuUjhFN6r64/KREsQ
p4PNKqtgPhR1OjEOYOjINgjlUYOS33vzIcIaMCom1gm11oqlKGZWCfKvjtd3WvlgV/nwGJmzONlE
7Tt7uXFeYffklVIBpoE3WC0NkfPMLUYHNi99LDzNqNRDTTn6hKzwHpZq0xShKlV8ExL1NWV+Owmy
gGxgVUk9XqIq/F0xDPCstSRC9/dv40kA8OPKmgCEEcSN19+rS5SBwavG9qwmE8/zoDc/6AfHRzey
iq+kseKpCJbwqIZjQM17DHfMb3gaHXo03iPJgADL0rV5fQjjuNBAOtVzkHw10rl9Gp10L5LbsiKJ
gKTUJWy3a4BIlIC2myb8mZvDnFjDevILpeFq5yHYOvrA0LhvqGpIZNH1WipRCAin0dvumjH/0jV5
dEEfZTiabe88aLTtdgLwrU8HAlR2KBAARzHt2l6v9a29WDRds3boz7kjqn9qq9I/GWWiS0V7kZ7E
4BTvA9HXPwq7DfeYpG/SPOldJG+FVG3j8t2UmRGOExR5YU5dgDKcRqsJmMjss9/AytVvTVQVpwQ+
0NbrKmFOh25pO38Wo/uFVm4+HWw3tr9DeTzsHCp5Zl8nuS8/i7Qa8hOZC60JgxbkYvquWFxvThbj
xOzMfHCMwLrUdAN3Ig3pP29MAbRCRoqC4g3QyQxVJ1maBN7GulUYSVkq93mOekc7WKHVf6iS1vD7
2pp+37+1mzsP1AmMs2z7g+a4/vb4WMNpiUW8rIzib0mtRw922VQfE10PH5tWTeeDMelAuq1KDQ+h
ahXf4q5MFxD/w0JpV+3L36qVB3v4mY394KJR0AQbxMuzrmxAy5DBxgZjgdNo5aFj3x6WFoPRTJGz
0jp08lB2G073t2Pjg+OXHQdsHWoIPD/Xu2FVdQr/AGySDFMuZApG548WguyRjdLHfVMbl47CCcgO
AdcsB03+lFeFvtECqa7lvG9jrDR+FNJGwVlXh9hKu2NHinARWfHNrPPMzxexx+ax4cg4ZlK1B6i1
nCm8tl6GbZcIN3I9wIrGQ6Mzi9ZBnLLjWLa2k5dOiuTxgpMTXFsxB7EYQcqbOo3x32hMhN9CzuBT
6th7Q1AbLhOwlYQISqEHgrRrS3VcM9eds4cDqDVUDiP3UCpMo9hLC2KFrOvh/tfbsgfpKY83aSZT
qKu6lBrXeaMarQtOpcthmkq/tm1Yn5W6LI5Vlu21kW+m+DggaO7J7h9sKBSdVutrhzDlIzUuDHQM
2sZRPByywG6Pta5Xj3OrLA9R7QyHxkKuq5mgt42XxH6fGRxbd2zFQ2+Jf2z+5eMkKKDnoh93NmTr
U+M+oBrElVCqX22I3oNLdd3MZaQyNjjOoXhucjM7AFoM/Pt7v2dqtRcZr2abF5gaMzW/JJqd07Az
4k+W3r2V6lreS2YVgDIziQHp/CpLisKoT0adTLM20/BsLgXt3kUpd67JxmEiP0KylBFz2AHWkn0h
cN+uyiHURpqc71osTniww1bzK3NkZqlzxP/u7+C6bPyyLCbZZbENcp31sui6on0moEQPlHT5pjnU
ouwge69U8fxzpvT3YbHz7lAs8Vu52F8Mg+Gjeipp7tfyy3opkG4aLVY6Exo6kZ4fXBrpH0xoS3cq
UJtrZLhFliigzV0Pf0TzTNlUDwNvgL7wX4YvKmbOFLWoj1NZJz9nK9Q/2I0SXJq621PW3jih2JRk
hpJrEPjytTeCIAHA6zy4BPiJ/r2ewRjNjhVkB7cc9oaItmzh9yTwArZecLzXtsrEhqlxgvi9d6B5
NjPNeYSA+NFZGG26f2o2LcnkF18ux89Wq3ILxHO0ugq8wohrxafUAyyxH/KyP0YpdMg7EdFWrg3g
ASA0IFNm+dYoPdWKK7CcEWoIQ0mp0s2t7pfQk/5oA684KEvKOE8gvi8dojZRnJvHAh2Bnau58U7y
GyTcgvF0WYS/3t0oCE2GwFBkKLQg/hE3Zv2tbqEbvb+zG8EOlX1awxTuXub6rq3wcCqlKFFSoaam
IoSYRyVTdVZyqHvNM5XWtk6K1mpv1ezhNlIw4YxSziDiXAv3qTpMNrGpBt6iwfNpqaP4mozh1/tr
2zg1V0ak83sV57hJVCyVhpHJaAPGTbhs6OeGp7wexx239tIpWAXR2JLztQbfi5f52lba5kFqG730
a2H+p7e77Juup8vfmiLix1mZ0nONwvf3UEc/BmBdFT22TlPmh04FAj/Aib93fDY8OyECNRMp9kK1
aHV8lDEyenPRAq+PtORM4XY65e1cHoI6qA9Zbew8wlvniCkNmZ1KyPk6X3FmDVoUOKC8Xg+jALFl
Bo36A8WxZbjQJ3M+TQM1qg8AJ9q9CGXrM0s8i7wp1GtuesiQ6rjMZ0jtHBM4EmyWX+I6qzNkkuY9
1e0tW7I7DhumRJus632KYmfjaHTId6GIfGzTWqUIHNf+qOXx5f7p3fqAr02tPqDGSL1TtiNiXkVu
ILTu9qckU4eTq/TdsSA927G3vTS8OI+GjPNWEbPm1sFYW7PiaWo/eTUcHwy7LPOHXOvF9/tL20r9
ZLWLJgHdIYAj8re8upkoCIadpvPJZrec/16MFq0uGH//7msNJjRd6F9kxg4lbxYd4MuwL1CdmIda
BRTbUkCi/GjuiadtbbeMSSjBoS2I37/+SUbQKZmtqIrX2ugiPTBwOHystdI5FDAEXpjW7S3v/i5s
WYTii/CLjI8dXyVCc1bVijqXCnXwtCOIttvfZj9UfqGPHxbXyv+DN6TQoWkg7YGDrjOiuA/oI2hI
TDGnjupH3huHyGHsJQ7EWycHpHe3paq2ZI4GUitX/urzEo2n6ZjgDJkVD75lSfkT3Ip70uzwvxxa
oJfMRNB8I9RauV3NTZY8FpPiLZNu/5yH6Lkxm9GLY31vZln+l9YOHlAFGHpJfMlGXq9ptqO0ml3O
RzrprVelZnuA6XJv57bOhKRPpdoL/gBu42srZJcLBR4uoSnm5uy04/gDVGBwULIuPYUpc9L3z+Dm
qigFM3kBVhii3Wt7imr385hYitdDReZNdlI/93MCDv2+mVvfQg4DiECKPDocilX8pi41ellKEvpW
JMofWQNu+FgVc/mMjlbV7gROG8YImJh/4jXi/9ZnYur0ycpyxDsXLV+ORue6Z9UCiTzYu6Ks6+2T
lPrIG4JFoaLBJV4dP8eY60xfYLgJ86B/1+TBnzGs6zc65hcjtNFpN+KaAFVffyNTrfvKHmFdCEam
ngNLSc5TWg2HKrb3soeX1sbrU762tfpQ8dzxzgSQeXH87PLoNouteYoo5j965Lb/xjUyex+VmMTX
R1E6/SXG1gyPVVinyjGNhOIcbJQ1bD+fegfuA0XsQQDXH5dtBlhOyVDiqniDVwfWdhUVJKNreCJR
usdRaaZj1sSaH4313gTz7cel4URoDH6LsY4beg2lX1Iqo5nlDYqlfxihMrpU7tLtXA359a53nKEc
OQYpEbIkU6uSAnB0I1qUBI5mCEpPzlSVF5hIoTRPs2n227kqvuIFDE9HbOONY0+SOpinRzDjAfkV
rbXrg9V0DO0gYmN5QQcLYqvplYcS9HRi1Df13uYAXkzBDScbNNRW1+EhQWdmJFltebZbZO/TKFEf
lqDPj7D3fv8PlnBlJKYaY6xr0JJUH57ituSruUqHVDCvUJe2ULpOmrHjaNYx78ui4I6S88nA/tdT
eWpZUmHNAtOzgyJ5CNv4FwXP7mRPSeIZjJEQZqd7Wt3rB2Jl01x9s3pWMjdtsTlayuCpThgfB6HX
x3iqohMEKHsIqa1LwITY/1vj+nguk9uNyJhgr1ZKf7H1+hRGhruTPWyuiu4d0CjJuWyvYt2lsRej
CCyErIcxBXlQO9B/DeJAtX96YCB5D66zaY93FqgkyF5hrLzIyGjYUNTC9CI1yT5rUGOdHF6NQ51D
3g9mZq9SsnnJXxrY1J8oz6zs9V2excNgcFJSJz+pVhvL1Gj6mFVTdNT13jkqisjOemMkO4/H1koF
X49KAiWhG1Ze0bTJ2DJ951HbDx/AZsLBrHQFmqlqc9Fm5df923dTOZHnE/Yx4Mq4aFmfvvYpdTPo
NeOGlkddP7igNFc+Bla3oEA8Zp5hZb0fUK0+wFup/HaM4qcGjfqOr9laMmwAUh6exwKkyfVP4CWd
G82e4J6u7NSvrcQOD7EDj1fbz+FlVtI9hbvbN0kWyOneMOogE+7VmuG4HCPEnCwPLo3Eo4QaHTpR
zX4TlH/f397NpWEMJnSY0Jjyvl5ancX0QSt4vFOzq3x1AHU02JN97MWUPZWavkvhJ1+f9evEsyTx
mLhuUvtrg4beTGMJZhy/LVUJw0E95TmERjSN9IPuxtUlU0JGHOfR/CjcpD3nbqQeDbGLkdjytbxU
wFAdRpFvxMH0Sm07hHYs2GTtAPrlkD86VfOGWmrb1TAcPQCuU7qds7R9non26cRS3AHAeb0BWdpn
aaiT+/VN58p+Tqt/Hi0ju3RQhP8xekX5x5on5ZjZsflJt4OeUXBl2COk3zxhCHsx1wqmEh6v618h
4pZ2SljBue+m/UMOx9WvIOu/hNmyx6CyaYn8/4VtFOnu1QfX4gEm7IBwJO8c43Mw9+67njLgZYHc
e2dvt0xRjpY3FKp9GASvF1WrIpwVFVM6eMWHOHOMow1/6WmOs72XetMU0ZxGUkoEqa5uaFgpJuBb
vFICAzEt1Ur/uaRp4gViiP/cv6JbDyaeHkoEQ6a+ayKNLOuchhlW0wtdt/lb72PeFzMSO3u34QhM
kmxm5qk1MhG72rtm0TqgE7jOZIwaX/SN/csB/PhOEfrnrg/nnUVt7B9EPlLE1pI8BOvzp2fjNGiK
aXrZXGnnIgW8xzV0/lbKftwDeG7aghmR2iUmrTU3uNm2I5OrMceibyqG1HT7sbPM34a7pN/uf6qN
V5m6t4Q88CeinCtv2hV08W2bWCrrK8M89ZYRPgstTFEn7ZfG8MacKdI4dZVHR1BUuG98y7OAiyKj
o2fM/9YxSGulOtwuxASjaicnyDKa923cmZ7iKN3XLM3yc2cnbXII8UuPRUJhyKXZ++P+r9jabHkp
OEW0Vhifu76DUxnMjmzaeowLdww66nH1mDhWXiPAVbWn+8a2Dq0koP2/zPZUa6+NocnE8ECQk+qk
LmFWgq7GYbTG7tT0w5B61gK51052tbm+VyblEXhViZqieXC6mYqhaw7dhT7GBNggcj4GWrxH6bl5
mmiPw1AKJ+MNUbIxlWpE1RkfDS9ZfCTdqs+TUnS+BeiAoUDg7t+CyW6+K2LUdsKuLdtMFdCrwuFQ
NVotE3WPsaxxGF6Zx9o71x0HOAy1/OgypOPD6w8vS5j/HYdVtvNJt/aXw8PTBCb6Fj01wTY5oE1g
ekVjq2dbsiQOmWGey2neQ/ltmTLAveF9SMspVFx/ysK06BjDge2JsvunsFPrU87U4ZmBAmtnUVvn
9AXmTahOP+Hl5r46NAq6DqXmlMLLca7e0MJgOkwUq5VZDSG4sX/fvxY3swPEzECH5Tg3rlWKBF+v
bEI1N8kWhGCcOoj+znB7l6hOrKcp0IvfbrUwXg0gnaJ3rHgwrFrP+RxOcFbH7Y6k4kb5h1+CO5Ry
F3LxK3cQuwN8lg3xpUO2cFAaZX5Xla5N2KP9qmiJeqMt4qfabEI4DdEzddVc5ZCJCn7/dPDgJEMM
yDL2ZDk3gj9cJK01i+9O/15+sFcfJCgtqw9Gnu9U6ccTM8BQrMJpe4AV3TgO0xw+usvU7lRHNh7y
K6Mrb1Vl/4ez8+qVGgnT8C+y5Bxu7U4nnwGGYbixiOWcy+nX72NGu0sbqy2Q0NzAqLrKFb7whrJH
v4BBsanvg9LR23NI52vnGdjaa4uBHfIofH0qWtdTA3oRxsMQ24e40t9LJ7bOcwdRFzDNoxaqxV+3
t9pSvluF80uJaXGBYEDKO9ejTYo+QBnR7IMalpqvxkL3oe8Oz7HW5xehVuNRJIilGhG1vyHM49fb
w28dYURFYG1QQ4eastrolpf0DtZxyCvGRXQIWzTbZKOLwIqj4vwnQwGopp9F3LKOItDTKFsQCdgm
lBFKh1YE8aqo65dEM/eC881PuCA9FggpGKTV7rTCtMoTD+ObZogxMymE/lLLQQPI12UHuyr/QGV5
ocb933irjWlEVtUOLWYtXqVkpxkQe0AKNx89xd1rD2xODc0yCGsg6aimXe8X151i5JyRMRXtED5Q
p8hGP6mrTAAVqvsny4zH4Pe/G8W0HyQ5rqA1MMAGH4ZYKgqceZ05QS5j3a+XBpUH/vl0e6itA/7z
UKvvViNPKZkSLl/zYPvoOEp4q0W/g7jfOnIUmCCgUEVeMLbXS9i2vdYkHKiDoXjt0Yg8F9GeUPPu
M12oZysiAMwqL3wo47n6pHtju9dS2vwB3Oq8mCB1kKNd/YAwnNqIhuAh7TJ38JMUszGj771veWkq
x6TgvNtGr5wURWQHzY3TnTtn69DT7IUAwFMKSnL1ppSmBJsvcSElL1EGH+kCOfpu5BpvETtH8eL2
R92cLeVsgNwL9Gp9GJtEywrUH+yD3mqgs8NBvsx0pA5RN8iLHcc5TF5FPDqVZj/N1rjXq9kKxOgU
QG4CUEdBaLWnIORphbS4zjUvyhNfHYp/pZootLPD7qQPfNy0r7qgydt258LbzCfQUYSdBpAeSM3q
WhgddJqbEYljD0W8L705dkjRqeXFLXvvUmsjk0Z70F9KHUFroYNKNaXa62ZsnSmQb1QcFzoLLMDr
zWYobeahtYp/r+O81Fmo5L5A/3QPtbR1L0HzU2laLmK268p7lsiSFgJWzJbafjezVjtFVZX4Y2Z2
RyoVeySBzVn9eEjAB9CrWW/hInPjsMMYtDUbRLhGOk8gI/ZKL1tbd4kAqLV5S/l09ToiZ+GloyTx
rXUxGoHSNRPSrmlsnaZhbmK/bXVRHTnoruWTImviIJ1s/AMjzx8KukCZPTr3tGuvP2ECzHaINSpt
oTaLDyovjd8PQ3GvlE52KMXo+KMtq5PqlgY661l5MSoZ7vBXt77vglT839+wvjTVpI7TFuPSeMJl
SZmj5lFrc/2SSi31VbygL7dvja0PzA3lLCIUi9TsaultOQJoEJSMzbIcLqXV6Rcvnoa3t0fZugkp
NcC5pjfNOKsTOkRULWk44gowV/GXsKvN3HfzrI99rw/7PRrD1lUEU2dR6130d9Z6EBoYtAnFavIG
I2ksP7E8/b6KQdQAfjVa2++0GIubwu4S4XcwY36X1bZkNYtwib4oKS2YuOt9BAyjz5S2obRgDe6p
Anx2gROd3OMGNuzkLcvCrcNatiW7dfGDwE3xeqh0mOxipndzmC01F76Wdh5IzQkCNjjkY5wl0SGd
8j378M1Rf3SGFxmlXzZNXVSiy5fObWpn5V1pp+9KMc1ndYjzB2Uo8geUvfekv7a2EEU4CsE8Lsv9
dz3T0iQZ/VEci8pRPjVCBUPdx92lD+vdS3brUCwBLWV3A077GkpMbXMchFPgON0k5ams1PRp0GCY
3j4UW9t0ydjwAcQZD77T9Yz6rDGlNtFhiErd+G4hojgcELQezlNcmAdkeeL7rqtnrPKyYYfstrmY
AJeJjnlIKEJfD21KfB5AiuBCKKP+ro0y3Q9ZjXvRiD0Voe2hQCkRAS1kyNUsPa3Gs1JQBvbqKj9O
TvepHcP+GIdDtxMAbYxEPgnGC6UJXuL1JdMMIwCwFK9T/AVMVKiK8L4fXCvzTVvumbBsjsXzSxEa
mucvkjOt0HrUI7CW6SaBq5GpKUcIXdNTlJJd3t4mGy8CZh8LfN0FpQQG5Ppb2WYS4o9DjUSUUvmW
6E7qgz+LPsqmdoK6RtHg9ngbjzHtruX+XNSCaBVfj+doeHqoSPcdgAAWysuQK+q7Cgmtyc+Gthru
k7jK3NPoNuaLnGYHsOk4TB9u/4aNA8hm4QiSP/BirMseLtSSqsqp/EjTTv7uEWM6trmtf7s9ytZH
pLC/KAoukKl1T7GZyV71BtejFpz5Q9EN8RekaRegMDS83x+K1JW6A7kyd9hqUbPSa40kHs2D60XN
xXBr+7UQRDa22svTHwz1H4YOv02apdffb1KpLo/gFMG1A7AWXhjdpbKBjIxc0U6wsvGZlj4F/OPl
IIBovR7KthuIOb1pHDBxGKEDZM45dqhq3J7QxoYkGOPqp4NFYW6tfWZKF0jJ8tqQIkMNrEr3OA0T
Kc6Yhr6L2twXTwFAGqbWnQTt9vvLiVEVSFUeH2KBNca6cZ0sLKm0HrK8rV5AqA7nwpPDUdeGvbhl
azk17knWEkgiFIzr5eQt6ixtpteEVq52ceteHmux64SxPQpA2MW8DEzGapSwTlHMJjwgMCiLCxGK
/ojIdna5/dE2zhZZN3rdy9WFWsnq2k+9zs6zmvaKyJTupMQ95NWqV596J/n0+yMBfufO57X24B5d
r1qhNmWX5fSyitY0n9Vi0i/jQnRKbRqet4fa2okgYOHiLJLoWPVdD5UXBa2dlsCy0DLNN0SFjWGo
RBclcj4YShahC9rO6qWRY3zurZbw9vb4W4u6qITzYlMQppu7Gl9JQOYXBOtFbqtnb2z+Ls2SSmZk
zNP720Nt7RLGwIIC+XGKiat6qRoWaZ7X3MBm3bQBKpMTWvq1p2c7U9pa0p/H0a+nlFb6UMczmYE9
tfJfpzPiu3ly60PmJNmpdubu3OeVdYyQ3fDHAW2j29PcXNEl9Vn0LKlRrFa0Syob/RKegHkoskf8
N5W3DhYIvhVq735/JND1S1SJ1Y2+JjWNuOlMKvyigyfT9FKUjfcmakna9TC2d9Z0OVurpID5GOxF
j84mkdD1mo7e6JZZS+svnarsqydN9d7q1PSTAN9wD4Elf7ZGo/+DA0+PgnauR7/CWqsJtKAm4Pux
N6ckBV/f0SPpi7C7eAAPDreXcnks1/PjuVkKLYuy17onPxoakv9Gbx7qbiS3SUPZneOyzB4iwwlP
TWdVr5WeK989Nd2r8izB1npoHjv6RGCs8BRdHYsG5m+vRBGtTqwYznlJ/6dw5hRecGkcW7Vozr8/
VaI+ShtQ1RyYhtefUontbrKJ1fGv1q27vokcXx/DBjagaJdWo+6XXdEc46iTOydj6wKAfkdThIeC
ovtycH/qPPVYc9czR+/AeHXgjWOU+6pX1Du399YwhLZL6Y76Gy3k62Hq3EyQ51/a8GlufiobRztX
sKl2ApWtE0EEsdDUFwLu+vAhjCYmEXYcc7N+LfPUOldtrpydSkGplq5CkITKnsDn5sx4jtinLoT/
dR+mq4xWN2NmRpMwOwx606Fe6H29vT+2JsZj5HCB0ang/btevr5UIo/GEqolukoHphw6H65jGxCu
Y9u1GHfIMpY798vGzJbHbwH/4oHqrtEjyoROvTopOIFbUva+k6jVQzPG4++3IRlmQReTAQAwXM0t
jgRiAuiL41zXKt+qycr+1ioUIm6v4OZkaCIDA+c6AcJwvYJRbtCjSA2yxspWLrZQpoUBKs2dHbjx
zkG9Rl9mqduCLltNxsz7Uk0kXTnLScznQlM+h1iLP1WhcZ8B0Hrpmv6jOnrZg45K4s732njkFieX
BRK+lBXXnSWtAiORhxh1OZ3wHoq2divuE+QtGm00nT8ZTAeZhYYIb9C60VrbEsJuvHR98sl7VcMO
52wrp3usyqocdz7e5sxYTb6eTpN8fT32rRATkEsHEn/1jcuxfjsTthzQ7t1LA7a2Cdwk5sOWBDe0
uohN9NcN2wtpb+R1c4IyN8w+TmvTXovzF4Lggsleak5EzcTnVLSv92M2qJTyaj6W2gzeoZr06LGv
ivYYT05/yUoU4w/ZMBsHnKO1LBh7ob8i2FWdYkr1IliMMzo/tY1EHG6fk80NDLSYugoOt1QYrn+X
pre1MksIPzpP68e0ieQ9GXMl/XqU4Yn1cL0nMkVD82tDTePATvOq3om/tz73ompCTYDCrrk+RGVS
10OWIndFWc14MgZLPiaNPZ4apHD3Yu2NmxVYPtRwYJqUydaxthZbIVZraFt1VuTelV2pnCdLNoHN
lvtniIox0FEX/4P9TMq+YNKI5NlQ14usJnaLQScYw7S1p/f6MLq+p2XyY05C8wfnlPI0BTkUmrlq
VvusAfOcWUrBpaC7NMdCLLq/p3qWF2dZN6p5ur17to4PfGx0b6gC0qlbHZ/eFFMikC+m1qnp6Wvm
VpV1MmsH3Zg/GAg5DxTRuGZ/sZeWTT8rZFBQxubqxWk090tttOb324Msv3YVBaL7Dm0JD7ClHL2a
jehsrwlD7jiV0vCDVaTaa5g5dhDFuiz8YYz3sqStjW9SZlzqDwvFdPWxQvzMUMTU7UPhNfbJyEHV
JWknT7II050F3ByKis4imWsv9YHrLVjJotdy7r9DY1f6XZEj5toLEZ5KN9oDN21dKfSr/2+o1W43
GhPVq9rD3tyArtDZtC3ssfu3s1AcxPLO84cZUnRkNp2fJ0610zrZ2pJg92x2A4IzPIvXEy27xNIt
ul/IrpvWXykElFM+5N3vp0XESLyESyWTT7hcMz+F0SPildaQALVIJ9FcpnDq4XZjkjmYynC6vSu3
MGxA6ShT0WJbUtrVp0tECYS+FnhjYnUhAr0ewheP5u14oTckvysdbfKgrwV39CioKD/bs4jdIB/z
svbtydb+BeQ/nvWiHr4OnamUOz9wa8WRrwUfANWJLGr1vVt4TZmGcwqQ1Lz6eyqBfYD7/QMcjQPU
iqttSemhTF6vuIiq0E21zoa3oIVHDCE+lWqtXIS2K8i7dVQWliTBI6AkKubXIxGVjxZ+8mDKZsyE
jnbexE2QqVqZ8QLr3o62zvZopBIaDmpkZqs7QO+LsdJSOv+aVUcfPUqFF1QR9HdpmNk71eqtt49Z
oXzl6sTF62BHhWoRdciDH1LIpRgM6fpBHef2r7FxXwdnGO8VO1L+vr17t+5U3iK4xCQUC3btejG1
qYhMqDUcx6aLHkercnxuV/SDaq9VD1Xb7+HkNgckICF3+gEaWa1nKCfa6eVoY7Mu1CBWNO8zQgTJ
sUeS4Z+oNPZaRpuLuijYUv5BbHhdEW36RvEmlZ6byLruOTM6629NyeWpn43MPtp1rAZdmBh7AeXm
oftp2NWlYMF17eqK4xANqh40cVbRGqv2aH7bi8nzBACGNse6E5AbtqJHYuaBItcg6bS0iSJaBB4F
skvcB6SHKF/d3jFbBwLlGUrzS9rGhXK9Y9ImbXtwPzQxI9N+bqfcOIrBdJ5S190zqt5aRNChEAWI
lejWroYSqhr2+AWhsyrjNPJzFWSXL/N6N1Xb2iSUtlBgIoSFHrQaaKL/VGg5jPe2L23HL+1uPoXa
UFdogxR0OzLPPXqy7j7cXsqtlxhfBcB6uCwsHgvXSylB+YiU9OoQQW45J27XfUIXE3RGFBsPFs5h
JxskRaBDt4EJa+5p824mPQ6h1CLYT8lknYQLl2I9HxmEuz5Ii6xGK1+taFYTvxo6rTnYhrTfgR5S
Zt+UA1DMAbD84FfSNYvA7q248a2JrravqHq+84JvfRKeVW6mJeRDFfl6bWbYBLWbLbFXmRmPgL3F
iQQ6PXj4QyT+7NTawYiV8g+uYHT9UGKGs7UgUK9HhYLfD7IjxEwMdakvlsa3JB2TB6Vv5+cyphgH
97LameoWHp/rd5H9olJBBrDaB/SlFMuYcBGPgIOdDFzlgrZoolfDnpwgAlj8rweA77Hg2TuiGmsT
NaDQ5SKeupOdbB24hZvEpgALZa5DBd2J7F5FQw779Cg8kzmIY6Eae/nk9ijw8hGap7j6SyFrzMD1
SpJ6e5iTO0Mfskd7kQS5fbiWG3adLfCOAgAlgncBfFx/yjFRDKNZsgVvyFpqMLZ9TkaUtYdEn+86
6ZR+GSJsbCeVer498i/aXEsxgVwZyCFlXOokq0fVkfhqmxWq5U6XylfdVdQgzPLpvcgBhR4VqODy
nKaGjmeV5Q6PRsy+Hsflg+ej9WrWWrKHyd06TSROJNVEMFT1lofkp3i4RJ56RlvNIYoJp8/GqOox
SDBXar5ezWN4X9qzc8wQwv2D80RCSI2UcjY9/9UpbuZCM8S82OaFuUyelarNDololee0TdovYahI
51WNhPkn811yDB3plyVuWzUMiLJiqx2Y7xCGnvWUmblz7hPdbt+YdhS+2mNrnFqrNnaSm433GPT/
4mfA4wiafNn5Py0zqEmnqkThHjRZlw9hEbYHbcbvrm2Uf+Au6zvDbbwfiGeRnC6K0iDRVsWhKS3T
mnIU+0wa9ismgijPwTr9iHuYMQWIMpoPrVto77xCzQCdK9bOxbU1XQo1P1gIbPO1bv2UNULR8SNa
GrPIuSs9mgZ+Sjn149zgoUh05c5fd87WcnZWx5pcHP0LHFuRC1+frSafUGNpUD8d2yp639a9fnaG
VLxCzbG/xinmK5PdVSXawspnYzK6Q2gm+s41uXG18BtA6piUPwkZVue7tZMJwZSJ+qdTzGcydoQH
IKtdQrREfduGlwdV3clPaZMnO7faRvRFIkeHH1IN6dZaHgNrCRsUNUNPeTy9qbvKfQ+t1b3TZs/9
vrPUy279ZakBVtPfWLo3a/QMjpthGqF8cui9KnkmIvC+OXoOA8NDzLT3w0TTSwKDtHl2BqHgCa4W
qn6Kkc/GxEBN2vIY02IygqzFu9zvG73a+xDbv5CdQCGBh3PdR7YVGeUyjd2DETpT5udNlz9SS97T
GtwahuLZgg/hD3pc18e6tjBtKmP2nBZGUXmY4hIoXZ3N2dvbK751nlht4F9gDUg4V9HH4tDceUbG
rYXUkQg0jAzeqa0e+h15C6Iv4s3t8TbnBY0TeQcbmtt6+TQjLSbXJb6O3an4APZA/erY0gxuj7K+
pSiNUDdeeJTg6MA0rE5LlYw91QkTHbjBcD5P+SDORTWoCxWrlncRfbwLaEVp+bNleqMfGtPw7vYv
WM/zxy/4D8GB8ucvOSBtH52M2kNpcByyh7HLtfukoHB4e5T11/tvlAXLbtJH4Iq63iVGD+83aTKB
TZzIA02J838JprLkGNWV8k7Rilg/3B5xfRn8GPFHrZwYh+xvtS/DqaI1DXES1fTGu0vmOAxKQN7H
iHLVzlW/N9RqcgiZDKUHDfPYlGlGcb7oHqsQlV9d2OFv7sofs4Krt8SgOpKtq7ebMqvuJpEUx3Z0
weJrbftWFd5efrE1IcAEiz7houG9rtrJ2vQKOyLALePGO9OM/iJy0Z9iB4z8738lKuMQshapVtL0
633RhMZsGGMIk3eKxZ0Ny/INfO28hA5ZDn8wlsHDAJ0NpUdzDaGGTZWoY6co9KlUeYjwf7y0Uzse
bUwod0K7rQUE6QLen6tj2fDX0zJzo4ompYuOKHfnl1kYqP1oNS13a9zzd9s6v1yJgM1+6Gmvm2Cq
PQitlHp01NuoO3btqJ1Lra1Pt7/T5ijUNRZbCvpc6+eudLvYdaImOoae3QGlGeqntHHnnVGWr/3z
o8ruXsxOecPR6oJAsNoN/ehFQ9NV8RFTKvHY0VQ8GcrgHOs8z86uM9qvvz0rutBorvM+4hi+tpNN
wr6ww8iO2AKpfdGLRL6NZLF3E63zC2bFK0xFn273Yje43gxw+Wqj8eJjqYVGIBujD2ysbYO0SJRX
PRHxMUbudac0u7GUV4OuLgqR5rXoIyc+2k1ZYoFV9K9F28q7NjZq4bvV2P0mNOLHLIHMkECBgKKB
cb3l5aC3WIVwo8OmW3jgnndnlrst31+IdcswRJUkkTAu2PKrLZKUcLRdqg5HJXXqQ5uk1NqcJjyW
3CQBMoT6XV8U4mwkUOMbz8SMXU+H4+1ts3G6aRaA6XeINBd85/VUvf/gQQI5q6QcAmsqkArslPBM
7up9+P2hkIPmHuZtxnVr9RmzlqgLG+vkGKp5c1eNSuzPWjUHbeO6O0/0OnBnhAWyAGUa2hvxzvL3
P+VntC30vIwymga9O907PJt/0YRJzx0v6UutLlrZfZnFLHde7hFFN3YrYy/NxKVe+4swGumCowkr
T4+KUOyjMY+lT01NC4yaB1yvht/NFP6b6/+Pt6p/1CLMJ8tkPG2pJ7nJUAauMBtI1YhJ3f6CG6ef
bBfE4+JqSiinXy+rS/9OzQwvOepzpH4ac7yoRjNL/qpj0yn8DNH6j8TW+fn2qFtbFLAll+kiK8k7
fj2q5NBbiUsHqLaw+OTfZRd8zbR7r5bRzgS3huL+hFGsLWTJNR9TbRfgf+3x7WDcH0KRxO91panP
DQnnzlBba0ncYyyqI6g6rXPqssmzpsUY50iVu/B1ty5PQqUdhLCM+TIPaXmG52fuhFxbe/PnQZf5
/3QuHHq/Cu0QzoWjVvd2J7SgirPyvpQyvnf7bk/pdHOSXKBgLAG0Udu/Hs+M2i5Kwyg7mmP5lOcD
77mMzoRe9jksPT0oPXcvhtgakvcJ/PjyZqAKdD1kr0+qXXtDDIkhpn+AhacOkNUKD6XZW5FfcgWd
48aNdm6crZ2DSyNVGlhf8F1Wd7mdqkLx9Ck+dkUrj31DGVvxnO6xk9bX3z8OJOuoxP/IUtcoeSUp
sc8M1fio6rN1SUjd0ehEGaUqlT3q9+akKL8Qv5g8hGvBQ12GTe/UbXxECVe8WKLI7rA8ni5Tb+y5
VP0alJE7ggQiHlus9tZMS5m42DfNTnKkQ1C8UgcoH82u3oM2/7r/WTUDGXp6TMger3VCwLD2oZzD
ArkE69CogzzZrvTwg1c/11O8p0P3a0K8wASWghl6kQss8XorttpcUAwEVO8UUX6uZ3hdlVBeLJnW
vhP1w6X1usynXxmeDXPcU6j69SCA/UAZAmgzqJZfapSRHHKpjV17TMPQ8jOvn+6pvpdvTU92fmjX
LQafXvPX725Oj1odEu0gn2isrMtWbpo4ZuGiR0H60wdpihoBMHEknLvfpsAg6Eo3jQSI8RBF8FZ3
2Rh6Ua94fX4E6QVMNoF0GfqiLbzSh8ib7ABMf40oGO2HZTnBA6OtHiG+VJTaTZodp9Co7wccEg9z
KMpAd/C3y93iTR4axl3kjJfbC7o1LgdvqYOCbwGbcL2HiiZH4EHHMM1IcuepV7PkZbBpBItBeRvl
encuEopz+sRWvj3wr2ffQ5pysWiHULdoAV4PHKvN3LOw2VE0zXCn9el8pztSJr7rZupeP2pzlgAT
lg4pFSpnOUk/vUudMQJsbcfs2GLvjb2G1FrfaXP1lMrpJa2H+l3h5VOQ9vaeAsPWNJHi+q93xEO1
+q7m2OvYRSjpsbJU4sG8N851OI93RaPmO1tocyj8wx0wGD8uoNUkE4tbNG6XFXUNrFtkcbSURryY
dbUnx7S1nrRhaBXAfKamu7556sTLEqXMjqkban7p2u25Uvry2Ia69r43Kv086ZY84Fy+x1NZmojM
Y5X5EvmSYNMZI5ZaK0+1/dCKNBwp1tJN7Q2f3EMT/lCBpPHbSMu7jzJUwygIjXHiEmI31Acp6hKF
wjHRDwIgwOgb3Tzafp0o9VsN/4zQT2yjRtVvGMy7HJPnOijCOqt8B8P5743C+4scnSk+T07sFoHj
jV7ut6VXQ3Xy6Mr4lel0wDBB9A3BFE+8LHoexYwTR+NwwXO7qIgvO+Njn6V1fjf2oTsc9E4aXSAr
/iUDpQpuWzmGuv7QVOlFtdK8DfJK6B9ikqfm0HXR9GzHjUjOUkjlozVZ3qWwRdr62hjH7lkw6yPC
naYbdLDs9YBKVNQezeVuOXggDg+VkqCKwQ/WcLdjCe/UthS5X6PGHWI2T+HYb/vQRM8xMr8naSya
oOhT45szQAu6S/OyewlNUBoH05yMd06eJCpSycmAJVlPpudPJeXKM9KM2dteaD2+YY4aP8xurJkn
U1faL1gApkvtr8vuZdI55kNVu3HkD7rdD0FoKv1dWhm19uxOtvqY2upgPEQIyL4nAdD/6ud4+FTk
cfYvtLnmE0ZvmAlkcdbQqNKsJ6Bxln4w7VL/t2yV/BHAvvlaFFH7VVNwvgrUOCsepizk4VAb8otW
U6cXnpmmOktZR68JXgACCmDufa4wEFUPZhfbWdDrPaqSfV0olq+WkphvzhvlS61QAvH7sG2mB29q
jCpQpKq/dsagm+hFhNkQdJk0nONoOAU2FaAIQX2aI7j91soM10fKu3uvRW34rE1pFx+ayuw+JJEy
Lt6sqSMCd+yzp5rk5JueEPr5cYWDNYIJcfpZlUOUBnU5GsaTLkUCwkBkReVbblrIA/oY+T9944Vl
MHlzf9+0oqsOVZ6Xd71R2CYwi7CK/WqWxd9ZL9Tab+tw7AKEPfgWIkPtEnds1fxmEpHhaZfNauPb
Uoz/2NBPw/ucwb7g8W7kgcwFRngkyIQADqp7n4dJzA8pEuVfYaXydKUeSN5jnidUFlKIZ+nRcGT5
2nqG4vit6jWqL+wuOrXUtR0/CS35XafM+TVSveF+QKIsO6vKrL/rnFzogVIWdsuahCrhKOARoBzw
glhWEU+BU2We8KVU4hapd4QP0UHNtfg0qX1RBrmpp3lQ5G45/YV802wfs0HYOTq0pf3YZAO2D6ai
qJ/EoBa4QIF1uRsMPeXtq9L0S18DSvSnPFdgqfXic+gp01vUViikmMk4aUFGLf+xbTGqCozUjc0v
qhN7zuuU9vOxoujeH0yn7gZfM6uxDuZwNpICFlqJ+P2EY3DE1yDPDgrRY9EmJTJ4TzP/379mpWjm
X6E+GvA92i7mpugcZODvel2roreR0tZR5+Okbn3KZec4p8pB1OM7lnZYzzbG3KnHioD+RWqJVIvA
zKLQDPgRYXkvFK1J/djpouFZpNrc+7i2DY9OkypoLFUlFpjYVDTJB0sxsQEbtaIYgsZRnDuR503v
S01t2wB+ddi+60fTmM5lI2TqD8psfQPgKJ7MKLMjwwf/Mb3ChEa/qR5azphbDSNa6k6Wp5+8Lgb+
k+uxTF5gQRVu45e1E2lvEJxP22C2k/jvSmqK5ztm3KdgmrQefy606jXagsqAgWc7duUhEplh+O4U
TfHZM3r5j2WJ0PadVLgwimeFsI2H3olOOdJw2mmekS04TVpZ6o+TESf5t37WRPjWaKKifVOGpfkW
wT/eCt8zu/LZAtIQP3VuOsivmRJqxYNLtSt6dtQx0z90ItHdJ7evUu1AWU15U1VRlXEhCNPGeLQ1
MpTFR90IzClN4nOLO/Q3L3PkozWkQ4fGFXfMyams3rl4TlkTy8cyqmGD1OUcFHZi8xFjpYWubA/d
2YjCITlZaRW3hzx05LdIi1XjabDz/PsIY20+KBWgwSANC6k/Jfmc/V0pYxfe26JS4aTYsfvGkaqW
H2me5chWm7L8bkunsDEIjKa/ARr3WSCJAOPHqItH++Txe4zDLD1gNuakVeJetcPeRbaqVuJLppjz
8CBdwWU5i7Z9MMzYEp+mri+TQ1NY83wws6yqfLVrU/1Nu2govrIB6zTAQyRT6iBX2W7PDuFXeUbf
Vm/+yaZM9852ldq1nzSm0fkNDCjnTafpiloHditzMO2YcIyHfphKB5GptJnaU8Zk6qeqFTi2qrFM
uzzou3Yw/LiR9gM1UuQivX52vFOs5rB/MmWUlM5CgETm0RV13H2NjVn82yGl2gaiqF3nWErL+Dtz
1KF5TITuwg7w6FO/xYLYTg6Facd4gMWFNPDXdvVIzmOQSK+dCUnciCcUznyVK1hhQzTwxDHUotH7
rhlZpL5kmab2/8BBF9ERIdWwPo30Fy3jZAPcd09Naw/ZYp5qN0djchXdbzuwjM5pyLWp/qCKeZgV
P8IwLz0prdLL8bkw4dicuyRJK9/EDzr5RqSomz6P8zx8rsEN1Wcck4buna2ozRS0VR1xK5rVrB0G
pyhxcY7mlIfOQECdI6+VxilxpVNjJdk0Fb4WbT74zuxU6kcvdpPSh7JpGwE+ApVHcdDRi4Dbqxh8
4RpjFYzjyCEeaas7gaqn3ACdCvRgqZt002MHriE/TH0YvcjezqdjJMMpetLxknlolCxLkFKos0fN
S5X8kqMLowbakInPfcI3DGLVTTPwGdj2BUmMAvSxyzrp+RiUWtMhkrk33gOD1xp/1sUwB2M2th+m
sjde+mLycPRtnDEMZBFL1Q9VMdyNYglt2jTuuNx6vftH9pEnDy4xluEnYze9FH1nKWScKioZE1fq
e2/AmcLPojR70ZyIKzeHDxnhBsKj4VvS1OPXWO3IZzQTZpufii72YJRq0sJKwu10M2hMfc5PHZj/
FC3rodBPEwr5kMCKtMF4wpiml3YsGoMuvoxjv4zs0QQV0WU92FzqAmzGuRfPIvZE9LXNk27MgrIP
UzyVKcUVgZW5RMFakkO15kC4ySkrRwt5XNdqzbvWjAz9khXQPy9Wq3XVWShhx2/H/yyfkmBscs9+
V1eTXafEPbINPcjSNcYUZmIV3lNtlln3VCWRKflt1eDpvu7Mk+n6k+ko9Qdi1Lr6x6mrMnwJc09w
B6oE7wNQTyuV1UM/6DP1a33suosW2vmzAOwtDk6dRt2dGbqtaA78R4mhB4rcotxdtP3hf5g7r97I
lTRN/5XGuWcPXdAspvuCTGbKm5LK3hBSlQ69Cwbtr9+H1b0zpZS2cs9cLdBo4EBSBRkM85nXjNJJ
6sjRYH3gz+ERknE4VHaQSIOO+SxWbEoWH9JEMI8YeZxtyqPazl9Ka/oAaNz+aPCvrYcVA7EkmDVT
yqhiH7R7U1+8JzBsbRxAQWjcs65PUIYmf4QrZvmEjpeT7feP7kptM7Jd0PS7pE4qHZWyXsnbVpVg
KWfH/ekmrRx953JApAFmTD0nkaYW/3rOUi0PUq6WcWfIOPsuZtdb2C+5+GZOsejCyfWT+56YxNxt
ujf4yOj5Eiylj70AOU2qdmtmxCZoDru/Yv3FGj2cHDULn67EbW/5zXxATQOgp5faBdrDyvxzLXKg
ei3N0Q+ZPc1f1VTlNxieUBvOCm8pr4q2tIk/ujgRFDGnoTtL9T7B7LwBf2jGaYxKslFYabTQZykj
vx2Nj6JIXRkoe+maSI5lfVtKs59CrbSlH2Kwbd51Mw7cQb7i1nwg7+p+rKuqLv3B89qzuSqnLxqe
e9f54uc2Ww5XJ6IHg79wRn/pz7LC3feFpd3Wdj1wBKeWdz4Au/xRAFyt771pMG9ZmJYkdUiQfiCX
TAnxyuICjEP80a60qg8K8okPcREnBPSZbB55LTu9dFMEfAKuQv121hbfCGvNUNe+A6KRgLdf40un
me3PvU4Uy6vEizrLF6exdr0lJqLPKl0/Q8Fjx1v+sNgH0gAZn3ce4q/BXPF9dl4Ty9t86aQbFEOe
DJTDRmZb56671CdT/17bScE9C9X7eeBi/KE1idccFuXn17PquNm8YdSzoBw5fiK2gv0FIypVIyqj
j9B+lBBlmPnNJIIly4cDm06tgZFkxrmHNjGlo8lL9mtslfDJZ300Q8sGrhoV1mhcNRlrNKAqG1dB
3pdrFVKJjeszf7LtesdEO04kzFy7IJ/Qkr3TSOd7OmiY0a2jrDKS6LUsuGFa7hAckPz+hkgM8lxS
98LY99wA3o7ULn1RSzMDqBrLvD4Uooif1Trk5ApDbokIP2kHryQTPz2L5DbBiT41ZeBDTl8erN4z
iDcRJbxszZ5/G2tGvQxYCrUTFutSHla0teegzuCAfxhGQ/8O9swZwqRzi3pfiZn9L8mfc/Zv5vTc
C47xvXD9MoH5bhDkF7FTG2TxAvhEQ7FyDpVTmgBL4RAUgdGk2RSkcz3aYdnghkvFaKSy6kwTBspa
bWMT3/XO05gOco64tpOei7nsjADRqg4leQhqRVTPXT5Gg3Dr8zZrkPfT6jFe+MDUVs7S3GnywJAS
HyXHTlJ5M8dle1PppauCpG197xot6/JsLCvrM3SpeAiaqW/6YE186yFPld5S4snWXVpud4M1mMA1
dV0S1ps5xbBwHtzhg2P3ZhoMTmrnF3VHVzFwctt+BHyGsmHf5v7nlfgRKm5ifNP7EiGVNXPkdqeu
XRsirGLdm7Cntbu8dtqn3NbKer8S1b7MK5dxWPKIfzYghjlJINxeTxVtpoAoUWVni9kMJZntWqmw
lZgFk6oJQQAh5HotEndllWY2YUu9Ot/aGjo0dPoayJozefYYIsclaJPZonIDv51xt8rhOnCPOai1
3gz1tLgUcii03K6uVQwBwPj+3sTScN1P+ty8VMUMYc8Ts09INccIK9RYmjxvaQk3HMf2BBW8G39w
GxjZThN1ht1BOTArjjdne4Fp4NM6I2K6q5JG8y9tlZq3IBGNh7r19TTUx2U4p5eZkjq5bn6P1P+C
vaHpYEkPeFTaAfp1/UcjtrNnE77ki5qVT1c6bpvDrCzuKvI28nGbFBihy97vLgpvHftA1V6ONVrT
ljGHurG8cAF4TVjIYfpmNfqmnp0NCe1eVXi3lafDNcG9uPre2BMChHbl992OOY0xwk0wVonXxoQ0
OK9WFWjN0ukHqyQgCJhj+dTqeT0E+eigbgwio3l0vUZdCVytm6BmOdzKJi8/Z8tivmSpiM8IZ1FD
nuMqJwDpnfNiWrsv04ibedB2PpWC2uoqKuWgPunZugolXTyzjQuVlVl2sCq0YCkVUNwOtMqY68Ps
J5x1+YQI+bkDU6MN6Qh1adQonXRArxrzRlXuogUqHUbJi9vGGZNRJ7sevXaMVtihD06q03zLK6sr
dsmC81MIPgaLxVmo9pmqi6sTkCTzh5wIvt6nk42DdT45+g9BUzsJ0jYv4Wp7Zf9cdWgrBK2UJK6z
nL0bKWUjQr/KjQdL041vfplORjgraX5Xpd/c56z6NRSdOV54S9K6m/6tAT4LIQWTqqRoLiRQY4zS
cmXv04XkFoCr7k5BYXizE7ltPGlEaVO1cEK12RcBMuRz5xvFlz7XqT/0+pKIvYrb6bkf0+aDn8N6
C3rf6c2daIXzNU5nWGEYFbJO48TSnzO7sK4mwG9TqKea0cJyGZMf3tQQFA4kUBwGptC/OlbaUsxK
Rmy/cFDur5AkaDSy9WK9Mhd3TcPRX0FjmX7jPBp9bp+bxVh8qYVMmijthfNCzLWwG7XOeehhU7a4
0i3FZ4q3+TPs9GXYNYTbT8ZK7kttYSUQcuDeYDKGUXOzg7XRPC8GXsKBUv78Cdgmx4Q1+Q6rFB69
GSVtYxBCxRUJXNvP46GKwQ1HTSnss87NEj0oiwYpOekNGkqpsdyObXDDCDgjG03BTHjf57TrX8am
y/ug9jzk2CxFmTx0bTP5sJKXlOHSd913HVnLMmJZiZeFs/mTPYzNJ7D/JiWITBBGoDDDKVqWXStD
Nyu0KVotQ7G23ZynLmSve1Qi6NMFmumPGoZXTrfdh1573o4TR8E0WNmtryV5GjqumnbFOA5xONoZ
N9FEVvRiKCIpWCa1OK+GCowzuY79SeVAdm5EQXYYcmsrRCN7VcndotJyDivOHvdcz7LZvKttlzW0
jktnhek0iVsang6eZkOaeWeSOi8pXuPY6YVFpbGMVJqXF601j+O+0jXlB0alizkcnLE1Qk/XWnoW
8KvHwOwd9wnYhaQWArWLuJNnOngGxeWDnxuTFSZ0NKaAaLC4LK3Y0q6tnFQfWUEfNLenEJAP/ETY
4BwKyyA0H72Ganifdw/TiNjEbmjsWQWq8of0lqp98k2ZqYlUP1p3d6oShsLPu3ZuqxoB//OSq/5D
06QjvtopGUDUmWkzBH09zz0WiDMxa200tgxXvN0Pqh/yMuqWsXqQ2BKRa8wuEX1M6AGZunH868Zf
amSElJpuuiWnWOTX1bAG5uBwuYlSAJ0qNAsSV9VPXRsYlBwfzHpCNw5nufwrQRHJoBa37nKpfCoz
gZtU/YOjxZl9JlPRfMrbvDlPaqv5mnl2/HFYZlT7qSQ37aWiN+GFU06CE65Ifl24NQa5YZV0NMb8
2ufCnInXqsNcCW8+byjcfS2ph9wnmotIR8fl7wcJp0C50yfDGEDRx8N1Ys1ueblQizECO24puNWe
0L7OZBu36SrUYzcuxV2DeBuHtdd4j2wwPlfrxcVlM8Uk+9zUnvlB9zUtOy/MxAKfq9p6SzOckd/R
xkskVBMu+dKmnK1sUkSbnCIfCeoWbIMwKPNGYHu2nrU5aka5ONjJaM6Hsi7shsvSae45R+q7pi7n
nPtBm9IdUp5GZImutihrjcY10dzIpkqNXHhXsqVkeiVJ4S7w+EiyM4Gz172YjOXbUA8qu/AVMuO7
ZOjNM7RGUzecaGS0YRML70XrhHGbcOiwmdE+LqLSnf2PbVcZlGWz2v26xB1Iw8lXHkstHtyHopfI
D8aFI/KgriRs5szPijHwitZND9lkDsZe9ygPcM+h9hJ1NRqGlPdEgryrdId+i2q9Q9lQzdvNeWc8
DrZdfhTJYN9MnY5IkSV1CsHIki8QNqkTortS523oD5ovAuWn6Rephrg/Aw+b3Ge0Lb8vWQEholvB
llLBd/Vq78m41COn9sVtrQa2STrnNHKcxJ6pcxJ66rvRSdt7l9bYn7bZjXlAoYYQJUkouwZeUgFO
KNdEPKM/nz8jHwPecW3z4SxZ57q4auqBxNPkMiCTcdz5gkpcJQKZuH12X1sUuwNRy+YE0vQtiAIw
8AaioLcIwPWYvRDrneyazqElPdgEYfgy7lu9N8K1SsUjpK/54+870e/gJBnQ/kkEshy4MEdwzL5U
kP9MvYzcrF5urLjHw7jnEE36xUdMvqC6Ro5xXqH0tEu10d8PVa6daIe/4W4CN4DIiMIZgHXADd4R
rojFrlISpgp0dywvaU9azlZMsm76NJ9GbKpygsoUv+osGNeUq6hXXAQ70i7zFi4nFdvfz8pbwAy6
6qCqNoVrPsSxK4PCnbJKu6SMzCSur0jpm8fOqrIT0Nt3etYwhjcDMNIXONPHU7/YPX2StYr0JGsu
aV1OnACOuEzqNT381RcC/gMtFjEyBAreCOumdEi7MvHryC9H2N9pO13S9dBPNOHfNqcRd9g86ZAI
4Gu+IUhWfDhvrnihXnIIVG750qydfBSxM4fdumSh1Lr54fev9t4s0vAQiKgCtYWU+LrzT316Ajzl
VdGadlPYeLN1ZvtNvO/Tpj4BK3x3s2w8WJTIgG+8YSFopeesQOjryE6TT+3QjAdrHPuQzl59pUwn
PjPR6dw3jtF/aqwVQY3SbP6qStC2V359hqO9kphaYk3K533nXKdpP5T1VaqV5gmw0TsoB5YJsEIB
2gANQOv1tOpuORYLtZGIsZyAhACGukBNeKfW0X6mO0NokBdj+hVkjXNint87BJnhTUNgU0I6NpZ2
0czmRMrrqC7t4SqDph62SyrBFrTtN6XRUf79Enp3PChNiPACFbeOZcOzFla5Vso6knq5RJTuAWtr
hbP/Sc4fSnVKj+yNZsDPbygAXwBXcTl8t/PnF0iOK5xERxOwjuKqbNG4XhgpbEwRX+HCkt/I2VIf
+p5+XZ00dhGZWE9EVqGtTmDaoxclTSUu4OyZn38/D2+PPZaWi8sFNmN88p/gk18ea6iFhbZ9VkfY
RxXftKFYn7R4PqXq8e5so3oBqhr4DPn565dPh1mRDZpgy1bqAZmvNbeFMdGqJuO7lsQVJw7zd04l
+MSctDCKqRgfQ+NTp+vESHoAC9/wz81hwLoyrQVlNJBfiPyJ+9WVzRj8fi7fvCXuEhBgWMJYW2DD
fIS6WrvCsIlb66iv2/jFFXnxCVrUctMa83q+2GV7ShDg7eH0c0QXlVAg1si8Hh2EaTX7EueVJnKF
ys/pc9iPdulTS/NWN8xAeod1yfJeFkUdz3DBVFSgYn7/1m9Oje0ZLNS3wNCCjjwGXis52nm+aCxs
3XWCdFm9iwJfg50aKcDXZWLuPb31wrwrhxO2EO/NN8wcphwXJR7gaFXRV7OQoIEuG9eiPBtUl0Qg
U/qgXaYpyvHfiH7/pu+Ot8kcghtEbeI4buIKXfANqZoIbf/8yUs3oVSXlOoZaQnEHsxVqhOn4pt1
zNyiQkfNF+EY6EhHuLO58ukKgvWGWjWuAa6G/e2YglbJNLu6BOvg3gCocE8cCW9u121QwPCb0hBo
W/9o0GwYa68b7CYaWq8OfH+FHUkrE7RgeSpGee/9tvubUTYAg3+0Y2himDZtkzrKXL3sAqFVXXWG
ZbnhBdaqqwOpQ/GtZnIPv/+SPzfGK0wd74hyDEB6Nipu4UdLpxlBloAPaiMN5tgHRUpLfcwfnbDM
J2uFF1r0n6j75VHXJt5nUMk1ZYAxTq5S4Fn0KBJyIGR8vIc0NWIvKE06oP+D0wTC1BYk0pd4Q/8l
+LTG1ImbyGsRvtcorEWgj9uD51MHStdlPCGK8N7qprYK4n4TmOJKfH1GJ36nKpuMP2qnboG5VKb7
WUvtS7sciihN8lPM2DdqH2iTEtcw+yivCiSfjgZsnYrWaKXaKJ5sStB6vN4RXCTzZYyI2a27OKuK
5JJaX5Vmuje5Xld3jjnKGLr6at+3PdD3vz7lBr6lxAMbMxPF7NdTMKq2G/s6bqOkJLj0+6Y9owaT
RlVdGnsX+MOJa+qdnWYgmYqAJuqgcJuOAi7qFVad6BNTnlvZ2SDVs1icJPLc8a9aKDLXjLSJ6SK2
ByHgaKTVjpErM2mf5ETLfeDomfXip2CEfr+v3t4F2/rxAJFvso+kBa8nMJk8WaEt10VF3ep7ID91
gOA7ttxrOQWWALDRxa51Tsog978f+W0+uZFFgOhykkAS048DyDTO/cadrC6yaE2SQBeANFw33Sk0
nMaoHWznXDWoyJgpcY6t/PY27Yb+CynS9PL7R3n7VQ28aIC1GwJvQ+hPryehmMgjdQAa0Wp48Rl2
M/OfPrydu0mJ7pS29btjuZQOBDwyou6jsciGPVDQjOV1ugrK2dL3P1Vw5mUpor/+WlArCRZRhiZg
PjqrcUtsm9UTXaQvvb1jiZXnZlx9LIwuP3E6v4lJ+ZS8kIuUlI7c6/FJRNvEAvrq8ynnYu0DKsRg
RNM+aU8Zwm6P/PoW2AZi6oDIk/EfZ+NwxrrJHnIZDXL51CvnUYMDsVvHvI+E08671aIA5W5ghE7r
ihMr9r1PxytS/ECTHB7cUULQN2CO0pW3nLTS30u6Neegk7KzQq7tiaHeXrPIQNPLYl+Q2hEZv16R
cA+MFriMjNxcqH3Z6s7dQuQU6W7cArQhRxK03Xx5otjx7p78ddwjMoDpdKleeIzbQNGhZTwm51Xl
GXuzxrK+FhloVMOV55jy+twwSj6stvSeagc25ImD6Z0lRaJHr5WYkGrIMY9mtRNZpQXWA3M3OCG4
dP2iytu/qroNT5zVyso1sD7gqx7Nc5WIPiU3l9FCb3VHpUldNtS2v/3ljbhJL2zMUQai5vL6azr0
YbgaOxlpfV8f2nFJoxqWfzDXxilx0rcxAS9EMkPiBoWM0/X1UA0Kg4nXmWyQrpSRV2YtjCCrfpnZ
T4E3r9Upmed3B9xkinkHE8bx0Q2cerMBNsRFts9CgHGCTr0rC/EDZAH0A1GUJzbGO3twOzdxA/c2
pdJjC81YJakBQKpHICGxwqwWOgWPUkcCaklPbIb3VqBAUBeqIReDdUxeAzrtzqUv+0gy2/fGhNbU
zneQGTgRU7w3DgE1KQOSLTjcHh0ry5C1aVEkMkqVh/hirG5ggsizv74EEQczSPvEpnl3NMhALqth
FyujKfWrXUOnYJ+4w7oTNVv890O9c3bhqICSkk9UwYsdnSG9IdQo57aPKtsiq/PTZB9nPXiXMZuv
S7RIwiEb2xM30DvrgkG32uJWfXWP3XEbrUjbMZ/6yKhI2n05ybONXNEuvfE/GcnVPTTqOZ9w7n69
wwxohfXkI5jv5fp4MRUeI8EbDieP3tvvZ/KdlcE0IgvkbuIEMApfD9VvnG9Cpz4ql6m7owXlBrYS
44l1/s4O5kYziEmomPrC2H7+S0HJqTEBn1ebdV4WS5SnTXpW03jbJQ49P8rI/4MIaJOwYvpghILx
2ULSX8Yz494yymVQUZNC+R50bG+7mggwr9L5X/WG//g+/6/kpbn7V2TQ//M/+e/vTbvQFk/V0X/+
87Z9qR+UfHlR10/tf25/+l+/+voP/3mdfZdN3/ypjn/r1R/x7/97/N2Tenr1H1GtMrXcDy9y+fDS
U3P8OQBPuv3m/+sP//by8195XNqXf/zxvRlqtf1rNBfqP/79o/Mf//jDY1f9x6///L9/dvNU8Wf7
J9m8/O28L5/qH/3xn7089eoff2jO35ERg+PPqaP7m2nUH3+bXn7+xP075/m2gdEA24SnWZbYRan0
H3845t/pGaAAgLAEhxWx3h9/6xtkQvmRwY+QDmMTUofecqQ//s/jvfpO//3d/lYP1V2T1ar/xx8/
3Zz+O9AjXTRsVM25xeiF4O15HJLnTY1c1lDbYeZm/X2f+8Y5mkyPIJKzaByX+JwyGpfAsNL2bjVx
AEuS3eRxaV5kOdg6Q047r3XSh0QvIDtl6Y03wUUHRVDcz4Z798vk/vvpf33an9LKx0/LvLBNIWc7
pOOvl/TktXHeYOARzjFdhZjk04X+I73H1mocoHt26yRUK85N1C/oBsAA+JCCUpxhyuTGOfySvo/Q
Yqj2OQDSMwv2FYjtUjXUcoY8DUQGsyGgZPeCVoq60UHJ3+QdlMB2sVELBs2y3qeOCYerWcUDXXJY
cbYPJAC6UgVcF1G31QvAXKuPKfpjOfRgrbgDrYcsdem2ZljTpv3mw547FR38dNZ+PTN8S5PQCvXy
jUZ7dBmoqVwBx3VmuIFoRK6WvQ8N5CvcCa0/c+nShrkXg2gdU+OmbVGeC1y3nh/b1qUnk9TonWPo
jGCnvqRGBLrPvM86mLCAswW4fNs6ZX/+03bq6IG5i3lWge7hZsH1+lPShe29nlwnlBaAXVXH5bne
iA1J5dUykJlIL3SzjT+C6hcqcGPTO3Nj69GEq4fLE9g4bORsceXCxoYFknQ4KUyWvnzSO0t9iive
MRziYgJBF/fphxHQ0D0Q8GEOJbbnAa3vpQ3pScBWm6w5/7aiiSMBtJdaRMOTGE6oCb4A6yT9MaxO
MYaUTQWg3an2wmFRS7nr57m9Xyelolhrh26zay5muBPpo1tP8ZfBMvKQpnv1QWVu+zTovEYuVnin
q98OZ/WcpKDSKk/7mpoDjgKG1//oiR4CcPu4Hg5NJRckNsGlUCfU7mDZtbdNtZSIOeN7ff/7nbUd
a78kfNs5gGAZCkEklrQ6eMHXn0ODjiljXTNCCgXZQbpxVuMHxZRYpRdn4ZxItDwm0N+BVjteVBuJ
v3eHwf5AVbAUoaYhIdzrgJjkeJe5uQuHxtIN8CXJvAalZ3W3sK98uoPAe0XgTUl+7S8tBdtujRHI
mox2uR7i5qxNazkFss34SLpNDDj3QxJOxni1xD0CFKIcbP5IU2BeFuQ+UggXT3WtDZ/KsVnVviga
diBY/etaliscRqfIH1DqhWY5x4sMLR0dC6itSVPwUguECHvSlitoBoHR2i2k83hpEG2w9MjS+4L2
v4kVNjiea8iKwtl3o9bdLEW/7BqqLZdDsgCUyGZVFru1tLurtNpwiwNUoLvMdG613pt3NbiU9Kwr
7s2h04FOrelep2C+pxfifnaWSvTAqkX6IL0ZooebaZeaGasp7JJ+JysDPc6unK+QRys/mIhynkpl
tk97vBM3AQdCfRJu/Axef/rSXKHXGsoEgM7iyhYJ35YY8KZDQxtmBGLeG3b1uSH3PNEi/9kBeTM0
VyMxCmK+5jG0ACSgB+IoN8PebBsAzO38Nd+mVQoTndmxPAen3h2EGLGsm9KwBEW2gx+YXms+ooR+
y1KZMOs70T356Tt49Fg42G0ivySrpHlHQTxmWs3slXA5UXexqGa74yFve0jdmTsEa74JrLWWE1YV
fINukkngakn5MWliFTYp5DzHGvXDgEzfDsSUfqFlm6UMvIMrYOtzFZS19Z2ooAu7XswnQll3i1WP
n50np8LowMsnG379NZfBhlidQmOINTu/wjp1mWGamUt9FheglWMCuzDPpf9FLytNhXkhb4u2/RO6
OTySQqRU691pcPOg1H2T/68q/dbeSlngpltwxpmc9+BLgWoZIEPDaUJoIIhr9IRgyg7Rkq39DdTi
DrD2AiadefwMcm4JDX8yogkxtxw0Jj5zjVyWH6YOORmsEqzBXmq3eTzdro7UQKs6bvZoKofmg174
8pbfK5+sJbYBPBmpe53Hc7YD51CeW7kdfxBlOd9gKs/K1RdA1BIuASD2S9gD8OK0yfcuKTTbeUhg
kO17L1/PZMFJZYNc+mIqL30o0Z79UmUGcsOZmY5juGpmcVj7UQ/qPF2ZTQuiK5Kw/s5YemcX/7wv
SIb52e+P4p/a7EdfEOAIxzCyMVuwc5SN5CsX0EI9Jdxu+0fwZTa0LMjcsi7HqFduH0JrykNOHv3S
oudyZuhUhWbNWw6VPY4RzYONZ+TqwToPbaTcFk1yzbFP5GfWOysNOTmu6K1VgQbhUQmkT8YFRKnO
lTFWxeeus7xLDYi3ldjGvs4dZ88Ksg5At41oSB0szbruazcW04XvTfnBpI7JGrOtUGkAYWvHMNFQ
H7tLasOgzZN8b8BZ+tgtK7beK+ZzidMud22aa5GPScDXAk4pcHAnPUAHrM7A0pwS7DhqhXEnbp1T
ABeU+TbL9jfS/VkWe9RBeUGjMO8SaRcX+mAPoQ5fAq4G9bkGYYAro+lm7qod2MjRn9EOdCDEUhSG
zz44P7AShZpyYom8ua15Mp9yPocT0hvoGL3e5K1XxTXW7kZo1HZ+hyTaGGmLHELDRTbBM8qzTNZ+
oLwvDlg2AvyLeZj8v1Qh+jk7YOU22R/EajY8wetnyDIIhkiewoBqp+8is52z0R+NPaj+9dR5/OaG
sllduPUB9SGFIlF5PdTcLzn+kSjb9clc3sVd298unGkXTZ9ZSBnXor3rzbr/1rhW8ommMVTBeDb7
YBRCu0T4OiOA9EvjuWiGM39VSRZ0pT06wbrQGgD4sB5yxD1qIneryA/Antd7jHfzR73L2zgsGvlU
Q18oA0PPugsXoW4vsq38RJdRbAWNV/sewxW8lExElJB1Rfrn9VuSpEHyqjs9nAhvdvWMpRodyfpq
Sr0VrLBtR1YCL4YLKMlV0E/2bbMhOXbtMKG/AG72oc+h08B9GPMEHmvafgcHvzxkq7zUQTw8VhIx
ywD3bjiJS+XJp85evU/EBWI/akmjAqMsCKYFrPqJ3q0RwYuwg43yvfOc1gntcSEpr1zrAtHq4VPS
ON6XksLMpUUb8hmjKQLm1hfiquhMp4FfAtEaWgueVH1aoCeuaGRXHVVLZEYeHTXMX1qkBIA3Nx/J
u0YMY9O+OdhGfmtVehyJtDezfy3av1So+L+WH16VLH5bzvj/sVBBkPKbQgVL9PvLqwoFv/+vCoX/
d4F9GuKVyO6jYEk18b8qFOLvAAmJy+kBUbem28Ga/HeJQhh/3+r4KPWTOiAsuB3//y5R2JQogK0i
yuVYFEI3Ycq/UKJ4XTYTSA9u8EI8B6l981/e0eYvOhHLuK31wEm7uTibsbL4ZBfCv0Cxqr8qikHX
T9zAb0YUtoVW4k95MU64Y58PvdJaBbcORZla1iGUYQiS6zQZetjMUrZ7YWbrifzrTSS8JcIetRg+
xfa/4zZ00wlYeDrMtdlBVAYS1gJzCiZKbsFZB7I0wydCS9GhN4XOTfIFFAraHEti/zlbsnyeWnNs
wgRV6M8+wjPeibOeGtWro2lz1YWryEVjb834n9njL6VEi51MR8CSASQb+o5j3TsLxoy9cysgCsFj
KycsG0QD0eeXVXr3r9Pv14rPETiQ740mAWsIm25W2gbHe30oZgMCa6nUGqgiQmvCBlO6A/oeKydN
kw76edboQOwzx5S3AxxU45LTisgaPjS5rEw66H14MWXlB2EUSjt1D7+uhv98OnwC6FuAs6JudNxw
skkUqslpmgARi9kMNHo3d9LuZ6JP5D0C2VWZe6ZJzat3wpGLc4CW3PyJXg1rqai0/tsgVHZfDXWh
Xad9lqBo72j+qfI2rrNH/Vz6xcDWya8oGnoUXI51+Ssvc/xZMBm5iMV5lsToSFhmflkUpX7m6vIH
190aYWYlP6VIHzx3dQ4p2ubWu5UePFBMP8VX1HnsLDDqsb/XZtcK86UszGDwZOeck+iLL9gndemu
zVJj2fWjMJ4G7h9yjAlMul8sRXroEkhzu9nT1Ho3LX4539t+ZjyvMXSksxZaK8pd7SDr4o5CSQ0x
0G8s6z73q9WMLAl7tw6qxsvNwMxSNLcClch53JeGseZ3qTNl8yFxa9ycYkRm+p3icIPEPipoVg+u
FK3Bh5q9ZxeBJsioWaf150Opqf24CPxS1djmBdpHmkvT13A34CvSZqG2qkaeywFcze0y1vFyviIX
GAd6ozSuUynmPHTcUZNUpqf5KcHyqAoQZGQzIAdvZ1dLJlZAHmtRROSb/ItruwUeoz7abRC3lXkv
eyjPpSpEFebU6q7t1bXldZ3RCg9M+Kt6oM3lRi4qnGRCRLJAl0GXSPjsVAMd7ND5s0qCZjUxgKX9
k8+HBfPU58QRMeUic+UXEQoegGC3cgjElHQXbZwgxaXWOi0fx171lx7iKNTQijRfbgdKxtCRm678
BCi693Y+agw/Ski9kLuklYaVMcxwzvzVfdYBFpaB2+YeCpN2Od85tuKcXmNdYHKltnxXS02ERLye
Iw2xJv27h8dAsae3HV97iWfvnYVyCLzA0bIj+sPeDj21NVyHSY3RvCQwa1ctYQ2aA8GRmmsAf/mQ
3q/AbX6geD/B1c2AZa89wjV9ZRj31LuVvCBHw0Yd0pA/Q7oZm00GqUn9fZV6Rgj+v7sTyUyxsTNV
/VnjZBnPYlwtH1rwHPO5wHwG6FuVTPeQBbMlGGdYAsT9fiaiWo7NeSfa9qAVyrigSPaEIhSFZgeV
hKcVsRHze+vEct/rRf5jyYXoAqTjOKqktcxGJIa6i7KqHiBnOZdTq9Yf2APrQTeo/mBl5vhdNGZ+
rctcf3ShBP5v6s5rSXLk2rI/NKBBi1eo0KlFVb3AUkI4tHIAX39XNHlnupuc5tBsHmZe2pqszooM
CHc/5+y99haQCFrzO2zLuB9lb9yMiVUdUliGr1YPkge9Jza5XGPmuJhZAA63iZkP8v3XRV+58W4a
pUPWQR5Rmjn2BAW/X1smz67Zjlq8VCO9PSpj1nE5aB9b6vYApvJEf9XqjC6pJmr8fc1c9PveIi4e
zaXhxqgrvgBgFE9KYXrfaEGsNRj5eaAPQ1k9NS3jbB/5RX7U+kUJVuE6oVkbNAa2oX3EQU7GCiSD
4lU0qoDx4s4paggdio/G7dZpvItUxRKCEwpCOuvXJtft6KyT9WhuhfWeLyu25EVfAoTNWI2n2jmA
7mnOTWPbsPhUqzm1ls6qgo8IY1czimIkAw/LWUwnsY3XTlO+GtfrL52zbNGkte0CnyHJjkjvMjBS
CDS+m2HDlZdQHATr1fbjC0lff+lTFzIOhI9wyPvtQYXDFGiFa55ESn2+FIOSXdZRmbwTdCQRaHOp
gZMZF5t2l9qjJswHL6hVdi5V3W6Fp4DQaHEf/mgNjG2QU1PjQj4B5IupS++IXcp3hRCq8AGzDNFs
jfq9SLcxvLLj987g4rKjR/nSeW2TB/mKT83PGmWLvV6fNdoaOlPArnD3RZY6IpikmR/XqVt3alda
47lJS/Ng1CoutKwhSKyGqRhkZT09svOX7y4tzUuh9XhEqyVJ7kdtw6lneC5tkW7Tu4cKA1G/J1p8
ul8NXNhQ9hL7ZM2eK07zWGfRvC7bnVLj8rNUmW++q0LGA0tI+34atl9GOpiTXzeAsjbPue4+yP3d
e0EjXLmveNLbQy69zduzISvJYeZVqEI54G/reGJ5t4V5Mzi6oGlny2jWVRkWpJsGuiimUBms4biU
1t3sygOMzqcmcfWzoKCJpTLudKHvOkf7oBR8gIz1NWjtg9Z4kS309zVNb/tNxuYGwUcZzYPVD92t
afQaJuDBnYAtgJewMu2xbO3LSI0YD/nsWwsI8aXq+DdBedY5tYEFkx6Yxtv8nEhviTsGhzSBvWI/
Mz4PmSAaB3Y6J1TSvPhKWi2LTFIQdjyDwDpsOb7PZrecZj6CTFWe8Kh3uY4webuXpqB9H46qskdn
vgyx2rt26VvGWOfHHgP2GvSl156mQpth2qnYxPtGn0rfFNNb0W0x3nk1v9iVmGSoKRjtnFz2JWxU
nb7lm2It0xS4ias8tnmaxqzPWXrIi6u4uzSq0tonUFXci3SFhbSCyu2pUVlU9aLVuMIC48zWTclD
3RkgwAACSCYracvUW0vSY1UPAK2W0TrPEFFjB9LYsOOoIdEXLFYWGGRI3whZeNJ3vQn4lrG2S5TP
6tYyT1CLGfzG3A0RCvx5r7m9Reu64/i+AgVwgqahSRSsi7Oqvjpu20ORcM1ZBi1DC8yssn52k5N5
EfCILNg6ddNonqVXDBvnqGfe2e5crOoq4cIQpuH3pF+ExVq1dxsLUFwYylpH85CWn246Gtdr5ERr
T0MpRCJn4Uxu8uLJ4WxPP0ZWgxmsBiL5nSsV895RyNcpC098t1qqPHdTm0+RKPP6MGQpUIfNFH0g
mN4FXir054Upxo9MN6vp2EEXr4NizM2GsaaRsHPMq9xlatPtzXoGKDhf3c951zMzqupsz25S3rqK
t/yc9Kp9gNnUH9dKde9n/pgJk/Y6u8VwdISpXxqjTF8A/VZ44/RR+4XDwjpB1PD2KfmG38VgOM/p
dBXsNMn0wZW1fo5k0Jy4cTwxfL2kD6tep7ucl1b/aneNJnwb5gTqLyAga92/L3qz4NliQiaMiUQZ
HWabL9oKZSE0STMqTcUAlpqW2q8WJKbv9sI7al3j4CJHhHgU0qjrWJgzODjR1MHWZAv3e1mOdjXM
u6mTIpRtM6OgbvNXMsc1f2tt90h+dqfBh1y4k5NnrLGpWBOHK03I82wbpzwt5mOV0D9ONoA0iSrJ
l1IB/yA1tyMs1YfEKNKd6W6rFbF2yZtGM05yLZuHqbRAi62pMR/ksqRRp7SELFuj9iQyqz5Vo8bg
yKGHubaVSduprL1YyAZ3iEazZFOXg7LOCHANPQsGTy73HrvGDoGkQvh1ZW63mVGPvtoWjL+A6xM2
2VndZ62byRn3snbqe2V4NqjVwROZ3RGsGvw02aR3OAVOaTHcOuDIz+0KmzSkADimjnKoi178QEkv
36xkap5heMpdWdr3WPF3HOJWX82aYWcC2vORXpfnfrKGoFWBIGSo1GKt06bLplzjdDe9YEMrZdyU
lRWXvTdGhapQMHZV+2RIanTmZeVurRm76i6UyzwX2k6u7dkp6U976TjdeMKpA6bW2Ul3yj4YO9f1
NWMZbg0hkoO0p4y1Vq6ndWjHIygF5Ykjlxb2Vq2AD8uY9uG6b7nvXV+EXUZQ5wpT7WVNO3JwjHY7
SbiVTOOsd3AXFeeQCemlV9ExF/m8E4nx1Zl9g6kXM1SUJ2Zy6hQGHVk2eH6drfqtUq3NE6DW+lLR
fl3YoRiZLxmY7nZVFn+bhIwJ/BlPa8vEB5rUuheOYoWtMq2nyqyHJ5B6355k0ltJDz4JgS+ND+DA
9Z38al6ZZLIDU1TuSjJTOe5nNYy4ujlXWfW5Jvg4OXvXJ9OGlOZAfAFn1Bm/hJGsAYyglHVnGG6c
xVL8pryygUhsDjKjgG5Vc/JINir12S64xbnYDabY7id31J8cMyv2SzfXzHU6HOVt3XmXqRg2mtg9
oSlFx3Ng9EWMLLf98DgZfjnMVn3oC+wzSaIfqiFRLnQ1xQ4BtPvsgRqAeUsS0Ukp2ynK5vLFBVTE
eMmq/KSsc3gioB21BtcyatvjSDrDzBzeprTSZrb+kjkphYtMz0o/0y6cgJfm3bKdk9bWYjmmj9wT
lM8GJH2AZEM8efIF8mwdrOtSHpZVvRtMbYsMhkWUMfUal8R1AgSFx5+PFYyUlkcEyOQa4jK6Bpeu
c1zLnOVIUMZo7C1POWJrzCVNfnA5X1DQMbUrbbz21SQfjLG1oLTMXvaq5spdmeZbrOjuFzJj/cjd
1iKXreXgwblh2L9GfTferOUiT6wFlG5SqR45r217AX8jyHSdvXTJz/pkkbZdV6ZbBYnnTJHXletu
Bq/tqx7be8rrvaf1lVxJsT8rR4LdgA/7WhUOAL4VU78FFRAn/jbFDPFYR4T3Pnjuoz5D8kA709Os
1xgTaGUT2/q6V3iB/FqaxnkB1fCJJU6+ygruur+ky3JwJfP/davvyoI5IK4B4TwSEdfG8+hUk49N
hUONlSV7yJ4/UGxs8WAaE8WYNYGxS9Mq6mbop5ga7OkA4gZeYTVNyG3EOHMLuy0j7dGhajKha14p
BBw+1LJ+T8bmtVwW97Nbx+LED1a3zsAM6ZB0k3WBNVbAx+5780cKL+Roz818o0CZeRMgHu+QEuDj
SOTaAc623kw03WNgu317mZFjvZWm2t7ZhVocO1MxL71eG3fmUJlMdSgvJADVewpK60heEhLiemqP
GBqAv6ZKph3QFExHpXblZWQOek/wT3/T5R7/s0JvBHDYeByrBbHGaspfvTlr75UcqxA51NTvrFoK
CHCDWPceTEfDH+h4HSzbGfgHlcBgdDKC8mw/t86mfjK/3YgId9dPMK/DToL9iHunkXDKMq08MQFi
EKhM7Q6aJUcQLxFQy2mmamN4Nb0j1FiWvINEUxnPSNExeCSNxaFzG73XZiu1PHDAvHzNyjBBHk+6
7n5oy+LF2PiksGjn6T5B0XJceodGqBD9R9It3l4gff3RNBJocG19KoC0j+aKrkPBIPHEsf2xxL17
Zm4Cgc42tnvJEOs1sznKZu0y7VVVzd6F6YqvtoWTnek2x6x+3DWlOhznavMggSJGW0fRPrlz596r
Dk7kgodm7xWqGspCwGlsizkA9aHvmjVVHnRZ3y9rm4WmNd1P8K0+ymFJA6Nq5EXM8qemgktkw4K+
6TeL0r7jfmM+z4rUB41o0jGkSoIZpeZLsq8mpf2x9FYHIUcop9QGln694K0/qeml0gYntEul7vy8
KOyjUS8SOFRV0cjhFGvGiVvyvI8LmhVC4dz9uIJ8emjLVcDrBn2oxFu/LLtWX2EmEa8QdZosLm3a
PJKNujQf2biYM3NE3aq1+7Ry5pWuzlDfzqK0kkha12nk0qvaUZv6jtM53nAXPekizSjVxJK9AExG
CKfZrfquea29xsCgpl9w9CYRz33n7ZJxgrctnE0/YZs172fR015yCX+laWSaRMvAmwO6j6gB0nu+
N3onzWI6eJyOUR/B4LO6GbS93ovVhZCTeOOh3mi4nFs9pZXWKMkMsKiDGRiiCFDCYnSpsq601h07
3wocVHrTHctpLd66UUIpGYSdF/71obV+yIxS6CbDUWl/04ETbc/vMY+ogZg3snj68CemJDYqjtw+
kq1WuzXtMjFYWOahiJlJis8Zhd+TTkGAxKOcHhi1L8nJMWX5MlZ9+UL11MH9USuTUGFhT7scKM52
o86Nnu9yC1cbYDrzZuItozwvdCsLuyXLq2vOz3ZJwUwNh4peIt4XtGV3vQ7e7OjouGxhB+rQ48y6
OtcouVY4Ytn1uNmU0M1AcOYcNef0HnaaA0p0okfMo5UDx63hGX0jQWRwSfKebT0zcx/LHUGSrOmZ
ppdEOegtnUPd1cYuGqSUzD0V02huNHWpS+5nD5ZwozEp9kZnM0HodZ3/vt427isge+Yn29Atd/M2
83rDgjPnhyzXR/12GUA/+w7HTthHtPKekpbHM9Zmdd38Vg5o2cU2aiNE5wwSn5P0tPGyuecwUa/K
5s+KZqtxk167I4WuLBe7GBCGpJozvTLwkPtZZKX1YIPNQ19nAXk2QGAwws94rR6t2nAvnMqzCyQa
TonGtFQZunlGT8FwlVIHOadPJyhSIQWQPCSYvuYKBA+lLOiiz15VJ6S7iW0Ky2XM22DkBBYSTimd
+83Ir3FhCNjsgzHnBk2N1pB3qZUqXJm6G/3K3kCh2cVIeOzCoY2OU4EsEoqtwyl5A8UIgHRlA4HO
tdiHDWEf+c96xZqxNO1nZvYa6HsK7p+SZPi7wTDqz9Eppxdblx49cCbV5qBqg683DuIqi2R0v6ir
Re4mAzPn3iKvYDhAISSBoel7+rRZbwKhnKU1nAfgZX7GsepO143VCrAfly8G5/fXVV+2G1x9XhW0
XesZbKiN9Wypq1oGvbegUuKw7LxtHVN/hU45u/RSuza4dQyUrzlqSw70FcCVb2b2tOyR1Exiz0iZ
Iz/957qKacMM3jllv915Vk/Yco4wbon5zY23efbQMhpK4vLEr1YeQdLi6TOELo89gpQfkHz7Jzc1
xhu48umOPgOPDNIzB2AG58d0P47WJk7bKlQgJW1K3HIDA7EMc5NwGyCxlaHvqkXlYKUomn5ndU5l
ENhQlzBmbUsvD4oOZztQ5g60lJqkS4LdfFTWgNAP77Qw5tZv3VVhYRvFUAblOlrHKR+N6giu3Koj
ajUebllw3g9ta1J/5db12AkJXD6CdkRgnDUTb4VK4c47N1XKYR1mlnpZOhwpVnDybpPDfGopwe1o
yGw4w14CI3m/9ZW4GdzR029Rb6s6DQmNoxXc5AoOPMBcXk3eStIsW4UyUP/teVfdNPtaAPPawFSM
+gbfkW6E7cyU0x20JgXf2Te/Bksag99JW2v8ZBjLR/q57lvejeLXqnfZgkjNKF90Dp0tL6swXjaV
XoA/1YtKc92pUHCPy3zr8vqBg6yd5ZW8CUhGg0dzBXScrCmsB9gfvlNha48yiM7AKNOkqOBBpuqN
CcP9PZlpPFdjxws6pQSchpm2qEStSauFwT1z7OYTvUoJDTOp6XSvRhsLt+H0WnRkcTDDXNvQQ411
Y3odX20qVXUnx15hvpmQYwi8IjXCnITjjCdeS8aDquuD3IFyM5adam2QMIc+Y7oyA2Qto0bCzQ2q
GcV3VPJ1SKxYt9KJpkrvbmEKs+axCU8hfY4liSlwqvpMUIk8D6gfqBOd0dl+2GbVfJCnaA0h27i+
nkBii+V+gA3M8bSSegcccFtl2LtN9yzRVDVBVzXMOValcOeH36ZYa6VV1UGFS2nAos2092aQ3s1c
uJguhkUHGaCyRzK19dr0URSzru+vi2dk87I5vpJN3oswiZWhHnXHBy+nbwLAV9aknnvp1+DpeWAA
POOly03vkM20i/wNUNmLZYHdC/uJlAcIapVFnxvLOki3zpTnpNO9Nm6Jq9pZikuTf6TLX+9nxBXL
LgNt18AmrM/oaerkJFyvsj8nZ8jWu8KDG3HT2yMvr1UtG7L+Ze54A2mUIM8UDio6cAGMEqmf8bxa
3phsYQe6cuAGVf133yjpyPhMES+t0anrSS5CT37qm711nq+DWTwYg9aPb2quiu1FT66nA1eTjhtZ
YvYcMPyQwx/NpIAtmWlQCLXRmwK7QRgW0gFCAWgP9H3mpGPPYIiSZwdUpjnlpWwh/geVw07xbm5Z
vm3+IvtquqMrXwz3VZfraE62xomGzjOWWEUybAXuNTT8dlIUOMV1mofurJJgoukPU1qLuKc1+OqU
YvtIczW5WFsD+S2xrBN2me3VtJqcE/YwPDjpho55dS3fSolDMkbb3QuOS7eA6ftQbxGwh3WyOWcO
c3yS3pKrzFTWeTQNe/wQlZPy+Hi5s1OzrLtjjl1+aW0/fxMkgOjRYPVBajx3Dzk4Qe8kp8o92W1n
96EipMwDoJNeINNkfXXUJd8PBRJAHchbKLLN+bWYXvJzwPH7rHD0DZ2RR8ERGfgiJbW+qrxyUfwY
jn6Z12I8OHOt3mZX0NQ+Q7ugH2UC6c8vm7YPc6Ll9ywG1p6yikAAWiXNO2kXNgv4JJWFtBWjZh/q
sjdjM4u9Ui50AFzpnch0W44W6o3AJs3juKKZ9tNFODeZ1+qRvY64vCBnJyI04bYoDEISbVeV2faY
5RDQmWPV6hXxToPL3cxlX9IhfNPHIUP/5olb3iAY77AdOVQ62TB9SMMjv8llFMXQey7O8HZsPRC0
UXCwiRylXEqlG8/eNY+zca4QYfqtyLpJ1Nt1VrrWvqm1KK/0LqkeN6vMvplls9hpMxVbVqlqEdBS
xjCMlVYPsjkbJZBZYUaca+ujHFtjCMG1ZcjOJkC2PMq4CfLksHqy9KHWTz/tTSvDqZv6s75t6UFr
SoZjWvKKP6hm77ESpQgcIkqsCPlx/7pK7ZtomeKmneZnx9JWtsJGRCsdrTPz0/V2weq4BIrZ5w/N
KK3QAYwKQdJh3Ncn0CXHBZGEbSjTU7aa7ttayuasIbG4o5nKg7/Jro5Vq1fDxSLYqvDSXCd3A91L
wK9GYoLX6MkBiSnyzWRWZOygD2tCr1K77L0yBuXI4C1w5x5EqlLk/S7b5DCij1Cm0ET9afuS6jgQ
i/WoLm51RkmCXgx1OkRcJol7nWvGtJpC/86c1lX6rSWbC7Rk70CBXL4wcajCURBstSh1xpw+cXMy
VaTnnUAYN7+WfGYXk/B/nmXrOjf5Vqw/vbbTI/SMII5p0L/WGuTWKRnZUvOmp2FhCDXP4knSyIIW
Xp5groibtdbtlLxUfHpSab8VR5/3Vg3dP7xKhIL/AQF45VajaiZYhr7oZI56xGVH8WzlPWe2lHyd
IqcpNRBaHZSurKO/lsj8UZvj6MylddTqRAYiwzVQDv5RIdOzXqqgOFhziyttGaqEddqSaf6Qls68
Ta2c20LqnCz/+mP/KJL67WPxpaH+RYTKyc3608fWU066wjoy0K4V7DIVeStJWNLzZknF1AIjvZ7d
f/OZmnqV+/wvjSSfetW143Yl9xFMjflnAk8/2N5YlUyfx9m8djOLRmUOpbJ4+SiIxj4mY216WpKR
Ia7GmRoxhFvsGfpT8c3iyk3JyBN7X8vBmymgSOQ41M6wtK+WPlrKwVbomJMdB1nZemfczBm6tczi
uxIlERjN7KJSsdSa88FaaOOH44F2jye0uiTHNNBi91bZ1PcFbQ0l6MrNuJm1dnp2qXJlAA+wMu7B
52vIgNSpHfcEk8xTNBZyXSNxpa2GGq5TNDoURt27t5pXBQn0XVZRXjpaZYCCnrx8YoLaFaNyUJNV
YBeSEji7Y8/bwUJ4/7AYBYkgglrhXS6SvS5bXHqwHK2Ihedwia3ENMwQ0uzGsVCp0DKjwlLtkCQ0
zTq4uTpn4TrU68EuVWq2BUwEq2fftUdN2EidOZQZr3grSbYDvaN8VbVLbhMkCsfZMbHKf9plrVu7
vJjdMTITbf0oYairgdIvU+eLeRlUGFQLwoAuI19ybOlEU2g2xFcrdMeUQC2MqTuUAHAE1Yygcew5
fX/yNsE245LVUaIg6hG8pE6zQqttvZ56TMnrHT4dBHMNpIMqKlCYzjQbspK2gCYIBNORzaB8Laf+
aBLY4MXdsm6H1lvV5e/a+P9IZvrUoG+o/mxx/YPG9P9Mibr7aq5u0+HPf9X/gyLUKyfkfy9C3eXv
/Vs5vvW/16Fef+QfTlnrb4bh/EYCUB2Gr7/pvOXXb1ZZ/giPFuRBKBWsAuhB/6cQ1bD/dvWuAStk
aWNRuIoTh797Za9/hEcCYqoGnhKDt/afCFEBA/1J72df3eH8jbAKbMhc5Aj/ca1NaIEUiIO+Nery
A4/OU/Wg/bjaR8fAXfw2tKNPcayOzJHP5CpyUN/Jndg7J++0fjHd/hwPKNVv6icK2Nvys/jUQmtf
Pm1Z5HzIlzHxuzem2EF9WIMu8vZ60B7SPT6n03aYPzPCEnS/CwhGCLv77mi/ZXfmd75vLtZZfyNq
iNxbpjz6S/80noejEtP/uh3DMq5DnFMH8aLft2cZJffFwYibBz3Qo/Jujbr7nqxqFN5PzLz2Jn3L
uL5t7uWzxCqJIuh+O7u75Ty9jIfuQbk1PvSjGdAQ3I1neydurLjbJeG4F5F6dGKA5t/FXXPkt7wx
Ts4+eakersjvD/ebgWVKrTgH6X6yURb6nY18InSP3THhQ5nj3nqxtVef0+WWeZp39z5d8iP01GN6
k92tR+92feESnvkO33pUx8lh8/OjHaiRdapvsbP6bVw+Jk/6AQl5wOgjeCJUIaqi9qwejXMWkvUY
Y09+So4MjqMmMEPaPzv5VTNVY338Ye2boxbTL4nG/XRJ7nsQ4cop+eXsxY4IONace858FMRJnPsK
Y1DG23Z4TQPlv88ubDDpe6mdWGDlyTpQpgR1vJwMfq8FkGVQBe7P8XEFfmIy4/StH9u52uf37anb
QfAoDt3eCu2g4HtBK+KyFIfs4MTVvtmlJ/1YPw2/lJvq4t7xCa9erNFPibIDZieXyy52+c4OnQdj
T0+4+EzJFnlFdHMrd+73eumRGr56D/TNX43T+Njfcr7Rst02+6a6v9ZTNFX36k0ea5EatjvGQ/H0
5h7X41gHgDii6qTdKo88n3OQZ/VtXu2dWPObCz8f5gHt4tg+lfi0Yoc7sivD9ifuGL+7xwja+RmN
ohsuWkWXLVzY8hCfhBo7dJzVsVLFah605zmW5Ef61bsVLmG3Q9WIvelyVwW+GTQPRYyDNHb25Wc8
PqU05F70mmYCYhMu0y9sg5nvRsR3BfjUIyWYHX6L7ld12U51PN4ipMJExg7D+8ZjpAbLYQHvoBEX
RAO5Pl9toH4/xZr9Y3JInBm/MTNQon+XyYlppW2RWbZfjMvo330MMULsJSpPpu8EtGDQ2wTG83y/
PlrPyOko8NvqxP/HiK9cg6YMho8pzPzlmTwBLYC8j+QhWPXA5lksz2SJ1lgt4N3XFo5UX3rHkobV
ulc/FnMIaANEapTssLytb91xe6WFW3hHhAWhhoPvmHw0T9SzwofAC4s9WI7doY6E81Ye81vrqfvG
f7pfGdjdMLKIxng91mdzN8aG+mU9d3BdwuF2eqQUdQLNiMEnXpAXIrC7WC9mrAV5UIaMuAXLUUyh
Wzu4lxnMMujITVrcnFJIXMkOaYkiky98sbcn1DbhvDOe+iOvsG8/q3qgEYza3M8zhSZTpBIVgV9c
mjvz0yV7JlpiYiP1Y5dzbDs45aV8yx85hO08Pa59pdst3wiiA7WLXpsm8BB9+uJeiXipDwgIrCEa
jTeur/pjoKw2X+3QS4Lqq+1flUjQINghHqTH5297045IZTTKqH5HK5rbewfYOYOH/oQ6dfiJDdtH
ofTQBW6Yaoh2T4aGTygicoknYuTyzUR0vGLUxQv0K8MpTKdchmXykeRlbMTG47Ttq+xu0TiWHvVI
vDBJ1H6aJ8ro+pmM3+p1es03ywfT5e4ZjavUJjsVvKsd/HLs3TWz8EVksW2/jCL21FdGG81eMpEa
EdFFA0j/Otx+TB4yi10DbpLC8Y1rvT4agr9QPspH54VnKqh5um/GB3UOBupxqpjjeC/CR+egUYgw
wUaDEa/yM3PPqUdwQChfh1f1XkUhHat6NCkxAUm7SQn2xhTWz8qd+zDsP72Q9IpKDTkWtxfFfHMu
qjIF04/ulvhAf4itRF609KGODRT4xKz49S9nQkqCnKFzdjpowGZWguUD7eSuhvjvOwfQRcEY5g8y
Wun5kdd6oQ/Hg/zE3/ODefh9hgK7kTEvhxYq2RHKUnvRvYv9Xvn8tWERzYR3ZwfWDZ8OU22/Gjn9
511nz5HWRc2KEtZHjVaZIetbRb7oHCovJRj1n55JHo+vV5f8h1r/0G778RcRLQ4T0PQ8fBvj4nft
h9U/e7eWOE2oaM6mugu7aPJ5qWg5LsHzHEXyoyJ4viDMLyj8pfPN13T7nC8aGbkMT8KUhTJi3kzK
6U6gvaXwZmEV/MH9FI+o1xH62Chg1Dt2LE73H4Prb279YuZooUX1qoSZvOD4FI9JESgtkcpRvSNq
pzhOBxmiXnh3H9wbPLp5OF4IzxxqX3/nH+OlPK7n5NYKqrB7R6p94KO4qcjkovLs4nvHPrtvDza7
i/krO0zvbecT2Plu3Mm9eUKtRojqYvtEQpzdLiTMx7rT9nY4hXrMd5XEMMXOsuNfMtNXsdD6CZMB
pYkRmPGsIn9lwuXIPRpAR+y69lDkR1qCU7MfrVdJCvUn+qk+XDZYCVFdHRM9FEvcOLtjduQh42me
L2YFvsKf9nn45u5p7mkoFdxY2sdkvFObI5LRZQw/1T5Q/2Fo/b99aP//6ThO+fwXx/Gvvnqr1z8c
xvmBvx/GNetv2I+hDqGh1y3MiNT3fz+LW38Dpmjr8Gc4bZuada3R/9sTxg9hErM5npueBjEVG8o/
juKm8zcYVQ7mTcBRjDCxrP4HnrA/9TwgdurX4TQfQucBQ8u1TfA7P9JGEFBLMEIeJCt5j6k/kDOa
Ej+YqASF0jTsLwB8lw9ErcPhd5foXxiS/mhFda6fzFXR8cMBzKNR+acKwCEehWYDfA6mpnRbSPpU
3zt7TPAnG2jrCO2hQ3FAVyW+BrJ7/h1G9J+41lfAJEY9kE66g0n8N1P27775aA7t0NoF26HjMN7a
ipIWnGvjm2yGxXtmUF5+Mb+odbrBG7v42GrNbhz++2WhPP3X4KA/VkLX60AdRuPnipfG+/tnS+6s
NmXX0avjJLJZJ9UQ2Q+kP/I4ZQt9mb++5n9qNV0/C+8fJORr1YUR8E/XvJWt3JCpIM6qEnN+YhDp
hgQIFsplNPTrHAhdy91ff+Q/P2B8PdxuJFRdARDOnx6wATTpOKm4gUasbcSZDYslDuXItBlPhLLs
ehoa7Y2zDer7X3/wv7quIOr4zleHN726Pz7ZOFiclRGBIB0QFeqNvRTo44zlOpRT0uHf0ef/+Wk2
0e7C3qBIRvXyT3dxzatpIV02EGVpnYZq+CzMaZxiMl98Y9aIO1k3zIglwsl/8x79iwvMCsKbi3+I
L2r9ydXZTqPhrldhvFgI+ZiLRUQpwvawTIvPqgdNL67P1V9f2+tN+13z8Poc0SbVNdx63FHTuQIN
fvfuLJs62aXRMTNXLfX9787FgpXqv7g7kx25kXVJv0qj9zxwOudFb4IxRw6Ro5TaEMpMifPknJx8
+vtRBVycIzWqcIFe9aYWVSVFJoN0uttv9tk/fMyfX6HNjNIjMQs9APvWGt7/t4+hDUf6sqF8d3JY
HtC00GYp4F4+yVoxlPv73+kPVjScVmZaeEIAYbtwGn/7pTyDYE5LtCMcMzt7ZbwPaaE0xXAwzXTo
drpxKX7tce+wYx8wq28AFjFfmT1tYDZbuY5lAr3jH36sP68B8HlWSQmwduWK/fb85HTO1z0knZD2
cmu+iF+N9j1z5tuUsflfatv/YC3ihUPJ+oqM/YWR/M8LTorfTnRcsCY2k3NhMp0enNjiiNDZU/P2
99f7z3tofbmZNlxaliQy+f/5WS4rUMYzUocTOVNasCZWO2BTZBn+/nP+fDI9WJjgAEzoE7xtfruA
fWRqkG50tzL/HanFNSg5nRjkFOQoqGt1gvhDGLp8LiNj/Cf49p/rrUd3ABgCoHSsvL8zHnvoG72m
0CVMkOLeSc8uVD8tLl150P1lfjs0klfP3/++/5fr6klY32CIPP/Ph6Y1KY0HkFhihl301ViK4vVX
qPjvP+WPVccVhMkB9q7L3tr/85/fHlibJcPUwxlFmRxv7Cy6jVrfPucpBXza9psnk4f3H8AOv2WY
eVeytnrE52H6yPVTfxuV1MoYDWvUBGiKIAkukRX7x6LUDV7QZPEZjC5zfBgxHk8rrpYbCptd/IkL
p4L9Pi7BKRNebh3pDjb/ETbzx3Xni3bJVSOeYur7Yz9j1XnQzyPOmQVd8wDDMIN15NKkvjElGBOv
8rILicvkGpXISnO2kE3JxpjHeMl/pJTWjaHDjBAWvzWk//Rc//EQgP/E6GVJSH9wdu3fLtyoUxwa
FuHHnljdF9WP5Tf4V6tjAgzaw5JVhrhNC4Mbk30i20ATc6XczQsCTsUG8YvjTdVRDt7oEWAd5ZnU
Lv0Xtho8KkMLpedtszQsyTlkPb1T2TC2pEImGx81F0tv56bKP2vFzRSONF4u+1kzy9lPVSkbStUx
K21syKfdRsRa3E6YuH6MpVnpY4fDJttr8rPTvpHQWjZyhrKwkyIvzvEcDClUWJ4tJWB5bJpE80ME
Q/+olZlehRVVe9otIQ6KSRcfHhTPUEw0CiMyl0kc2lyTiKaLUVPdtxgDACXLv+As4Qw1NjTRUktU
+vlb5mb6LhWW7nd//xj9/r2wqrOPhwrhCzMw+ed/Pka6wGlajsRujLuCPCCMhGJnb2v3nwim69uC
v+rf3tngBvj7pcd2n/4lEJm/rYMZxqc+UIm/kXbqJt8NaUD/MfXM7FWKdCQ4o7oEIIGZ7haB6xi7
qXWNUphckYhGhqK9sm5cHTt3bhU36IZukFyXbtkXeXJjaWkwN3RX4/eU2SHvtOhxycul3Vo8eHiW
ywXfIz3iBzmVEgphtCjiB+m3RY6GscGj0ITdhAOsJvuyw8kpvk/dfKypev4qsL4pvIf59JTaI1l2
NjygobmaxCobOW66mdT6ltzqw7okpvu2jmxydF5zJU/pjzckZLKw8WtXHfAnRkAs/YS1Px4ii5yW
5W2TylaaHK5XLchZ+YRaOPnew9Qo5zYvEpKPhnD3Q2IIeDiB0a5h5cY9JAlGPiiSqt6Yg7l8seL0
BPrOWr7zpROJ6zCfEZ/RRXcwLMu2Nx1vHrU3inJ8FjgsCJIMHQoTZvahn7MHCj4sXEX8FDPqC6Qp
tDMfB0C51NsMctxDJObmsbW9/EnKpPxhdwP9zUHSdh7EGYc+P+b8+hAN8f3AjN46qAK3/kZ0XfBT
NSZVPY1hOF+jESROWJuLjzODXsuQyT1hA+Xp4UrUtH0wnbE4gZNIb+iud85GT9WzCvy9srR14eKL
u2qmDLSxjeyQ+kNnhYbJyHgXY5PqjwyDfiTR/A0YFVn0Hl7SV8Ud9ZgYTsN8ZECfwlNaYzs16d0Q
rXmEKkZEpoheMfbLK6ZswBiL/DSzGMd66vukFRcDraSGNUkGtwgAQmErvZ1LN7uUpeM8NoE5KWJD
MZLUmCF/8GHqp5692g9rg63pYfQHM78rouYDX/dTmiEUDUpOhEIwyBAoXYoFUdUyX7FKV/EhiqXc
N1kjHmSGdTUTjiZM2lgb8ikfagIRMji4ELqR2GhD8u7RK5oe11zAEIfkab7l+Mb4pM5oIedG7Les
Wh2q58AVzGA87jrD6M90O/QUSEV5FIVpqjxku+w5AVkYnzm0MGpSwkq24Ni6A9YzJ9st4DK/EPBc
uJK5U7BixDGvEcMuQl3Uw7VcDHHAxC62wM6wWA+uPnPMBtCk0reRyNOGeOsT/fVUw1KX0Q7WPhHL
q8qc14yTI/Nr+ALKYG6mIwrYeY8T5AjMjUyIg7nYOPZFO5h4ZzCufsoswPdT1j2OG4jt+r6pO2Ci
SxLPa8VqGsbk+HZpgay35FrtRjvGJa9N416qBAWhb0JKcaxwdJKXitn4yQvip6bt24dhbtPPZHTL
U1UXN1nfMax34q1bSm5T53ujl+/4tAtM31U+fmO38xnYvNy0Mb4rUFpfM/gK3M+2fdILOeZxLB91
EN8bc11d6JE3vmTRcu9obwrzOH0zl09VpS9+HDAahG9Pye15JqPAIoV3fxh3HiiBdjFbZjjt2mJm
v2GxHsPCkfemARC2d5p9Vi0vlodbohSasIO+rYh48jatX2LDtA7OnP8cZgJsvnwLnOZdJOkLRezO
xnXRocuBylqQXN8BtwC7zZv5g/0dBoTl2Re52Bsd+oc0jXzjNKRV6wolNuvim4Z7rEiizajMxzaK
/ZA67/amLq0NbQyIsyMJearG4y25kfvCnvmGFoTXJItv2H5i3S9qZJ7GlWQ0ZqZivT1t0JvJbRGF
5hOEc9YE0LfSx7FLl5HNiAQ/RoxbvjIDTGEt+ePeajzOQkS8gK9sKit7jif3sMIl2CA47U7znMCN
wWeOWVNaPEN+RTfbLJhVTiU74fQHMUb7xO4NQ71qpc3ozXQ+czYezSYrDf3ZE6v/SgC0OuP3b27s
mryyjZHQbFJ+dG0ExMvG+7wzGVoZUj/ZhupDs6xexDxeFiwPOxWsh4w4HULptBjUGTkzyIBKmIPl
Qq5bzGZbTAF5WSilxPG+Vnl07lQRHVJdMUKxsZfYiEWIOUHoONraxmqVpke/uyu84sUDhw1lzBR8
MaX33C6Lgf91eMkgQhhO/FCw/8IOaOkN4daHPPM/YnceQ9ZYknmt0+8w6X50EsfYKFkRq4oiNU/R
Zl8RuN8GMo9vs6b5kIk609DsU81r4UIrqp++QZiTz05/cjxMQruIxM6f6+QTC2l1Udi79r4dFE+2
0xcvEE74UiR267ExGMs0VcMCbdLzHef7JReMFYZDM8l5wz3xQ0Il4a5D1Bi6Ob0FsuGfVDM/JnAU
zWl8orfoph+ax6rT2Vet24c0TgHYJji2ZON/mHMRQ0wv6OIZlUTPmjNsfDBjTXolokIrRprp3cLq
/Kja8RGfG7HTSR9cdw7Bht5abctsqrFf6pzDhY/txAfekOUo3IZzs1BVLCnB2Q7DeCft/C73mueI
XpWNg2pxzKfxJxRbsr3NfJPETM8U1tyRXOBmitewnCF+4stvSJZYkrSyxUDFkaQK6w7iZSkZ6hfT
jd/FB8zJTCMlleCU2D5YFXf/3uRC4t3kCy/7Ny8eu62n7QOedBs4SZXkdyIm803qfSODqnrBafXB
ySbZ2KpjbJZLXAIK4Y97ccFEF3vzXdsxJVaMyqwheGMBd5gBLN+iMU0ZAce8xC03Y58CvMVMpbi1
qaffSHDBtb8MD1PJTYl0UW5m7FWbJI3qTTVGIyCXnglIPUdhFWXYMtMdEeZD4kMCsGf+nz59zOlk
CTEFilA15ffJCDwaDKtPsphEpG0YL/7Qb3y7SjalTaS1G637in00uNLo2a3aG7fIEGUkrsMyaL7H
k3khL6/v8ygfjk5sm9vM6tqtMRtfxsZNb4ty9sKhie6ACUQQHBhzl/lJkJXx4iNRw+08Nju7NS+p
SG69hP4YX/E2htoZThFA7pZs3raPrN1YtJ/pmHy4Xnoi74KtmbmpI1S1mRfbO02OYppTKv5EiQyn
ZGFi2218CBsudLyUIRBuJkfJq0+w1RFPrWNHe912B7ycrxGntiljfi/tKzuNvQjWGX/ebFE0PmUx
njuadRdhHJSgNZhEWLDpHGMf5/N+9PwrqvKLKKPPrLJBxzg7lKOdPaS7uvaeJqe8XzqngJaYv3kK
m7c1vdQ+8eKBN2wH4tMebXBC2Jz3ll9c0U+LvR7GGqyCBcnYYvgWVYxczYGvg3KEbV1l3V2WAeno
3Y54Nes7WIhjoLkL0so6JA7Zt3hSTy1BLmUYzd5HT9s447rhMepX0WNj8LS4KQzxKGPvziacHbra
uBArBpIm8v7szjA5CQlgcCnii0HB96F2Fi4Qtamgzd3gG+161i7KZwayvYX7ICCeP2cXhnE3uavH
u7GqP7zZMUJvyrKb2mdHzm76C1jQq4eV8x40eHKEB8dT4/PqLpcN3ANCc3NkvKScSp5BxLyDLkEu
8k6jaB9916AB2Aj7DoFQuxh4PH/kGIpVevS8byJgyJ665E0nil43g7Xcpr6sQuIX0Hi88Q15/ftA
xGkTKa+h8Nt/didTrhmxPQ3qy0FThHv2S+s5j9cKPgPDgt0+ML958GJd30F4g/ReL9/syTirHiR9
QlJoW1jeoy5wOHtdFO3KuLkaeYp9IdL4k13vxCbtAMSo2wdEIxl60DKPaH6fRqMXdrXb7hm3PNRt
9p4rzD2zkdzXTcF+C5S53vhd+xO/3UNJkmWj0ZGI+jWvnZBQUebms7amB7MJ7FPjz9aLYfaETabe
CYsonsPB7PR5nJb73nMIi8t43DtxRpKlnUtvQ7rue1YON7JoblNeYOd2MaKtxalny/sqxUzBwnHL
fbdccAS/9VWBKaecWefYjiwsoTdeAHZvW5oueOSk/qC2QJ/7HjuXl6T3xPvuqy49TyOG04YupkNT
97x1ZqaXhk0czVQNWUsfz3edmyQY5aJ2meVGW7AK5ibIytd2gb7va5YzVpYNQbbdXBrVTeEQY0P3
2C5D9QLf5sfitP5VAGi6FX47n2uvlfsy5WvWtWnsCneKb62x3Qs4CMkkDwyGjLex4oMJox6C0uMJ
8mEHVIVxpcxk73fzazz2r3WQduE0M+D21IHVbCt6oECdtm7qvnugGmmNH7Q31hKRlYTUls9YURzo
ZIxaksch8J7rTNvwhtW1Fc7XuQrug8E6DqUwT8rnMhk+fPNioH4m7l6gdL2YKVTi1sdA5sePrVk/
lgOhjnxJ38TYHoB2gEZz7JuxqHVYdxI2TXBeFk1LW3OrheJYwgmGV/WeJCxrVO3t7UEdAGrs0DFO
BUFEXixddefDx4KQ7FfzjVTOSNA8OKVl9GDaVYwFSOcoJpRXNCVR0Qm/eIm1ozB32uRQS9adk7L5
s2/0+uzCBklwOu88KhqIKJoM1lavu+DMWo8WCIpC5vW2zabJ3RuTArObO1PwwoGxfwpElBRhK4y8
3BqY7llVsiwiCIWNcLlziJnljy4wXviFfVB0R3ItWMU6I3/Qcd3+7OqRxc9QHVvGFpjBnSwUkSgz
7W3jHGk0H2BvjvxEyXFejbHUR0Mk011vuXF/MLHzvxLqb+4b4pJRKMzUKPZk7+U1aoyIl7U5Ru4J
mkux6+mJ8nGs0Fm1FR1Z8GYwn+sxGcwbEITes9v0yVWiKm8h2t8vMnoO/PkBio1411rbW3JmrHcU
L8zvllruJ09Z2DtkdnZjvNTYybKs2BPu7t8gZA7cYZ1FHq52OfEm44MjS4AE6FlGx2EhS24jI37W
NkyWip9b6+KRFOSmWIarXI0pbgXHQU04NwLnXicF0sdcZ7dSG3kUxlEXvTtJlt8nJFvqDJIVJvAw
WiCXzS3kQoUDvZTRdCoYErO215PNH1qcEDPzYIWO4i2jpvi8AHKh6ULX93WlLuMwfsnh7W26VgzP
ypNvld+8eh6hDYgESOG0yb5noDU4c0QmNafZckmDnp2+l3xJcgczmanEeCxZS/A1Oq/F7BdPZRN/
laTHuOcaoLs5v5Nt1NbWK3q4niPgpU1UV72PcEAeP47bxMIiSadKGRPL6caTYZHzGaz7fqlTIqcS
T5rlvNd5hi0wnfVT0hjleDPoofrOuSyG26j8a9Hk7V6nfvEYk+QNSQBDA+sNh1nC9IhAuZ1j/5yQ
Pr/qsYNvqOL5AOGT9SwzOUllSXYjqth54gH/3il9TdnNk6RbDZF+QMyEhKzxwkEYxTVisPM092o5
8Vok2ciL9bkpOeMV0JGunjfMZ28JviyiourS9K6xlX0hYz5captYW+IFy6sBx3pDUjHpdl3ni5ei
5kQ/JDmlEElfvgQLAoKbls6TGRPRwj6fgLyy/JPu24B4ijtdmyVIPmjecT+c0RlfCXdS69Lbry1W
3gvB7eIeszv7cEdnt7RZjGwlmKITKMdQ12q9CWZ58dU4hLpx1m4KPLiJyRC/w7TkdQSTWyZok/rO
ZBtqpNM8TC3EnIYW+A1PDJlYsjQyt5ML4xFq09umPI1VP5xgSGPxHKPmWDfO+GLpGTuPCtyv0iQk
0rKJDtlKmXs7KPFzehL2U1DCiKTzL0UagooxyyOWfj8c9Yy/a2DuTbbxyR3ThOJhKz8vohv3PID5
JoUevfEcNjLK775O8/Qzs6r97FvRrmCvGBaDlLs0saxtUc9ddpjH1q2fYgXsdltKV932zYJiRT5K
vNg0vW1WUj6ddkH2hkgyI6i4QocM6M0LuUFxWGFltH7MQ5j0wxXgG8qY4xanMae9racBC4PviuYc
RdMd58bxtrpcC1UaWRinel573Uu3Oaexja+pTuZ6j2s/Dmc/jp88kTu3VTbcGKUsty41PW8F2b63
qsvoSzC7aWbk5onvMsnVnvpk64dPMoIhgaVJu8ap+h4EJLhvsi6CJ0mzDDh8BdOwWZVmzktttgVc
xUaFZye2Qy2TjBtydgJ/M7MXZLsITsK19s0yECTc+l6/ZkK0bXgPNYRu8mKDzQ15nJVCqTBQrXm+
J2cI4z4Lvi+CwDiHkyUJ2HH7cROdzSRV9YlaIKyai0DbPZtUuNg/YP2NPL2QACJgKkulvpFMUtNX
QHq8CwDWWvE72MdU34ild9PTVA5dvIPxVbx2Zf9rKuGy2g1UYBibTPoNIYuR3VtIIgkhxRyEeQCL
aDkn3hVuzRHIjdMnwAfuewxR79py4I+P3q9xgmrzLjuxPZ1tNhRVdxxE2vgPBTm18WwHo2fto77L
p2Pdl/2X2i24qarc5V9oshzZyplkyo8Q4hnZOZGarhUyuhas0E5q8n6TmovyzmptfaWULFN7guzW
kaYFNwiVk0Scr9Ad0bNVOYt32q5FSPWEX//opdHZgFeJ6O4yp7QdRmWOiLdtPBEyVLoe2iOyfElV
TAJddcfwsiRd6gsDpWdsgvxspVHv7zJU1a0yJNzi8WAuxsNsk4vmhfheElyx5ASeonnUUz59rTPk
58D8MKYMobC7VznIG9XBxOgblpvAbI+Q6pyHBbl165PWufBtvyXsagnl/vB7seDDnZa3rkiJu6FG
zp0P9GZBu+PEhd4ASoKTT68ndztnCC7rIT7Z23XjcdT8phI6RULhGoyN4o5S0BG/02YEIBvG6jMN
fGLDE7bF3r2r3VFscliC8Ri39/wR+wnJPH+2gsF5FWaTHQdHv/u9zaub+OexZbe94wiFD7sAs3mu
+Vk3We75fMXIlLtOWRV6HenboDjYoq/dhwl2qEcEkGKQWCt3hhw1+gkkhVnziLhtad0MJNDeYxus
bAj2eLTPbTeVVEbBFM4W0B8ym45Zl3Kgt51cQRhNes4F0Po5nnBuHAbUnSI41LU/2zdpm9HA0za+
E4SJalZk09S63qVKDTizEDagE3DD+N3eGkcNda7sDOeewJvnHmWdEiO3DSwGEVCS/BaalHDhqwqr
PvH1pgsRCSkX6gF6fm7Pa7GN4RlhCoubI4Ze1vYyf2DHrOPnvpgL6ybXgqXAHQ3+ObMK+Rsh6qCH
7tcJWPxVdKOI1PZ7XQVdsk8cuxGsLmBtVwZ0bcFmW2brKbcm2NRB73TFUaTFMh390smbdvPXMgF7
byi/ja7bple7s7LyNm8Z62zFNHR0EllNDI0rgLdk3AZ0c6VH/mZyWzQnFReTHmfUTEXDkq04YUkv
n89OXfJKtPPunnuYWiQ1Wr2xszAqTK9DUAXAlDXp8cBIuiO4c4lJFXnjmotGHfGRTevM57XtO7o4
oqYLtor6qV3MvvNuoSzsxCzuZ+AtX3ilcshiA35plTXfs3j3F5ogLkT/ChzRgXvArjCHcJHRciyn
P5SyXnaQ2uqwM5Qdmm3A3qiyp1PSGQmsIobvs2auFTruYH0OfmbsmZlHX6NKduYqqyVfyy5Npn0H
a67ilK9UdkSCZm85qn6+qRT4lsqlcOfowFO6FJ6FEARfI7gr9ayPMvU7Dl1B5nAMqSIC2/mcbbmX
2bmXHYC2dawCTYyXtAY5yG1u+dUH9NZ5NyjnJo7y/F3H5vxgmIF8GLt0Sg+TD6XRM4jtLkI8DRKf
vuFAAcWe4SLkFNi7ZdFF4dwG3d6IB6rzWCLaM3w44wAb40cRG9k2D6L2SSrJqQZBzuY3mZeJ45/6
Bi1ggnem+29klVdAVkDwoLKrEBYFgBBRG1zTOYX/Vs3IW4sSNPF1VnquzEhfPU6qV7gGELil9cWu
FigCTGrle4GKwODM6yVETnt+yRm0via5VT/kpvfVmhB2JrP0d6Ueo4coGkBu5v58LeGMsjIQbvBk
1dz6SnmI9b0PvxZ6HVIe35MADM50ssvHEyBA4HsuHLKJHscD1D6CxoAm7mBW4hVGoeT07RAGSNbV
rk1eTRGRHGqGd5XLYofV7+SlEQka3eJDFiBFgt6zztiLGiZMqvnupXkabc1WkqFU1aqRZtZY75km
WrvCaaN0LeS23wcjiQGGAH02d11ecoflk0uuwsszfNWRITn2Z+mVWl0Qm/bcf50Kn9eEJR4M/qZb
y1zc+8FiMsQGo1rOgslxsJ0Zmd1NbEX2nVGNn7bTdg/VknRXQw1nCpzRjUx38o4ICqhWgLMRisBR
w2fO68V6A4Dmk/fwqfOu5+qus2M81R4+gI2PuZKo9ZDlhzKjwsXFqBOz8CzJtyTCDm0ktQAAxFyb
EWxDR4ntA48uG9z3E8hOPGfyshCuPJCok8gkpZzCqXEE6v4Umzwqvr9dW7GfLFFxHMBReWAgGTDU
SyJ5SArJmd2jciWMp2rZL7Zob2NjVO8goay7LB9/DKIKqPVolxNnmhjCUQRgwCoNcaqgYpxal42o
kwfOxUzRsqJFOAe7nVLSqktkP2jpTW9N18hgG43tjLVfOI8V3PlDoJpityyVf4eA41M3EB1HZ4E7
ukDVFQMEE6Ef8YQYz7Nb9Q+KqRjb17Tec/9jjwhEtm+L1PrSmc56cosc6xQ73IkbrWvvMUpxAPh1
VtBqOQbHJhui4wA7791Ng23mYy/nkT3lVbK84aZD1Y5XqmzmqgfDJu1DjSrJLdjO+dNgTSbueBnf
ObAjeTfLBB3HlfdSA/EgOIh/piyzw+CY6VbUeAuw4yXQBigFLuNOHvN0sQ5RkkPCaoaCbUYRcf8n
wQ9riqBD5tWPIqsmOpOG4fuYSW/tKm67TTPgQPW6gc9hpsewW8OtwxXkTzJhY5MV59nr9v4Kmma4
vbdb46ijagQwFy+opc5ZygkAE4SEMKjnNzLp2Q4jyUtZ5h9Oj82kBghozo0NRFDc1M5aszbCGGHk
SQ5BUKcAFh78EdGtdX8DKWNbzVUToqvom5zTOKBEnTwihVcXLYrHkZ0zGHWCcnT1EBUYGEfStxac
ay24WZ2ZI3NcGnNC/xcxoGAc4ws+j54vgjUxmAJewCUaVjEuT4uY6m3OIrobuYnDYuqwUolgFw/2
M1X07yUlFHtKNuItA0FSM6n50pv5Eak9I8cxf2s6kzJhrs0Po+Z9lFpTasNAmF8Wv5loBkgnLIMl
lJdyk2o/ORtLGXyJyqhEsPRmSL2pSXmjPZIx3voraHT4xRxtV/xosYJI6xVJqjvgpHLFlFKywCst
AaxE42eCCA/JtPvFNF3ppoyJk4u/Ek8TjJp3/kpBtZGdwTGIA5oih5CVlVqt1NQlGEVIur95Tn8x
VVlUd9XKWYV9MwGmhr06rxTWBu3lNjYhs9YCFkGVml1odl5w6StCgAlNmo8i8uabZR7aF2fFvpYo
lV8NF8TEbJyp74ANS6a+vkHFDkWvvqWDU16HwQHakZXpWa54WQgv3Uvk2yBnW+HDDW/bT8RjcaH9
Ib6Y9ENsImtFncWZuMfhBb+W9Yypwwq1nVA2QqfPSggpmAgDf90z1kvKA2oBsFihuFIaTs/cwumv
g1sZd37K2IJKN/O5AS9wjXCc7goTLYymKaIk4wrfFbL57ltdddMVvA733TzWRxg97i61Ce73eu7f
g54pf7GifTncsTyXAPA0R6/bGZn7Maavm6jYLzzwiNR7proACZctIxOglSPcmvk2Ep4+oJmYZ28q
jE0S8RtUCgNW9heOuOi6s6s1BR6U2/nneiUXM+Suv82sNPrIUx08qTov4jBbUceJ13Uzk0yjPtIJ
wBqQFv1uxq52LL253+FN4GlLHaW+RIotJtoHnPottRE5/N3BFBetDPsco6nIkMS892LHUvxM/Dk4
9oo9Ge10tnhpHLd7mGzbeKnSQd6qylPnpV++ZK1f3mqOWA9W5qhzGbn1I4DbMiGmVlon12sHhYwu
F8CfDMe21oqV7oWeb5H2i53DwVBsRmT8+lS4Fau8O8Ym+nWsRgKCFHOErtuLIaydpvqYrSoBZyqX
6CWBV/WTDvuAmYrBu8D3mTT0veC2AcqQccvT6QJZa+Vmy18IbVxx4LRTeMfsgc3u0nddfmBBY89W
OAseMM6NE5Zfz9x3/VpRwaD9CQ+DRs8e6quRcFp4LidWP3fGGbd2+fn3LYJehoHGVOarjaeCzVPm
xme/qoiS9oNrHWWF0CCaMu03OqkZedh6dMD1jg28FUqT4x+iz0gGSg+bFryVs7Qq893qpvYM5Yz1
wbE0UwxruWkCZoBxMVa39WREX0C8vCfw2JjIM/vOHdaxKU2pMvL0naVFvvcaY2oYDa6nZLv+hJhy
6kVDPDwgPOkNbyk3OWqiTmWY1gmQg5TEVavhKGyB90FqxXVV3Ts4puIdJjRWPXbbRzMywFbKFGVp
sDIi2jKqD2YMC2njzmXN7+QaHhYkCECj630g46V71VaHDhziLhmq7rbIRgVHnkwoJwPkQlpCN8LE
3ZIpJ9gnsypPkkNDaGn/AxYoJgfMlIeyNfsvmUHMLqgjKk2LvlVH5CjCwRFGCA679He0Or5yvfER
4ce7UL+s8Z5ONFUsBHH2eTIjHi98SUbSN1sQppSkBmIpn8eas+fWLSfqyiqjul3gj119WDyo8sBB
lzPrKjNaj+kxOyhEL+ajNsMgmF6G7e902menLq7Yo/PfxK5jkWaAXNLCVgxYVDiQxEd4V5baOmIa
dzHGkj3yHwlIsLmPE2NGeMCa+ZBnY8LSzrfRcuAvm+yCwlzCTeKE1X9dqnQ6mlZTsHGAJky/IZRR
a3AYqDa17X1VjoFX0FNzeUuvR3aZhObnYNMXMfPivBwPggTjKK5cbRbnrs74Dqt6OaUIsP/gxP6t
/ZTDhYVLx11hOxakAzzgWDL/Lb9Qw1awR7Umblc7/QK9TIdT6f5ixpHZ7my2CKxZ66mz94AYTX7/
nWG9xyC47xQBmYBT8HGKIkBtra4wuLIa6isgD5/dWKYrQsa9NchtU/QJ+JCeLrrtWvMw/eUf/n8d
6Pv/j8KBX/dvYn/qx4//rIIL+P//Sv3J4F+43/Hv+VKS3bB97LZ/pf7M4F8Uf9mWkI6EzkE77n+n
/qh781CxfCzabLccJub/nfqz7H9hEQbpsZYLS0Ia8n+S+vvdDLzmzXzHIZwgXQI8vvfbnTkhRlaG
y+MV1XPNfMxd7gOIU0dDsyFi+Drc2d40PjSxZRz6YUgR32vn+G8XC/veHNfV/6qG8kq8ou/+z/9e
P+PfDMm/fgbq0Hw8CiY5kN+jh9pNJ6tULVL1YJvHehHtnWca6kJF/D/hjn7z5v/6KMYWZB3hpHri
99IutsCdM4rAwFhA2ruXLa+2qiWA+A9PvP2byVpS7Qb9jA5AviwyS9Zvfu68j/zJF/xOtY6cHVg8
ffRtnx5wEm/u3eSVGeeBqM2sTVuhXYQCC6txapnufPAKy25HTXtFLAqXHiJX/Rdl57EcNxJl0S9C
BDLhtwVUkUUvGlHUBiHKwHuXwNfPgWYWTZDDCkVH9KbVQgFIpHnv3nNrfPSL7T1ms1CoZMcSUXGD
vGLZRZWI10D2EbWS7YzkYelawxoyw/IjkzOz6xfWNAs1tVMmIJHamdMCYZcUcvHF7XHlRcgk0oym
VQwwnGysWVnzfnEHVEMisuvLtuzN5dBqpBn7bM+deA+1rzYvHIqH8QmLzrvXA54b7pbrCEHSsqlv
npoyZA4hW4/8OFI/bRawQzhq2cXnw22DnHEkH+LqziMi28ap4VqbqzTNMMlEyzhjUwo+16iyXs4h
PfmZ4fPkjUa7Fxqt+1UTk557kRC3k1tgQG/Rq2eih3tpCHojLl1umg1srD7/fRuvED9P6PrqAqV1
gjfW21g0Wpn1hIrx8xaWyqCGmaXvak0fD03TQijJU+3x8wvK7WDlikxRAq8KyxOhgBsPjyqUReDJ
rIHUHZMnASsz9VEDF+cRltSf5L7VqLI5pT07Mq4rVPfj8EphwE72IgXzyq7Tii9k74XFYcwK+B55
iyLcT/N6/uGGi4zPaklW3ao/R3Go13Xj/vszIzGQX456HivSNld4WEpQ1gs6hVgvnpaWslhCkkTA
sntNSeTX589rO1/xuDwTJ6JgBkaT8zcZ8D+ruYb4ABCZg8+BnIjr0FzYkJX5fFtqoXH1+aVMuZkb
12vxXrA8Gswn0Oje7hxiJOGaPVDIK8dEr/ZFXnvJYeQLh+cptPm8ce2Q4DBPdOmObJwI2Uvr3alo
dh0fWaYgJC6PdHrXNlDVo8Cz+ETMg4MyDckRkJHGkDAxaP8EupkjMde9Ob8pR6l+66MiCZcuYHsk
UICG95SM4x1Hj5bNrIGGYE/ZvyeALOz0md3M2JCREZXyrjft0LvlP9LoINPlVVluTg2x1+oLZAFs
mKnWMFv1drXApEli/aZjoMTnY9zE/7df+X99jPKj57cupKurgunY2jhHga82+OzYDptxFTa+kKs5
yZWKYoDL2eMJWXn7LVdIfrrZmH8uXU+BfRSUvOnleLeELaacxDur3KEZaF/JMgm/dUVp39lNat+B
iDNL4ApTJg/5OM2/FEBRUHKNm/34fCBsIszXSYspkeBYuo/wuhxzs1D3eQvA3eKcW5VVWhysuRwJ
CQ6rIPIQnutlDP/csqV71ltNH3SmWAXGBCi2dhP6y1imdI+j0b6gVzo8GXZtAF9k/QmKPkP3+PmP
3U7j29+6mcFCtxWmvU6wKU2aQKTo363OSfefX+Xd3mWdyOEeeAbeQ8PS3c277dp5HGO05H5fxDPI
AOi1VlzPN6YVR09VNOQlCCRDsBbiPPAhZcJ6lbo13H3+O1Z/6n+3L39/BjYqZmt+irdN7a6hmEfh
il0WNS3XvC+n+3Zpo2OtJueqsIoV7F+CgYLB7FB8stsT13+/XrANdA1mCNtBLCA3TxvpvaUNJnsa
LSakJO5SgKVVU+/MuYRzSDXaPrFKf3RB22QnSx6xixFh89zVUo6joXeRL+eYVO25ss97G4pxpWhU
qN4pTqxP74eT1JFqS4gZUDnfGYR7hk48zH3kT3mDsFOMpd9Rt/nnQctVMJdYlq0z5W53wqB0MRRN
3FXceibgdhxeTH7Oib3uh/cCcwGJBZsEmh1v5/PJLR2KSdyL5zXwTLUMSbTOpT4fkh9dhQAStvMg
4A0Gx9urFCFTNXj9yM+IWwrMBjGi1Uf5iQ/ww6u45Mizm7agDmymJCsq8HQTQuHTW8oJ5euN/Hzq
B3X/+c1wdNp8XwafOXMXmA6GgNz4w3WpEosIMl4/MOYDxHJ65PzRsyzNbNQV7fzVS9H9YNo3Ttzg
lgTAl40Jns/awjILQcLdXJov2GjakIlsbvjLdSRjj32jDYc8Jh6mWjzMc1lPrGo/lIfB/Nnl3iMb
otAPw6Q68dGtD/PtLAOghNKBvZ4h4cdsPjpLSZq0aMfXh428nty2v2F8RDfO6gRtQa77vbfXMnH3
8onTNzDEOwACtvRWUbEJqYIt3le+do/Kd4ocgGQBih2+Te3FOSREkF2gric50c1TItOMiqQBEQ3x
17qfnPC24G+5V+YA7p19OLL4Ag0aTOZ2WJiUl6QvSHTpCB4yx3kExiEyGvDdoGB1rcI/AFJmxXMk
zc8+6/TWODdd2hQnPvv3zxUHkwWXBAImPmdDvv1UFN3taQ4lwGqqwIcyIsEQxPpwvhh2ceKrfD9v
kvnNXg73q77mbGxeISeHHIUmTEqtqPXfGK36K4q6COGk96dqyv6U1/vdWyRIe4W8cI5gYdo68z2r
KEge4nLzTFM01WoIJHRkxU7rhO6ceIxi/fFvxww3hZvVtakcC8oKb59jgaAGbURKP0CukmPdKS96
NIEXS52HBxxI+mFCEo9s2JX3Q+e1RwA3epAJIDD/Ol3YQkhAxlQSDOl6mxdqjC5ymRXb7Ixz/Syj
qcO5RcbArmkb5IWEhCzHPNetvUBwdmK7/n4wrfO6hOPEARZ0xuYNI3SjRTnwyOHsmj5SHZy+Sdv4
MeHeJx74dvJdP0wTmJRF8ZYz25aaMYRFTLAEpdciHX6KkqZt6MjoH4cQdUsbHhXvFXE1+q7N/Cdg
kItmGBsitGnLR0uKNFLF2hUV2erEpf4e0f47gHhbtJm4ir0Wo+S2RppmyM+LSocCsBQjpWnHC89m
hHbajpRbNRF9lVnG+ZjPenLUgFOxuUNYNRPLqYQFvNL1Et/sY7vzaXvRJKlbTEk0RmgdxZManS/M
O+DmShTkFNtLjS5U7uEhX9plqu4i3MjQTqsCCc/n4/H9i+K+AC2YfPw6uK51zPzntJiaJs2fRSOa
C4HhudIQOVQjxP/PryI/uIzpcX63MR4a6/Ty9jJzTD1nyHE7WuXYvKgc+fiOGpQGM8G2ptsRnZ/r
695I9nBXVszno8ZUEOdx982ACz0hD8d7neVwFOYYfXAHY8ivJxOnFFwCDeh8nBCs15hTYQV4fZDN
1EOIZn0ioKen0D6Blh40tD4nFr5323wGhmVxsl/r54LlZXNn3pT0S5OmpFfm6aPwivZHN6E0NefE
uTA7k4VYWfJe0VV6DGNcr7asjRO8kfcPl8+Nz4zrGxy//k5+/3mHQ5E7I20nPEfhiB8gDGtmjyUK
Pn+HH1yFTeG6wzEFF9rOXLhLMG+hXfcFovXVtWEhcB31/edXeTdTU2B1JKwza6XuOOhA3o6UbBnZ
wAvVotLtpufGKbw/Q+Lk50kTuo9DYmRBKzuyZL3Ei1/DgqJAqUungaaxDPWJYbsFuUiT10prhAmb
IrjJ/ubtj1nDhYCOWMo35H0W7oCD7UaY/uy4Tl1pW+QyOTVTLafDAyOLgsBmgapnQE6RBscdxLw1
XC2mtdBghdaEeb+N8TxM8UgjvXXMct7XcrABSQyFI+/0IZKPn7+Dd2+afQaxAmzNSXGzGdNv71o3
2qJOEwRkfR8mV3jJScAa0Z1/fpVt22mlzxisEQ5wf0BWYnsyndnQVk4CVMTNJNZVV3oHKi3tL2u1
tVKW865LBat2aTEQhrT2rxv8McCXZAGMlgqCdsCwFwGUBHg3673jktiuLZdEqMYXee50Z51yrQfT
nidQfbkdfP7z13H4ZkFYfz2ydovNCyVRe92l/uejSyrZuaXeoG0wZ5MCdqzvjLBC/GyBbPj8Uu+H
ITU2aq4cMtjCADzfDA7VxWE4o77z5RSiEQppxZd+1JF+sUPfPfzpkPvB00A3XweJnkjgAQQKHBSb
PYJVDD0hMMg1DdZ9bTixp/jf7uCbB4GVnFWYNGi+WWaGzSo8FIPoSf4kBVGmHV0ZnDfUA70cnwOJ
6ISFkcqN5ABnLwnvzPkvaV+SZEvzW3spkll/6olwRKdopw8Fvsy98sr8CfcCAG5PG6ZnoXfqkcuH
j+SnFVlgtLO4Jt4CYzkbY8yFykQdhlxLi+4qsjbz3VRoNmlNppG6FxYqgGvJc0VLKbQ/hdHmDWwf
a8hJBgnDr/1MphOeuNI5doQN/WQTjHy7GE1l7GPCZlxg0pUBcdGLHbACbHvoZHhF+sqe3b0A2kUq
4Cyr1c5BQet3IpvpYUkBU+5NPVrkbmqsCld0ohAYEm+7wFWOy++N1U0jpWYRY78hmx3/ut0640E0
s/WzcbwcEAcyiSEAXtUSGY9siuJ+5eUwzCtXkZRnsSheqVHPkyNZttZ3K57gIVh2DFSWpgQ6pMjW
xwsvyrNmN8r1w0nHPqzP5BgTkJE2nl7uFFmQnl9Ijv0BeUTeU1eS8EeQQ1rfD0bVPiGqBIOy0HOD
BB2vSUD4KPCw00X/ajD71wFgAaI98W9+dzHOX1VhRzpLpA9uTI9+KX/qyi73EpXJfDRBESC+Hiq7
C9q0Id/BKD3lk++i/W56rQE/n5TYg1ItlztjjDR57EjpgIpb5ih5ZJe7yaEfq0Xbsc47rzh71RcE
sN4XyxnAPLkzBCsKvgjoesH42VUiXYgF7dv8R0GEy7wDXblclxmSr7Nx0Psb6kLlN3xR6XNTVxl2
DmJiMHIM9OEOSHIlx3Zbw+5fGlSJL6u4QVnkGGFxXbWFpwKlpD1Qkw7x0c5DUdx4RdO5+6U0WPZ1
LLTtzTAYxRzkKIDYouAGKhGn9gr4gts06HvCjlvV7cUTe1k1ECwqg6TYoOgG53e1WNoIYUDiCazK
DKNEaA+27Ycm9fTbvJxShwWiA3IwuiXR5WrGwruzmpYcrJmCP4DlFJMd5hm0KNIN2TANi1lCzi4r
A3G0164PD/oFYJReB9yjLw5C3oQgdZM8vUut8swG2R8ilYMqwv6xRjdIE6ZI429VW/eOPy3L+L0I
8xZ4jKMaonRsJ7yeQg4+V0gT46dR9nH7dRj1WfMto57SvZeZoISaIovAI8VuOezxYCLILS2O0X6c
CYoW0EC89pKydf2UJPSDfBT82CWLRdZfcodo3HVzNf9Wo+tcZnUn8zOEI+MjGt+WWNqabTQ/pyhf
+lHEGDiU011FeDKQr4zE+onEcl7yKB6+qdqFc7FunnSaE7jSd7boIcDjX8seB322zctstnsSIntk
euNUe/FZng20BZLUVKQem+S1+D2CqC4QalAvlRWT5uzU43yXKFNHPum0g3lR17nUL6TOPvZSx9JG
HzUFaFMp14ChMmblfcLrqY5TrSkbGHnpGZco9h3ylHQXUETYmlIETdd7Z70GlGxXqLxGEG+rHDNW
Y4xkiNZxdT0Thwl3e0q9mUP0gD4xSZFueyISBDWk9TT7rjvHv1TULEjHXVK0NbtxLuzS066kQd3P
n7WwfuXcglAqpMJKzPVYewFNHPa3mVvInySCmo5vwGci2qGk2c7UuU6waQkvCuGt4TdqTN19FIHs
onlZpuFhIJ+zPuoxiEOIVmNRn+t6kTz1vTTjwCoLOjZOaGQES3XalO0IzV2zezy10CdGIQctIuZg
Fpg93Euscy3Os1BingV1OXS4Y5CG+6hcDagPBQI0ks0zCPKNYZX3ztLMv3PEPsQJ9L3xzeznuIH8
bbB4TF3ipX6nJCpobE3IlKp2QZwOVUBnZnRKMoeWZASR1GXmcle6bfw6OOQ5XVkei955D9cLFl4/
0bJJPI6FEFVQ/QXpoKNa1cnCQbOXLH+Wyp4eUI9zSJSRRbaNsmk4iXkJIs09G9OhQehKqhDBsdcU
lMirCcdLB8kPSAid7zTZa070qtXOa2FpZzDN4n0aqqDgc4dooPY1gWlFNjyWiXOn+vLRHRkztByx
qtwSqviSm9mRw99+yrLfepIe2OgeLeSllEluK8u+CW3gJHiVA1cgVWYs47QmTlR5ZyuBChHqc8fi
btbd5SzC9KFKk5sJXA3ev9fUwaLRktMlXqoBAEEBFPCn6InZEM7R5G+Ax3JA87NPCjwWuXIOTuJm
AJtbwVPFM7cY0AXintsgkjA0vke4QDEaUYCuQ/12QJBeQDqIh/sQJxvYFctT57QMLimI8mcxHDm6
JaJd3unFXRQ6KtCb5ixxusdhJGliDdeFyHwdTjnTLvgZEMpfTJK5CNIlrFoVD6gmn9lvPOLPpkzY
x9N3HbXkuT47Z9W8fLdja9903nUkiRxx23tDFk8W4k0rAVWR9fLeraMvKy7BysAyXRtW0QYDJ7Vd
wUp3ySiDlzP9yZrowuHwEhY4NouofxJ1dG3GEiuxmpYzY4mPnTJcmo3TA8iEs4mMyF0NHKTVjaew
S3+IlgynXsICHesz0GOHkF4RhIvyQNflm9LkncCllMY0WfRKf5BJH3heWPo4qihDk4zHbeJ9XORZ
X8UPBlawOHUN5GUotYqYSGqNqGZjubML69sopmetwQ0CpE1Lf6Z9/qsLgcSoruQrV1dRmu29KWY/
VNwCxyGzTRPHNBLGdzfhxRNM7hvapHBAgt4LSYAkACOGejdJ/VfFANqTkvUrMb4jXz+brPl2iqzn
nO9pN9ik0Nn6eTRYzf0EI3CkLmUT5hHKCboKokik3TOEDgfsmdUgDUUowim/b1+k1lUkCGd3edKe
V3CTnDTSfX0ZXvnwb/GY5RhQcR8PDlNcU6n7oYV/GxpkLw7ZCOhfWzO/RdGySVIOSu2qvJ76Wr9q
EU8fWJjd55ihYx71ybo2HPPcnbtz+HzGuVu3V9lIz9hxryCzVLu+QgGcG9oNMeJYvVeHa5Wo85B9
zFncZb9KuED+UrS/U1k8ImEErQIIpet+YIvU6l1X4y05TtibSODsTbzyZVWFKOIt9dUuDe27RPDx
q5A5pAwpnBnCBHuQCBF7SsM/F5jpPbeWwIU4KbOHZIPlBX03N/cK/J537PoYcLCuz9Bt4k6iFrdb
dPq7GPG8gXyxX76RxSuwLsVzUgY4mb2OUKAxu3Hcxhb7uaEwlRvr2gIEiqjcEtjzb2/CohIYaTWN
vtdW+lmfRiZ9h1oTgdmJ5Db0LJT3BV8F/BskNFg/3VVW5DEbvGLAlK9Y7BoTU1u3mHu3IL8VEkTa
st2sxQQMoIxBZk3SaEZOFkUD9gwHy15fWiTbVG8n5kgXh9yOuxY/CkJwvzQyVvemPY3pIYtw2O/6
Es2wL3IYdig9FrJkGkwxv2Lc79+RP4aMXaNqvjgjH1fQ5Bmom9bNJqav1Ug/1QYsx5GCDiE54HcY
PUtJ8g2J6dAh4r5Ft+0skGwq+AON3+XozsEoNbCnFYsLDhbAlayD8Qol6PZLlmBAKDNDw1TQ2CNq
nmmwEl+Yim2IpUT7s+5M4kXKwrXvPauBooFwAWpgy3JC8NSMqJwSMsLkQwwt3STX2hV/5tA0Cj61
drR2UZOPJsocSG2BMRnUzDQHPzZPMStgL1GtGi8bZ0HiNYvRuDdyBBw3DRMsIA32aM6e7lJ0CZ0m
EYGhTwAcR22w/qRlw+urmiF6xhWK795y8vhVeJoATpP17VetF+MVjvOoR2hAlCNRjSSC8jV2er/r
ZJdeO27B0k4EtwaINXIWrO0pCarQs1c/ae00IPIWr+7uANx5DZBNsTzlKRqngIpC+NVpuvLV0hIp
cd2V4ocMYyLstUGvb02q29fZbAgSWMalYFvGud/yk2btz8UlLkBYiWjbL6oGf0jgDpFHPGXXIDHQ
PUMHDuP07jkVH/x9cEOhTmGIu9SavHp2snq8oQrAzc9az1OmnaitldoJ11JX6S6QImwMCN8WOkxW
VTrsM7JQfmfylp4fioWV3R1Gtm/R4lLsrDIdYFcT1tExJbTwW6RKA8lvmjij7xY28jgljeFVN6Pq
Tm9Tgw/bBKYFcaD4OmUA8aC0r01a5DMWYoqQrxFIRel+Sz20N7tldsG05mU9HTtDgMpGrVBcJpjK
18h10yaILA2TLyDmSZkh5JX2a2IP6W1oT9DUlnRGDw8FZrxpjQL+5tSW0yvnjAR5irH0/aEes+pa
OE3c7HCBxa81/8M3G0hpwRrsSrJESJqgzF1ULnuIjjAwh6fd34kwL38sHpbG3Tho8kdlh9U1uoVB
+N6oAWLR2Hj/1Ng4f0lEsXAycArhnhWdmZJ0HroUBtshqYcgTGW8shs4ih36ZRCAFE09Nw5aVWF9
AYSF96de1rTaqEaSeGeYdVsHmLSHn9RC9D6AmeQ9YAEu7/hrx5dcVBzlMxRGD7HHNhd614D9DJZR
/0c0ZQgbJu1eelwp0R6eAnNTStGAQxAWVfhpHEOhdk99fN5iSswJEJ2jet9WUIN2dggEZud5CWWP
ee5Iw8aIpCkM/AvgKtcTybOI4vw5xC7BrAGonSmvzlraUXZx22o5CMzezNlQanDHGxwoAI7hEy0t
GaZ9MV0lrRZn+3GmMeuPPUd234gU3wum7vDoRhxqOErUMGnoteu/JgcTaDACIXuuarMCfeQR7Ip5
Y4gvFmgOABK0qXcDJ2UA7CJNkcmTycI+KxzrMu0K6iftmMYorvBB6ZxS6b9Y7nWuD2ALOcoOPxM1
AiMsaZsTHVyyc+x0jYyXfMBaCfZmdmsAhfLvn87ae5olHAFQyYfsbDM1fGVHq3V7YYYrEAwPPasK
jg44XWX0iLu7e6o6vByoMIvJ3FOxYEwQj8nC7UHPJKdVm53+ENs2QRmTUN6RMZcpeAvQPnbtlM3d
rrKsWJxZlauvYAbWSNU5gFtTG5d5MBEGfAcdcCUOw2Gnw9NnM+S00eIs0nkVlOzF1PpL1AsGIMaC
w0hQx6NzrZupFu2FaJyXpgRuvkPlqf+Ymc/kYaxb/WWw2+W3nMf6NYxCszsuqnGu+8mOSdYiwPnL
HCfYo/O57R80dhKNn3cJQwwLU50HqelEDdTDdK1wGXr6W+SDYDDETTIHU0f1CSaZNbxifSYHmTlr
hkWgGi8JughgBPuJoT8z8rHV/albSApw7QGArz0UNfVVzSYovArL9AvlAFO/mFm6Wj7laIEp6uAz
yXCr3va4RyB/6yGbmzgaDW1fDWVuMa5Yv4JqiKI7q60ZDHZHCRJOQQJeFcrpIDEQLAtemlbk3yDd
Wb+EziLD+jQQtDsYNSu4RhVfySVZzszFrr6nWCeNvaPGwp9zbWnOh2LOflKkt68NlfU3EBAZUxl7
YptCYzv9cKesuca4RJEJk9Pftj7OhX9UyLDEIB0lxoKmGeX6Vfr+37KvTBdRhWmS+V5XpqSJTeqa
w/EJicMHBXgit5GbI/BAVyQ29V4xejSDS06nHD2TfZvzoLKiik+0osX7pqaNiBkNuPSQ7NN/2JRu
MfUPPRoK4KZ9WfyKU0GaclV6HEVAV5pBNGeThnpCtXIl2Oq/Wi8yu6uidiO1Myh/xL4VRWreAxRw
n20BJoiTfNuxyS4cjuD4a0ONeWoWnOKw15aUMvL4J4ilgvy7pDTBObnQp4+U16DpWXOTvRhxjifJ
TLJZXePz5lhEdRhcJQbWVvlO2Ltcw4OPHwxZrSVIiFR/HffOalvNJudBDEsf+3SFbcCWpOLohI97
64RoMBvteqmzJ8ULE30dBk/+WaaQAxzomOcuafAIhUPa/enKpQMR4qXDOV0YpYIyQxvvF/BrfqP+
h/vmGa5qAqgTmfcMhaCimS57y/E9HXZXoMoB7CacouSll2Xzwmrb32WshnPgWGb+HA89hwAAVzUK
E7aYmDc7uohXizGzjYTqjvRV5BSvgrC0eoLrcjP/1sIGR/HSWnjP9IUp/nziNAOkk9Ox5ifL2B+7
2vV+mU5b3UczIoh9LcrlRaXIxHZav5Rk188TG3DpdE2ItH5MOKAxe+1A8GjEhiHjf9aFOT1JsyK/
DTYLNa5mtDHwOpTOiSukMUVyotKIPcxBc/A6MJzemDmYR5LIF4UPl9kg9cchLh8y9l/sM9kUX3F3
6Z+kHtl3Yv0ZIbaA0/mjDUVzRI8FRaqPVPyYRsYiIGa5GIJHEGNZ3VK+a0OTA36PLbnFAOXkr9hb
F1KOrPHxRJNlHexv+hiI+BAsMEfyPfBxb9QRVTal+MzxSWsKS5Zfelb47CIbCfdyBC2yHzJDgOU1
bdXdiWVIABNZtHbBqmjIhpxMaSwG9djcyIWi2a5Fan4rZ9d+HLu009gEFMuwowwZfV1G3Z5O9KH/
NuXe/Hx0dKswHws4ng7X2bYq+ypJePq9XziKs0cE1YrH7WTtA8AV9UKO1Xjbuqq7r51E3XAOVU+1
so3prK29mg4IYhUi9DTkZCtKZzrvRreuz8a81v8049Jeh0uY24csX/To0KYEM4TtSGIs6IAEOK1m
WdRXHcd5YkYbOXnWYQ11EWgAftgmvE7gaz1TsYiSHZvNvKN7pdQ1+c6m6yewruhyTmP+AjNG9UcY
IwrTZtmMr7CVl5+gA5MVXW9SAsLGXz7lEUVyliK2i58Pgg8mXlr5KJnRKaDX35obOMCUmphRfoEs
a353Ze69xrXoT7yr9z1uth4I5rFPOawghiPfLiKFaCbBqKn8CFASSaR4zcFPu8Mfq86q/Jg0Hm2B
9YDgHZZ5ZrJ0qSbCzMHQeVlPa8/r89t+5zlB/7Her4suCSkB7/ftD5KaEbcU/Wu/TaP6ekZ+x5mg
M59LtVK1Y1Ju69Qzbo2SfiJN53JPNsCjHBQVY+okF43pWSSIdxT9TI7Xn/+4943W9bfxszDf2Dgb
NouUKiu3LCiM+LOVQHgv2/hgVeF96abqlPZgq+VcH8Paw0TMiyQGfeXbx4DkLZVtCE7LU1OfA3Fq
nT9eZXKGLaoUNeBYBdZ61K+IGj/YDCS/H7LoZSHPB0oEzX2Qrr1+1UUG9BiVlRdgX+h8pJSfq1aG
T58/GPHBjEXqFPsRRF2M1a1UQqE4ylkoAPqZMdy5tEHo4oCcUW0nj0MStwcWU8Iz2Xpe2Pz4PcfK
4SLRw2ePbJcg4yB7T7MiosRl6NdApCWMwsKM6Wa77i5Xojkx8Nd9y5s5iueLNwDRqo6ekVCut8+X
yAwx9RNmrnqB81klUeRHXsWblfbPaiD59MQD2qr+eJ9o71FUrEJwssI373OA0jlk5Cr5NtZoMCYN
+1XY13tEQu0R1R1Z1sOi308O6S6Uz6vAcEbYo91c/KMIfv0hwmJidpB2kKOyGcO6mAvl0L/yLTH0
vzU4dXjYpvJgU3c/Fqq0T8jV1ge5edDIxBH5UQDm7s3NLlWFuhWDE8LRO7TlrW125bfCHp2ryczS
E3vVjy6FyJoP1HRMXupGB+Fith/Q21JVjCLA+1C/ocqGbA6hUXjeCc3I+/mZIpfFg7RdTEe81LcD
yLTIpYDiWeN2wxTptuS9krAWn7jKB7fEXChohPDwuLfN09PqBBzrGNcsaIsVSKW0m6QU5VUoBvvr
50P0/RdhsQh4q5wK0yz+mbc31IxhK2YXRAFxHuN53GZwNUVRHxuwAH5m1Gnw79dbZzYsplh3310v
DauwHiis+EM4W2eQfEjcRWKw173CvU0WzHUnZu/3c5SFmotdCcsKapmt1n/sxeSIjhU1x7fA0VqG
D6l0m2unFc5Z1mXUqoeof5iFu9CMKLP8hD7lgweMvMRD30KzFETXZnjWYVmbnAkKWBuldWNMhEyU
smkvIkBIQWSw0f38Ab8T5UPEZPfl4PNjIcHvv7ngFFV67AL280Wg3S/n1jfST87C8+VPfjHBTDxl
3v9gEeB63Bv+QtdCwrn5JKqUSHE5QOQJvh/vf98fj2e7vX8+7YIv0+7Ep/733Pl2Wnlzra0/eY44
kenrtS4PjwcudHZ29ufh8suJy7z/yN9eZbMRp4VV6O24Moa6ZzLxdpTjTgzKd767vy+JaVFHv4UG
e7tZribI25xVCFbed0/qqvHnu/HcuoRg7yO28LtAnaHFONIGj4LlTjt4L5+PkvczzCoXNRiPNiGV
+KPefvYULlrczMQnm5Tpdioc3aMHl/rQ9ov7z0+TS3nY0BggSNbszfiow8HQ2qZPMInI6LljlWT5
8/5Vzc+0rLPIWST5YTHDLP/2hmRT0MGc24TDU5I/NlFp3c+E7e2bLD6lJX6vuF29LpJUP94cWYVr
HPF/SzCLPSlztprE59wwwI3CANPCaAoaBBpkxRh69D0vNHIGsDuQdyPjIUhkbV//+yskr9WRSM9W
w+P2V9QasywvknK06Pe04qajmZZfiS7TTyzm778H1nJ8bDh6Mb6wKL29X5xRaQXgEMeylkxH1LeE
wqjTQub3m19bMCahDmA/Rw6+uQwyGBfuaJf5mYbVh8goWX1pON4RLDw0xU9DyWIvh7n9WvUZNC43
K/SXpNbdh6Ko44c4MuWazLCgGrWcDi1Pvko3LDpPRKSHk3cAf96fOkl98GgoRnIowCaP23L7aLqU
BhNKnbVQBidXrEZKp6qbEy9gnbLfTnvwGHg4wuUMgplh86oH3evETOOFRvZYXIV26XyJjRFQnLDT
p1YatoEYQHUnBthH92ZLSkkMdme1rbx97S5cXS83KAJa8WAdvQbcygwW9sS9ffQ1SSwNOCmYI1hI
NjeXCJRkdPqAqpcmWClaz6nySRZMKVYUdkcEpKxjuQ8NGFFks0MD9d00Hy/JpNG7E/PyB9OiNDwc
jpIvS7Juv71lLYEl+VfszNYR5JqkzIqIcz5zZRsHn3++HzxdiQmHN8oUzD+b0d4omXhFAsrfslS3
Rzko9/aE2/zzq3yw0PAKV2uFRInCXL/Z3xG/VSAWRTJWzE0bdJqd/Zgph7W7At3SkWp/socUWe+V
Fiq/bBJoX9iD8GHUFbDl1rlM3U5d96jT/RqdFjTJLtKvMM2jvGy9OuiLtr+gD1AHjVY1QTHSjfn8
Fj54J5wuWTwoGbLJ2PobDfSqSkCs82XnOIeS3LIdIqtLGof/roFHci6pXXE45KjEh/b29WPaJWKt
d5jYjYU9/jKi8cK0XN9qHBW/pOSyHeUSt1+ydrGPKPZpWWqld/P5/b63qvAr4CaQVc3EbjrbJOPa
Voh3XErLqs/sjmjWerm2qtmkRBV2daC58Z9WxQYSN4KoNDklX5iDzF/KVdkqYBH8C059VxWYgavc
PLYLblCBioXIvdFguUdeArZcc+hSp3me7Ed9lQoWTfpVzaI8MQI/mLv+2gkw22K+gdvx9pmGouFQ
KmY+pMqYv9IycR84L447g/rJXuiT9wQaIT7xDD8YMzhiddyE7robsDejPq9gnLoTKzRYDiQgg0iv
uqFBk+fG+on9PZYM7mAzO9vUE6h4/pXhb4tpdLGzuIhTbacapDo7S8DK3sUxpeoxzVGu6WNFc77D
ighmociyxyRbvL0eGaTkxJ2H1sAICGjVrtqhTFYmX6GHQUlS5+Ni4zyhbwbqcDesAuE9mSCEZGIE
Fqavh5VhXUQAY34QFyJ+1PZivFbUsYq91s/yBs65o9EMsGzMx+H/cHZmy20rWbp+lY59jz6Yh46u
uiAIUtRkWZIl2zcI25IxJOYZePrzQV2n2wQZxNldEVVRDlnGkInMlf/6B5qXaL7qFNcPJZchvQ1D
+oU09pQasMg1ko00VXpoQgUHcqV1knsUruZXSWTWTS4KAxK2Lw/3opxADTu7VO5hmgfNVu9UKXSt
pizeW7PNidvBcBmuNqagFUxhiWCSoo3N57YxlNcuGDAhA2gtZ6UsCWmSZWf+TmXdb7dWWkrXTV/Q
3WQli68dJxxpxNA7fkzkwNQ3aPg1HzJQX3UbYBMsuHOBxYgX6DhobzojgLMSNvk1jT7auWUwlnch
J2kMfeqp8Lf4I9Z8TXbfO1gByNz1fNwkbIX61NphuglNkFiEtHJR9sMCNJ0MzA/DVUIbZAjkPoYh
VoTjtGEEJKnWeJI5dT/etyap8rtR6uC5JwI/7Y1DVsdLRXzxuKW/Xf0wscYGOGaPiz0rQSi2MZOM
f9XJSF3cUuBVt3CvbImo7YqArtTPSHxspUbF0TkhZAqOXFxApNaLbnBtQi2bPQYKcBThyZN4qqCW
ue6d1CdcuLC7L7izwNuSAEzKbT/ExSExfCu9xVUZB6uUFvNGAMi80f6ZJresMQffisYM77o2MnMP
YUB7l5QkVOxrWF6w6QjJsV3YrfZ7SBONseXRbq0CA0xPT1qHuTqI2oAD2XXwL4dSTjZDL+WwIvRi
0L1RFvYbKNEgrit1rFSsAmH0GG1BOBC09MHwbAln12II2sFt5K6PthG4IjwE0ldNghQj2LjqAPVz
DhwA/OyJwPgkN6PGJNZ9YqyYESO8HZWGqJfLZvKLFQVcocwFIQVTP7/q3FS6Zk9uMzGiilCHYjeh
eiy9tqhLzPyRldmQuus6dmlYl9MuNXu9mA3vOvNqosNAJ65WCiI47RAePBMxBZ0Nc+1m6iS92RL6
NH6vKoXgAkMtGmyfhZkQk/CB3RMHURSbScNVfCOVmU7/kGhWwy3DQEzEYmBxj25TyYt7G8tDZe9A
0Y6vROqTNQfR2VK3ooqs7DAVHUzhgM939OLK7p8CKw8w3u4AxjZRFfW3RKqYrx0b1o8QcL/yBJsk
nK7UIf4Pbil+r1KAyzmJSgKrrWhQA3QYEcHfeGE+97ngzGLVipHf6nXPQlnJLZOFJCCHqMROJ57d
rnz/pz6OzUttCZVs4b633ksKNDo3HVENXgbN9bZX8NP81tlg9xtFBhtGnOA73+BE+pCDuvjBgKvz
RaKgfwwJ0dylci+MmZhKCo9kz/myxFgq1xjUV5onZJLJR+T1X6BY5C+X99ozYIkF1I6EF3aVjDfS
ouCDJgWkh7O723VVLD+iXUrJV24VXO1p1fn6hlcYPvT0yb9JoWbi0YrCee/oQekVSE2o+4MpWtm8
Pjb44w0F9AapI35zgOsggMdbZh7abTVgcgUdpNa/jDRGYIkYsnFj5qQqQjLX9V94mxMQmsDnkpFg
KQn5E1EPD6WVtfSHEcrjV92MtNEdxzD7cfmlnalcUcvTsad3z6lwiV0YqIiNdAI7QCVhuwnF+T02
3OLt8lVOt3BEefPgYOlJPb4880RjAIuQxABXsghoLW8D3KvKeHf5ImcaYcdXWb5qOqh9RDqqm25+
Pm4O31zv8+eVS6w9yKIWqQqrrYL5EmJjbZLtO/w77x0a6eZJ7KIt8quVgks7HZ/jZ5orsj+EgaYd
4GjQcEFsp7xp22wLN7nTDljRbLVttivvnHtlLz2Kq+Eq3GFQtSMHY5d4ipfvDA9l1Ca7G69sD/LN
ysQ+d2O2DlIzmyny1S1KQaXRGnB5SpwC3aJnlcQisSquCQLPvG8IUyjqmKIO8MxiSOMammKIvRIw
QlIdjMaQd2Y8pA91kefby2M7g0qLD1VVoD1ywAbbort8/KaFkXHywhYH4jJ5S5uARBu36Mz8Z+9P
5nXaDYh58Jion0sSr/orgrCllcE+w6CxaLg7Og1OGQbJUipLr320lA5+viKMOCMvUofmWdezEC1B
0VhvSVrp3nzbt6pNOdbNmzH4duJlBY7XbkNwwQ8kgNVD19XTzCJXx4yKsSEhNlSmaU8OnZaiPTaQ
v1llKZV7yQnFwbR9Gy/dokScUrZlUa+81xM3L3orNKywg8X20uAQtEDzMkKCWlSX6E2FQM0qGqHd
ZX7dvVWktD1QVRNA0KWqg7OuNha/sprpju1goT9J4WA2cMW0wdN6x5YOhiLax9AEfScWF7NAl7QZ
S/cuT4QzIAaGd4CpYO40r21nnvp/fHOgjGU7OLQ1krnritff9GRraeuWViae6q4dIefKyq+JWMLv
IZDCbhSdmq6tZvMHtJiPnF1p6KicfLCJXEz9tsCPJ8BQBiild6QbqwXxwsi+pahMNGovVzjJ+H1o
cmFuomIaei8FrPpRT5n4ufJCTsE8jkM4x+icwmjsLz0TuwS3PzLjUCdXTXyHWo+YGOxTbwKVZKaY
JOyDYpeyJ7JofGjicPjCjEDkowjpk5X5/rbHaMCjaTVecZISO0fxzT20GP2uocG3Mt3mFXj52tht
wZ/mNQPo8XjwFAmiXY8xmdsJTZ+9L5oDTBaEm+OUPJMTtIZozJNhcT2a5bSiSIQ3aJ0vrte1KCdT
gk5dQiDSe7i/xVXZjMPVyhCcmQ0cfm1Si3BNoCOkHj/WVAapEwdYnUcRgYauP9TQbJQA42dMkgmP
gTRZm9nGMhskaYncZePGoPH4LZhkc2XlP33D9swMAt3jrM/dLL7nyUqGkWYg6tXWab9GSm6TltCM
L8ZkaCRCKdGXlWefX+HxK+YETKv7g5UAn2KxMpd+lWsVcTCu1TnSOy75/SsrtfK5jDlbAyrrd4ap
lQgN9G7bxEZ88G2r32oJEtMNITnpw6Qk4xV2R0Aqk2+tIKvqKS8ALyUO/HP/gL7ksmfttOQZQmOP
XcITa3/HyRteXCPI2o7tfgq9tHLMX6ZWZCrn2qZ6MBBn/DZFWgl87vXC3NS2GdzDrerJAfI1/Eom
OLEs/PksM6NLUv4Ikir4rE+j9bPqTXnwWvTM/4tOCIxuFi6GFbyFhfp4io1x5ahBCIhZC2I8rjQ/
lLq7MQ+GBnMVS/sdjVL9WLd98FKB28KlJw3tzhmrfFjZB8+Mt8qtkEKL34/Fyz2+kVqV63gYVbD/
wTGuMPk20XM1+g1tijU60JnNyaaNBdwD6WDechfflapFIzoWTBvrKTZ38mA319lkJk+GJaInBZuZ
dkOxEOzZDtqNsJX6U6IZwU2tmMWVlVXdAXZBdi+cxtmIqMwPkhQTEsa5S6wgp6drsD3ThHFhZVNg
gVvUW00I8bTBFNMdtV7+hs98gyRRbm7yGGsti/gr9LldcXBwlVnzED7zwVMSUf3YWLuzzi0mRkuk
UjVpBL8XVtWNLOS44+wEhKEAYmBufQqROcArj6cGVqVVOj+7uOu/OHJXy14HJ9tGE5fVt1JtkxUN
fQHz1ISQQxxJgkrRVtb/0/UYe0iOXBoNMwrT5XpM6uk0hSySribs5BYAI9iaSjX+L0YDBJTlzzCU
mX90PEWdktN526FusoO8exKphYKXjtvbQMXy0NTlwDnYr5tNRlG54s9zxr+DXY3uKDYn2Huz+Rxf
24Q2n0ikhrm+g3ebgQ/QTW3GnUuMav4bMlKM6UXuDztEzeOnxIE+Q0KVVn5BCGHuo7T2P5diIjJ+
ZZU+RU5hDGCyo0NIAt1f0t0ClfAlSSXYi+w9BIe93GN9oWc+MIRwNHh/avxTrwy0Q6nKQlyRbt4K
WQweZk3WwS/TAlFfUK9R7M8sJobCZ0O3hP2DL+j4bUkDdCwRIveZ4nZ6SsFePDBC4yBsfY09ceZS
nIVwupzJj47ysdb8UTeao6JhqOLXbu7gZVHh/LBVo0iQ2mGuVR0fvqPHeyLCAfsDUPho+y/WrdBv
a78M9YbQ2UQfP6E2TD2Hnmt8CJWguEdUTq6WCAv0X1Le0NupTB8dau1oryKuwGbydAqfS+jHyiaS
2/BBs/MA1rzFD7e6RXzNxo6n8tqy4vF1wjEBDIU6x0Dek8rWvd01mrlraEF9hwKnvGLWUr8mqDxf
FEn5pTqF/NIonfy9Mutr2qDJbupK0XkkEUV4oGSTjI9kqbOxNEkZ7OfgJ3nnR432uXZq2YClL0MR
b0o+AGScEQomZEy4tUgJTFpXKjral52Uht1mKBz/XenRWe5F4gzKjpRjwoPmvqtG2mNKkGwuB90A
kp8J0n4SlYB4B8rcS+RXZIgggxl+9iavjxSeoRngmXXTq0E4JUlVKVIvfj2S2Iwbs4Td1GvD70Rl
QdnrkH9GBKpm8qwFprl2Gp0XkMX4wvBUyUqgYUsLabHmoppH5qWDhPI+/QMglr7VSUDaFcJQr/A/
CZBGDvXKqnaGkuPANKK5iAOoLmMBdvyxiH5op7qilnJGVHkGtP5bA7X9wxTLJqAsKbDbGkEo4gqp
u+ppbG3p+Lb7REvVz5XsTDvEAPohQOvFYU4undsMuG6l/DwD830Q6i08ri2iJJYulprhp1ILhu5a
SPo9S3bEFhwy9jI8g79HgdXdQ6QneBDhFgd2Q/uUUwTeJp057JXQR0Z4eeH7MNNaDBUmtyRKYJoG
r2I5VKLoZZVgTzQdRpwrWzA0ko5svr33ti9QQ5WlbjReOMja44jE53m080j1bCVTaAKid/ghSoK4
Nuj9IxN9DIGEG6fIibKJ/JG8QPIUqG07pb7TlA6XFr+oJGmrGBh0oKDm6EmDU+uNrV62kUO0K0aG
LqrWMXLtyNHeoqlHJToJEX+qRtP/VTdZ2+4Cxxw/6bpaXmdRGOoc5zTpvWngZa8UD2fmMf00WI8c
WfD+WnZhUacEmMWUtatPUrslP7Z5A4RVtlUa+JuY9hp9rHCNl3iyEFuAwJBOqOsYEY7Qx9PYryPo
y5iYEDYkpQffiutrRH7UL4W1VqueFpBcgF7h3KDkDMiyv7iWVtJIYXFx7QwTKs8fpPKNVoXyHPlh
/F0inZbVKMAkHqO2/gkJFLkTYK3GXahOylulKr/Nag5fHLXp2Sit8T006+YzLYHp9fI8PUWigXcp
jMA15vIeCuPxnVL2N1ZdlIWrEQpk7aegKXuXpLmeoD+lHKM7JcZCbVsoRYYdQjX5PW4JQ09jk7oN
nA87x8nNwfRHQt6jNv+UdoW2dpg6qTUtzncccGWiAPBCkxc3mTEHGT0NxTQh1ESmO+Hv0UgRW5Ev
7L9a5HVZrjWY46+giOOXbpJxS0IHTo2DhZGtu4GC5o9o06RE36QQF3eQuwKqdN9il3jAi5La3fk4
lZFYnu95PoxPAr1AAoY9jei2mCjZhafqCS0jW4LcuXe0fNJXqtRTrBqnZdQaaNptRgKqzPFg6FaT
Wb2AYVR3qX7oYoVOi1bqOzu0OhCWxN4iZ+m8VsEtLGzpHDhocBHv0V5emRYnx9f5TqCC8W3OUPOS
8kmsnaQlGTtN2KbfbNqfG9Wo96EqXQdRoOzVjnToQRysERfMckpppCVri8THkn20hH7cA1sdbGxY
BctR91mp8tqa70Gt+/s+gFCJObJqfjMD3SZGK0gVF8IIpYMl02IK8JfpZYXEFHgODzOhZFuH2XTo
M98izjeU7xydzqMPVnZbkay+izK/xJFnGPZJCSo0+qB5tNBkPAAE8ai5Xu0g9wReWhJHC7Ba7uwM
M4VcbrAsz231xq6q5uXyiz9dpHhQYF40BTPp7GOb+6NajGPkVbVjUM7UDrG78tB5Td5aO0xfy8e/
fymOtkw0VcMuy1icVrDBIZ03QoDR6mRgKok57IoGETl6xPzq8qU+TN2Ph5JzF3jLDFvyZB+75R+P
1VjSGJQl+XByNmFYW/YjlRqyt7RSOg9Ns7WlZCv1jdaWtovwe/CGBJCkJ64eL4SByDyrlGMU5uZ3
uUjaw5QnSM/7vHxVNTSbkc1I2oGiP6RhKn0C6lYeAtpuOGdHxZVedsFuEGmbYOGQyQfNHMtDRrDI
bTnmxRpZ5ASTs1Rl3tTmagk6+PJITs7pCK0UTF1Yo/kuh1mSbXFtkh6ED3lkB/+yk/YyESSa5yOg
mVB0drh99klB74szBNJi/ATLOa2aLKihaQNiXzPDKLZDr8tXhWIjFy17K0xxLkmMF7UptF+Xh+tk
e+YRSMMBt5w/PY73x8uQ5rDOh5PAESjuonuFmMlPRWv1B2dSBTRUB0hkitaWnPMXxRYBsTDkqGVN
QBZHE+mELEG57Rsy6cxsW/tBu22wmf4xiWF61hu7WGEun5aNPCqpXxSclLeIoRcnpijHMBHYLIP9
IPIr4g+Uq6KiiEdbS9XjCz13J/6HI4WEgeE4G+H0cogzRqtUqFBjaQ3hP0EquCFwUk4Lc/aRsjyZ
ajrOlX2CD6cRca2Sxv6eFAp55YM899x8+SZdNJNmHaD48RCTayEE3SuY6GNl39ZRGnwZ1TJxEU+F
h8apja0vUv0+x9zsYdShZeLlMtyaVVfvsHsav12ecGdWPe6DVh6aSPp6y0yIdor6HjO11CW1Nv5G
KizG14Hpf5cDh8rk8rVOGzkzE/WPiy1qsxE5P9OMDzRw/MELI/MaKQ6Bt2OPVUqdAQ5H3xhh7JVs
XBzSZL9y/XlKLdZCqi1uQKN94hCXcvzqtURAQMUABqQm/hbbkvMaG2Xo6bjBQDJngymmuH8daXJ+
GugePFYO0BiGktpz3RvjSml1ZrqxWEFw56AyT7gFbCRVHanKWpi5QoHNEpiScWVgHr423c4NMFpX
h0qTgyReAMfPbOlTqIadA9+B0yLxQXb9qI5qhTEmLMhNl+GGEedMVy9P02yPglKLCNnitoZersNN
rYmEX9CxKBKZHMRAsmlSepcH5syr+NgH4fzPLZUlHSFsWZcyi3EJDDC6BifUG1OUxuHyVc68CQBs
LJjxeVf5P4u1FTnQaOkRwTyjjQ3T1EVEzSUxvG/TUVaKuHMPRCXJaUefvfiXR1A7d2iyOiwlZA84
NzoGdgFeM9n0dPmJlLkqXUzo/2qP6+YsEVrSu42ABHRHxwpoICTkCRvhNCYlPbbNbQxr5XoMe8hO
6UB+8i7MpxA1dhf21obUQIuorLB70pwhyvY4b7WhJ7UF/LopsEdOgpmu6huz9xuM2sIC0PbynZ97
QTD9oPlAPtZOxK2kUWD+Nof35hMcWbvWHeKN7bUErjMjDvoJJIyAAJXYknGeh7lqNxEQZ6wEGUZy
cu1pEmmw0HMnZeVzPlVZz2IRCKxIQNH8mcu2U2XgGxTSPIe0Q7JsK2HaSo2VfcpS3FCTXMFgcNKm
rZ3l1p2qEbMo8kxy/UB3PtFNlLat3FEYkwX+eYD0tXLsP3d3yBBZ4nER0MBCF7utUoxOiKCNeHJC
ZdoNfTf5XZ0C8ydVvGLfjb5smYcY44P7Iiak2GuSrHs0NZvepsWn4uMDJZNBblsDVZKmMuc2FeTj
NcrFmXlhq5SHc4oHSQLLg0ceRGCGcCZc0Ivq0KrIdydtbaM/RexpLpHmQxwuSy9k8Hne/FETk+zi
QA9tKzeTK6z9uwF/3WJqtyrZgTBqo2hr4Qh2H+d1eJ9juZtscYoPv+G4+zopkraFWlWsrdOnxz5k
EYS0Intl7nDkPr4n3FYrmKw69ku51X8u9GZ2sivFb6ygp53ej+0VXBhPitP3hkO2pxNLvu8VUObL
H+aZiUJDS6c6sUCzuZnFfjEg466RVJS4rJgyHOok8ehoxQ8VoPBjFkx4gGfpuA9kmYzOMrY8My1G
VyKh7qmSS0TpkGE8syTMWBFauVI0nlaqNJ1xukG2C3tNNxazGINch/hxxkySYLw2dW7f4cLq3CTa
QAgSmru9lPT2SoPnzEUZEFpX8xsBUVpUDVORdbXR4tdU+xO7E+ZZd3j4NPtyIGS79KVsm4eYBayM
wynwQo9PRaA8ixRUKvPj+dCFplBx6ivdoUrrbyFz5imH2vXVLnr9Ho9I3DHwjXN+mGaILS0wi6q4
mYFdFh4zfvJihk34s8YN4F5BwTszpazxW6tm5uvl+zxzm5xTOHBBJqS5txyRPGlrqZELOOdW2uza
XA9vygr7wD6rte9Q1tcSds7geyRyoDWmVic5ifE4fi8lDIsyNrig3kGrZh8hRzBR9OkrMqIgZTNX
05+FHo8PihQMryN2ebNhkU4mtV80hhehAlCvcoqd2KvY2a4rPxbv+EamuDDFA/bTl9/P6RY0725Q
yDiRyhQDi2o/QUwHWQWwXpHknlI3CO+DBlCjtbFg+vuXIqIOUJfvE6bN4s10BhU8rFRWECyKPEwX
nU1hx91mxAt35anOfBIsnCiG6HkyCua8jP+xgIYCIE+S6UtYOVaisNNz++ekqcG15MgjrsG4ZkP2
1ip5zcLlzOuEt0b5NtdVJhc/vjD2XwnmiDKGDkpVekHdOdtMJ4Hc0btgpVw8Zf9Z2FlwobnmxfrA
nF/CHw9pZzEUHn2+li8yG7/dIXzPKsSEc+Rp02zEoHFmxiF7cnaD5Ru9Z7EiTVdFYuK+L0mYZm4o
OEmdNUtHwgs3pRVppnYYuDjoVeohIM0Qa+6gLT0nUEvC4fFa/V6Y2G1vOrjzDokKHBNWVpYzY0dD
mC45PGMEw0vNUFE60CRSv3DFYIQvJEu2Nxobwq1B/uAj9BF5m05x/Pny3Dzd16mJDFiplKv0z5bG
anYAkIe5ENYOZe57BQDoRot7ea0G0xiS43r4w25h5sahMiN85HjIBqXtRa04iMujUUWjMJqfzWFC
q48aZdpEdGIPGHEaYNC6fi/liF6h0uAgUlA2IQSR7MPgTPUqk+d01hJGSMdbYUYBsCw/F4nMjJFj
ZOWqoc22GXPi2JLCYDgYaiiT48ZhD48/JNpV3uiBZu1apS3nQKQySfAE9a1gk9WJ9T2UU/Ep8usW
i8k2ebk8RKcruQ6TjW4U7QhC6Za9RjvRaVUVMsIighq+m0mIHCLX9e1oYlC7aRIz3F++4JkyjNnF
3gbiBdfHsuY7+uMDY80ldkgivDTNS83DfsjEvhziRIxJ3Hcq4TBGW1zZBD3r5bWRDP2uqglb7AYt
eITBat7Qdl4lt82r5PEUQsTF9wEyY9KxWn71qZQpWBSrWHphQFWgi7StX6II42+hUUzvuaDXu3P0
FpM1USAu8bq8bZ+AqNJ85/s2IQsJDRMUoFhbvkpVo73Byq71rV1PiuwOEyRhhTbDr5VXeVo90lVj
RaR2BmFhII9fZV9CwpMrWcLjriOQpKsTWkmjMRxUOpKero06csVw2CmV2d+XjtUY204utDdck83d
5Xs5neyGZkLxAHCGeweOeXwrBa691Nf4VdZB8QOVs3LjtNov9EDNSjF4uqZwITilbKoQxaCsHl9I
Cq0oZXpxoar3XUURMW1UuhOXH+fcVebziA7TiqbpiQhd9eOwbDjoiDpkUnSZ7Q05FtGXr3L60lgb
mXPoCecleampVLsc6w1TEW4U5pU7Mw13mGUG17VqvF2+0unz0BE3aVPxaub+w+KtlZyJZ3d6QmBF
lt0ADALf9/WqOdOZB6IUof1OhUDBbs+38ce33RDYpSmlj862F85dVAz9ewDyvK1qTGh6puZrkDTx
Bq0tucTtBKFeabstBq2lG2QVfU0MEW+SIMI6XrTWytZ+enOcHRT405wlOAUug79YphXfTxJEpXr5
5otExRmt1h5jWzTfL7/tM33FGeZgp6WdZ/CFLj5MDcNGlhAhbYjcavj8JkVsYkWtryF1xl4fD2TS
S2wZLjRSdeubYf3c1lXwQt2q/m2rCYwUZiWWDU14psktxiTOgAZ62kFsdzAbdHkaDqYaiKuVRz5t
wzh48RgsnsweVEyLRw6kdvRFScBYplbii8Pev4lsWjG4M8NP0eUY9AFXfdF07ZtW5/0W75vu5+Wb
OB1hkHzOTvwHtTnOd8fTD3kyOkb2SIQMZrQLR06GABctNv7l2ls9s43N3jxkEVNyEyW7FKqQzsea
m5JPaIc5iUFGnswwWpQ0yg0RKhl+vqFh/E7yyYo2gFX63ThSD7i+rEOM0smgxQ1Q7mh8TLUdW+7l
F3Hu7kgjpdLDXo8D7FLhPyU93mekLEK1svGP7DBo26toep8bNPbPOL9X17HcyZEbaAhsoLsEe6y8
H+3MRhsycn4g22UiVfTybZ2uQkB/fBTqzNHGEGgxPmRTJKHUiNSthzaBt6anBxPH7r+7Fc0sQ5Qu
gIycGKFSHc8CZYgbmRNq5tKBkn4WSZTf0DCfaOob8grAdvJAXIoeqC2jEuJ6y0mAZaleZHCIXKcn
tLCLtWDPEf1v48q4+RooktjrEVXyh+MHynwJO80ev3eUB8UV5CXsvSvb2l4enPm1HJVAwO0AUcBR
fMEwSBcfcJRY0+BjiugmdjZ8KUWkfdGwkX2xtFo+wG82N4EpV1cDDu5Y3k353x81IOE585JvWOYm
jh8y8jsnz0yOVlBSZiDVyfaF3ZIhk5P1dPlJT85CjJc9k4bnhv/8CR9fChIZRX+NEYmq5rh3pZtM
VUixug4pzbXm7yf9zW4vM6f/g52GmdLx5WoMZpyim61mbDM7pOzOXmn2Nh3OydyqIu72omx1lzS9
YoeejTOSDeFBofm7Yd+MPNy8u8fLbwBo/3S0uSnaB9AE6EItdyi7Z+OxS6JMgAmIu+hbvJtdkDwZ
8kum9o5riIHoiyHVgk/cANl7I3TyH0kFRLexc01/iwI4iPvQCPofU6ONN3Sw232Jc4rqpoqpwtNP
M7a9oDBGjAbqNp8gBzlTwwaRQCKdAqV9hHRhNqhVStl4Ms2m1TcIHaCIgcMSGhYqY/Uc+tgwu3rQ
Y3DhNz2GyVbVj+k1RSi00IxF2EX5jcuLHEjEQDc9aTde1ugi2oZmrt7XkuPH+I509U2LkRXO/Vlo
v6fh2F2ZxZBIZDTFEx7+8FgRZndmdU/Tyo4xx+6JZXSqVgtdiATSj9iK+hsnhNqH6D7SmKNBQGB3
21vS9xyz7dfA8lWi/Krxa2vV2lsQ59L3Qo6MjNh0I8w3rSosh72gle7J55VId9f7AuNpqqTytpst
iLZF1+BHDCULZ2chT3grwbKJpcMkh9F+0HFF2qeBGU6bUi1w2bPzAmMBou/krVSrzveUmAQeEGHa
14LIXX0jtzIZXNKIYuxTE+osVAp229AA04E0pzYZTdNrjZKIrCSeMB3FXJNhGkD84h0N6OJbl+ap
ild7PeGf1sTDM0xhVd9ag1x9qbI+zbat05CzAtu3sjY55Pdyi1CIFoehjDhK1Y4lF5t+LNqXiVTG
Z0zc6UfFRdlku4RZEkBBLIbcc4h+zK+nYlbXFVOW0n9o2dyIVgDM33bYxHYbZplpbMkwpY9XVSbh
XENW4PjHCVodtuYsjUOaOSVv8VQPfNjY8aubYCCQR1NyJ9sEjkE4EuSt9qV10knGorqj0gR7FiQO
D33+BtDZDk+O3JYvAncw2IQQsJghnERvaQjIitsoNSzuiCIqhIuldQ9yg3O3m4VWNQvzaT/AIQyL
OXBdYFjB9xRuAr+3vuAmEueuFjr2fTFV3a3G2+Sfs4I5C0/r9MmbEFSSwVsibnXzZM5WYCJaM8tP
2N6Y58awARhmGb68FJxuYWyWlEss/DN/Zlm3+dMQV7EoIBsH2P3LcsM240D1vnyVU07zrM6CY8G3
g28kZ5DjRVAtLCtS8zkLpo/wtR1C8ZT0qklsAYRUP9STK4AB57MyaNhCZwYyF1VqQgyIC+PBUpL4
y9CWhCkByTnPWuKY9LCrfuUmT3dAJAqzqSwgkgHCqR7fo04HdWoTziJKiQ7JjWZbYgeu5m0ZRfrn
aTDGL7CG8IchL3KTAr0fLr+k06GAescpHv0G0kwwmePrQ9qaoFLouBLLhf0pz5Lhqa5lZ+UpT2tD
9iObvZYDijmXFYuNHqBHTeUwTl2pp8vTTztfd4h9lp+NwNhZmfECeeo2tif8rQijHYnlxPlF/lSl
3Qpwd1Ku49RFGjESM5q0nOcXG6OiFnbTq2i0fG30fzqkZ2yzfKpvSpMgqL/7avn4AONszK7Y+p1F
X6XXyz6hCp8jHgprX2iJ/7uorb+d8UADcz5gcgJB+wrh4HgAdWc0rJrmGRGjjdj1eqA/R1EdrCAg
Z14blSDwB60pGH7L9j9m9QRaFKBUld8JQk2qaUcO3GzXb62cY08nJLz+2S4CdiQGs0sHyEqDvWAR
Pe4aNqWKiKxx5xfQjy+PzSk3ihGhRw1fZS6TQAWPX1tr1GEdR+TVOzisECuVgV65kywm22t9qqIN
AsWeTCJOUWSIxWP/mhhxERMxpcGC9ouyPbRam3QrH8qZp+eYQnMW91eQrY9D/h9gRh2WiY4fPgYq
VWZ6SC5tTyj4Gl1++jNXAXG0Z18OClKoOscPL9SyJroTlNhKFALnnLa/l5NEWXnHZ+YMHXYgeJAz
zkZLerHRCrPrY2U2YMNusI/rYgfCjDqtstYOeafgx6y7B+Kl1zATzJaEzMLPc7bNkoOE1ckPIbky
L/HkjF/ayAivVCIHHtpWEZ8DP4iwNVfNV70TxnPZcVC+/Go/eJPHRxruRGNRpYPrMEkWC3pYYF/s
RxBlTOzCouvRn+SvoWibnxAUI/hoyODrTV/2mX2D0Zf2ovRlHF53ZjQmbmo3+pNPb+aLInLiATOB
PiBR8/YwNtYQeglupb+QZ0McVcF3bxJnLOrdNPXym2j6QcPGJgDBj4s0/W37faVu8yAHS4z0yfxy
+TlPB1elxUKnBf7i7E+6eMwmNodCgQXkYuYbb4EadWwHY/Urkkl75VKnW+SM7+p0L5GlwJlc8AQM
0GPEPFg/j5oWqdeT3LaeVep1sCniXL8vUyKsvZzM1q+gEgU08N4o1xznT49veGeyacC8mfGm5T2Y
VTnixkII0UBE9UsWE1pCcny906xS+66GYtjpfileLr/j0/MSKwGCDUYUkPuEt0eMSc1cwhrWnmp4
on5vGK/YdRl3tR9N7KRiTWl86oE3C2dYdhhQuiTOsrErOGTIiY5oQgilfErtiTBlZUqJQysDu9UO
Y6AFFXlumvQYqg6aQFsUyZPlZC3RZU0SPkS9z/EiLyQsuxRYXk+COJat1iAsgF6Ap+6BflP5K6+z
6jGc+pwWoBFG30h2cjA/JUzkoUbbTB5kRvuK2CyphS4uxYlXBLkQt4MvTGlDbGSJGqotiHwpbSlV
tqYOW2bLuUf/LVljnV3F5EbrsEZq3HTLikDTaBLj10qqrHCmXvrt1RCwS24y1q01WdjJp4ENOx8+
zUeoEpw15p//sYZXBuGlBB2SYTbV9S2AWYsygaBlHVHC9vIMOWkhgVt8lBYIfPgOlx3WAFWVLUdd
C7BtJXdCRRw3G3BVV+QVlFcccQPUEpZ67+cC67/L1z7ZRLj2HKPBAgBsyn+PHxNplxSgmMQchY7J
NeyD0uUXtMPHVf7Pr+E/gvf84b9Wzvqf/8mff+UFzs5B2Cz++M9PxXv21FTv783dj+I/51/97796
/Iv/vIt+kTOa/26Wf+vol/j3/3X97Y/mx9EfOKVHzfi5fa/Gx/e6TZqPC3Cn89/8//3hv71//CvP
Y/H+j78InMia+V8Lojz7618/Orz94y/OJX+88Pnf/9cP73+k/N71e1W/jye/8P6jbv7xl6T+++w3
C8RuUiTRlJoLsv79Xz+CeWrDqwKChd4/K24yzuDhP/7SnX+fl0/KOIj/s9qKmVnn7b9+NOsXiZSA
fqSpiFP++n9PfjRG/zNm/5a16UMeZU39j78WxhhzMcqMmPdibgE2yrL1w/clIgzPuk2FDEDdTFJe
/1/uzmu5jSTN969yXqD6lDe3BaBAkJREUY7UTQVlWN5n2ac/v2T3zAgFLrDcq43T0TExMQpNIk1l
fuZvMDhSqnpHaE9fOseI/rFaqv4K7BXokVlouBJiiRX56jhOv9Cgax6nNo1bHwm8z+HYY47dzMJ+
CPF1+hpObQtC0Cvax7FRnszYCX++/dj9l4fp6ACePZz/K48du/5//7W5p8fuqfw/757m36ujyt/5
5+Q5f8Hxx4tBYjzJ5rh//n3yvL+oRktvHRCVdKFg3f/76DnaXzTo+IseWAnQlpyvfx09R/1LClOT
G76cyH/9sv/GsXspF/8n9pJCdjQcZT5EXZzoZK3NkJgRWBa4itvCXkqb5uaMKeqgmUFnO9lVnIeS
RzYk1bDjJejfNxGWIzhP8gj59Ami/EpRElyootBwsJhvLCPC4HYsFl8x45YioOMl31BGRuGoSpzx
e67FiRPgRz9Rv0oR4PQnDUll9C2RvYLVC5OeCqTqw0I07mw1mZ61G8AW86RhS/bCq+87J9kvZAP4
L1LVf0JIY3FQhE37T8Kat8KZpTVd0qlfRtOKiv0AV+BmRB293RqxMgeofcFkV8psNKBZdfH1iJL8
T31cDvSPOgSk9Cm6Rr0T68vZph5GAQBz9hia1r5DZzCggKzl+yk2PyGTEqqbFMGuz1QY221rheX3
fE6pik0In+6XWMEit9U8ZEx7l9pl0+lPU52K76UUPqrIdn1itH80HP65fo/2+N93+vr6///zO+SO
Pfcd3qM0nzz9ef2//IV/PkLErf+CaIG0NL4TaJBICM3f17/m/QXuyaZPyEVO7UFmXf9c/672F4xT
Pj8bggb8Byky96/rn89Tun5QmKcYJGX33nL9v2jz/ec7pBIgkYHQDmXTjVjZWkXsKBnFlI09nFhq
fIcD+HiJvYn6tO0fJlOgJTwsaZ2JoMLEvb2j/rfY96HrpukVPtHefNdqU21kPlhXw8WH2oDFdJUW
GCQiSCzcagtWR/2YVV71NY4SAF5tkaeSBpwl1q6K7dD+iPdhGOLhi6VwDbOudFvyEwscVhd02dzE
xUZN7bHdNY3e30MtVnXfA7V/55Zt99NTsX69w/I6vQZzp6Ed0WEmgtNiYpvIujYIuoZmbz0gOSw6
X0+9CLNiPlBkRtHkeGeNIQbwWZKgujqaojXoGEjxWrwX4i5IEyu7VyJT7/gJQ50Hqj5o9kHV0iU3
Axv2vr2RWhclN5DXRliz/3GM/vmg/nybZfS53hukhMDGUfUghFvtTaOUg86aYUkCHipt/XmUb+mw
1N5NAWkpuRChrjJzeRYor3DWKE7xL+o8qzAxiTqOnDCR/UUgCb2BIdK7bQq9d/yBHjOSEotImvim
Kqs5/7lgkfB5qMfuYR4hBPlz0k1vK7nyiwCB8XqBfodqzsOz+kVdpCxpFJVa4neIW3j4b1b6lota
QdM4NcZl76RjjK0t3tL0ypqSVkFZONGln/ESnP+5E64k/6L5KMt3VAitVeXOtkGjKHk4Sy97QG/b
Kgkr/UNWZgmKUrw7KjmlggMoGYCa3UyRbfzmtqZLNym67WdZrS9PRjR03leOvGvSBp6GGABd5vb1
8guZztC5N4Uxxp/QsZzDn9aAdJy1UXUxws44f6qOkwEeXSZC9ZprhaKArq01QdXUBZ0rrDr2k8St
vi/AE4udHRv5JYGH45xYDiQJNnCmCVQBfa0Tcas0Qk5HWLBoDh73mybTZgf+BEpCG1o4CWKpVpG/
LaV7GZVPxgBXCYYdjMOq2lGA8qhLOw7hVulwbOKsngPDrsJtm3rt1fmlPJkhdT+oaXwuOkUtqkLH
HwyGUrg2Znkf+6GdT/VWMzI9vBJzObi4KWPhcCP6cQLNc37Y4woHUyRcow8B44HGLUDJ1bAC7yAD
e3vqDGa02JtJ67K7Ikyb3i+9sPtKW7QLRGHXvFn/ji7/G9eRHBajBMBbkqEOnPZ4totejDM4MQTF
QAkttEEsnJB71617QLSV+fP8aMf5spwkkAlIDh4geVm6Wk3SEZmOSJgjETBY+l21LYV5jI2MvRLm
3l3n6CrehsZyjaj4dOELIWhb3byy8wHnGbUNwHcwXlaDh0CV9IT2N7IV4VQjTJl5GOrdd225ZE85
bgod+O2I3713rcURnLIowx4eKnleggGvsboIaWoLW4sBrbX2fOdM6YDK72Dgk6OWfa5/aCbFHnkm
M53GqQ80rlo+jhWtyX3IBhcfq6VssZwctZnOcx+OzXxfC9VekIGxFfvjEg7J8mwkTW2NV+BeMyD2
Az7vyxdcjZXhd6RSNyYWHQfX81MwO9k75BZ0E187VUMuxCtsTF/0qLJTyO5G5NxkqjPP+mbURjfc
SEDJ/L4D7Fvs8Llo2jlAd1unhtBrZaJ/SxGssocDutyFlG1PMZT/Ei85PNF4ihZt2tZOTDk+NZZp
eejxdcm30YB6r29mdWRjpeD0ElldY3Sf3ohINeL37QC6fm/PVWFS8oEquQSxMlXhsEHDFV2yvCR+
v8UsuUU+39Y8rg5ISYpbvY8dfHwBC6m2M43berImbyvAVVi86rFC0xrFOz20djSnMa26KzTIdOYz
UkTl2F41dSEtMyvct2d9VypmA/qwN0Do0h6eh7k8ADhU3N+eUnj9F126yT9ntlVTvZ2q2Kl/KFZd
62A0S0qZCZp/sdh52qh0v4lsHLF15iVOf3tenpfX2CkQk/hlkTb6rUJ/mmwiiZa42sIFRhw2M0Wa
Zb5JSQoJttQt828mCjSjD8OgGq/13i68qzEaCxUb7loMh7gcFOW9rdLNlsmFF3efkO+fyztil/q5
SGvXu49aZYztTV8jzPvQoaUV86ajPgqKPJtm9R1RYaLfzyUGPTfDNHdVYPT67HJw7cTCzxSJUnuL
lV40fZnrdrpCySHMghqTVH6XluXOJqmLdLSuY7QWPydqocEbFlTNFaKjqLeXH+h0hBMRJltW+Wnu
VmYGTa0zSnHbNXqs2fsaW+m83npjFi8o90aWtlsU0RkbFYLszWi7g7GfQInmh7HmXZloHoikd6Nr
jKwtB2nr1DPTzzDoCpAEqIzM1LqQl48Pk4HqIkfX1YopyHT0Rk2/U9UETLawRgPBCmAl6nU1RNI+
fPBCG8v6ZcqtCp1ws0Rq0e9HYdvbCGP5cdsCmk4PxoRi4kbUtY2L8aRkqn7n2jMrSzm1WcwfkI60
5MDmxhg2hJoga43aTL/WM4uAVJZN0u+TnqpuYDVV07+vdVhct8vsavM7u+hHHAQSQ8GzI9PHxrka
QxWy/1w5Wrx3R0eL3qF2FCVfHXB5Wf9uSLFn73bjGGPCsuFwmNOhTlQRuj9QJA27L2i2ZQmlnZZa
uPTnHkU5+O4UevGXbjCT5ApzinrsrwFO2/ZhyJzMiAIXUepWR44qV/CWVgvhVB8r1506TDM6gAcz
9iSamT/O46iLb71S4CWdLIqmfkVnUe1vHLWopoPSokD+TgljcW+il2H+nIXlIJ1//q04vq7JoGQb
R2pfwv8ha7JX4Rme6XGmILgdNLMC6azMukMHfWA7OQ0p/YS83lvH06EmgO17UcTBlPT4JUypbQBM
nr0gC8f4qoyr7qpyoDW5Bpf0shjWhfGO30I5P9lUeRH/58BRyT0eTwntYRCj6yEsV7kbTuMUTPGw
bOCDdrdu72roIoTuVkEh7205wcvQNvQUmoNcnngCrF7CviKuyOnKBUofU7TIuCqmzTzl4Y2qxrjH
28N8yAHsWUiEtdYmSouxCNIm7bIt3gnamwCVMigATgvvSHMBo9DalhnTH/V6LTKUxAXk9RzT3sCu
QtMPlgMs5i3byygUvZBvxQmW+hctpNUoThylhrWEzTPk2xx/+qaL8ZXJiSv3jQFyNLDDNLyEySXZ
P0r20Lal80plTUqwkYet9hhMw1RXjgifG74ykO9mWWb7FurLFJCjj8MhSzIRoh8K0xdn+Vkc3DDF
dOKtU4dugB8b4Y9KeGmsfsVk2U3oGrEMfODs2sYek5gWHaYyd432XUN+GAGJagxYfucHXh9xdNyB
tUhevmwPA5I43lkIb7OuN6Z5ZQyJnfphPM1i7+q9dl9yO8b7qrO4l/VlsDeQ9xPj6vzwx6m2POaS
y8c/OGdSKLWN4+EVPbJ706JEONNEuQIh11xH+hi/D0sCpQvH65WxKOzgdSfrOBTgV2uMuOVipKSp
ATG2dxsRafmTZWV3cPwu2ZufDoU2szxOnGV0g9ZYkBz5gHG2GiUY44h2mjul+U1UKUDRVUNcklqS
v/s/SfLLVcEDK/lRMLiodenHazjrCcDAMor2Xdq6h7TNvE1swlrU6z7cGC5EA1zUFePClfDKqKg4
vNSkScPIT45HjdyO4NcwlQDZZfGx0vXxYNsztP1J1T/lCgq8mjJY7YU9XKnWMFm4zWiGgJagtK4D
gDke1i0dwhDdS/aVs2AKV4B+JbDX5wrnJK2wAw+8aRjRka36ZZfnNcDpblad0ffUNo3EhZ9zss+U
Ruhj8pukXhN3yPGvifoBC3ubqKpPNWXc1H3e5l+HvsGGbG4S8dYlf7moSHghxdGZWoP10jbWhA7Y
cO+67dAGSVbQT3S1cWNCaNy6TtH96m3YHReuiJNXHjwCCSi3Em8RuZm8Qv64/M2hqaYYSaA9knzq
p9TQx3u17MZq0/c9Pm+aRrH//K1wfCezyeiSopBGoYRkm8twdaJV8DxGT/i3j0Ztp6OG+aFUUmdf
6qL+xqF+AIxX3hcimm4jwrmP5wdf34hso9RXlGx2NhWFouPpTrWp5kDdxH6uSDqzHJ/ALKm6zzT9
Bx8mvRaMSo1QG534C/u7EqGU8wZpxQtLKEW5C+fk46HDqET+c5iG/YDZ0j5xxeJ7U+H9bJdhOsyJ
WWyWUQCWw2Nnh9nFeGVntr3PQPNtncRVfL0fhm0f6si/nl+Tk3POMZJMJYmx0LhqVue8qm0eB9HO
e6WhT+JZPdoO3fI0IJ21Oz/SyeozElw42GpSJclcFzuspCn6qlvmfZ5goDaVunq9xJ04ZKmlPAol
7m4lSBPNmEh0F4Z+bZKIP8nSPIMjo3C8+pUJ141O67ynqkaMR28q8408evJY21/nZ7nSCmKnESdH
qcED/oTOCGWP47FMpZuSVBu1PSvQ7fpcm3xVtNW+LNzs0OQ2WGMd3X24ANH7yZu1vehSG92/Vv1U
L7MdLHnzzSxAoUQkagD0tOIdfotQ4hWA++d/6/GOEG1DHSQEBXtL9Yt3c1UNp2HVMJCbbi3M6rTr
XJnM5buC2DQXQBRmH5za6e6LQbUrC2XkUb2wK+vhuVrBqwFDlM8pXMzVSmWjOw050qbBWDnDAeHJ
8qPVDE+ZFg97Kgh4E8Sjd10qqO6fn/fxAyd1qRjYIdiVDjMmCI7jLbKKbspsjN0CIHXlr1xBZmEr
8eT4lhtQs/3GtIevCe2iL+fHPb5u5bgyoaJfBeUH9OGal6LhcBk57awioeLqe4ruOvDbSd/nMR4z
+DDmh//BeOwxHzbJFVW/43nWszFR7KGUjndid+Ms7vhOSenitEv6I9Ym9cL1+tr0QOGAaweMw9u5
ukoUo27z3m2wqjIr70NptWRtAttleBgV6MfRxoru7RN84bXTb+f4rsV8KmF4iUb0DvIXsI/qNTqq
elm7M8IhhWBgVm8DAr9sIPumEc6CmyVGOl5QqPtDNyFiEFgm8kwRlJb7kf9lO9jzJcd5efj/E/r9
fVbwnAWywluFWO7q4wBhSfish0uwhGW86+YZMfaqmkDEhlN4SVb/tcG4HdHe4fqSRnXH8xLaiOyw
m2hBijDnbWfF7q3dtLVfUq27P79lp0PJQjCfHnGtRFCtzmQx2vYypviZ6YPnwELxMpxSw+ZL1jXO
21hnL5cviReXvqaSgq1jDeFZRZ0CzAhwIK53ltmb2zZKXRRwyfZVCEI77pfswt3y2vzIqOXOsUVg
k46XErNJID6uUAPUziEf4fZUfZ7M0cgPxEXFpYft9AqViA+EFGRTiAtp9clhHpYN8ZDoQeLgL/9B
q5xm9oEtuanwp7bDPDWPQR1j3Fla4admbEWeXJjw6WVKBUH2uZmvSTN+NWH408q8DL0W6IvS0Z4D
M1HWeR00FAI2dYoDlrmk+du3VmZ6XDYokECAXr1ccI4K3RoZtLEd+HqE74eI1+5mThxt1xiztS36
+RLZ4JWtdTGqAzsuX80TXBeL28OqmIwgSe2HQc3HQJtLVGzRenybFJY8uYhj060BRi1bfatUCKrk
hFlHZQSqQTCul+gBkzcRI+aYrQ6KB4BGqa0LhanXpociN4RU1NxJ2levIvr7VmotncHrNMdbAe5l
gzpKdtXljbU7fwmcvhRsmUpD4W/FwPWZSQwKuYo9awHWzfomThTj/QjZ7xYV+fg+14vswnivTI0T
StwHSAlsiLVaT8iU2FmnjAchythqi5juzLj4lTWTuDo/M7lIx9c2ESCRHZpJ0Lv0dWhB7whgcj8v
Qe0l4kHty0L4KkbJF17202GoPEj5OIxFX6CGx7cM4jnF1JaRFnRqbM50TSgxbfRKN76dn87p/UJd
BUQNQRJFJN6G43FceGlKl5paoOYuZ4KLKFgoA/9SYwQYh3Bod9S3hiD1mksF2tMjIqE6UGWBv4P1
WTMJFlcROKAvWjCYoxKUjfHs0hu4VQb9kTqifeHsvzYalUkalNIggJDieJ4leYMW0REKJqNsyLic
Ptohm9lujDx3rptkdi7ZQ65HlNV1Sc+jqEOFjoDweMRQacIK8RpBe8yLN4On/e5153qyYTLShh7f
lOXJ4it4DxADZD8SFrW2+yq1ArK36glo3oN6aIgJ90pRhblf5G56yRLplalJLTayfIr55NurxbRI
VatYMFjd6/Ferz11izR5c71gnb5R68q+8M0d1xT+mRz3sgSEUWVei3m7qO+Fw2CK3aQJ61BGNRBn
Lw+t7dwX6Q3jde/CpQ0PemdbD/y3S7K669tFLi6AS5fz4xDYr49qlxE6jakidiKCGUE9FWdM+rso
b7TLhXN6MhQQDPNF8IfbjMLu6iKbvCEE/2DUu7Gz58chxXTlrm76Lr22kzq7O//xvzYY6hGSLggR
AGTE8RE1QKwZWoJIaVyX6U3oZuXOq+iQIp5dv31eQGBlKcLicIKIPR5qMsLebGyz3i0awql+7kWD
6ithBUmhGpvy+5snxkPNx0eu8qLOczxa1tuoSQ58exEt9YAsyf2aNV6KvXhpfjo/1Do6oqjCawB4
hnNBsr0GA6YOMPsmdMSuCIW4tjv7QGph7mC9kBbNBvYi2HHszo+55puCLwbFQjWcYiISsZQhjucX
uXoa0qLvdlqHuDnE5rz2Y7sVVwv4cSTfNe3G0fswAAEH24RS3YxrEBYh/iCm8lNemt2hST1tvpCt
vbIWiC5ROCcP5mk8Kb95mSg1h16+btplUKLnh2maiRF8RJfqCtxtErS1GV2ShTsZlv87hJgIjw2Z
tknw9Z9FTpEi9QZSZNyBlpjB+gEqNFsLe5E5WQ6qaCk6aOLC+3zy6cgxJcyQnSATWIuOh9GkQLiu
xp0559lzYvRe0BEvHKpa7d56mOVQ+Lsh7SYbqOuIw0j7KrbmZNyNJmJgOXSlTTrk2D/MTnYhLF1H
HRwm4jbKty9WAuCSjlcyWZZmaWx73HWmYr5PnbbeqGo4XvhkXls7sjZCKJkiAu87HiU2ZqHrmDHs
HPSyryc9a4Ih7vD97JTmUrb22tnwZKeDTxNg0pqlaViiN5o6mnZ6oxtbz8I/ugGs8zGukWLWMkTb
8r4v33rZSeieRNPJ6ZEmyqDrj6p7EmaTpqU9dqZpHG1NUeXXXD/zTtOLJjh/FbwyPylra0Crpblw
UuHT6xnbK5dS7qjPxi+koPFDSNE92WBKLz5XpjrtQ9LSH+dHfWUHX2CQ4M1kee2k8xircWu0qIIk
1vBs9JV224Ndobhmzh//JyNJ+Sv0FOQcj5cSeWzK2pbBd5ao0dViK9woXudtC/rnF26vdSjM4WdS
/xlqdY042MKGZjmPOxfa323qZGWNeqiUGs0MARwsjO8UeBRwl6vxQoCzAs8R4cixgaaDjKRWz7E5
nmabuolT98u4E8IbfVQ1cSqJovgud6YJUHGRDUg4JJ11X2ELsfi2O3t36oCpidq13Q0PRXqYvbDe
ZlXR0Qmu6YCTyiJjeH43XrkfaLXzzklKC21++ed/HOyQ5NEzqTLukG191sp8/jzAqL9wPZxEl6wF
zynQDQCbAAtWIRAmtRllG7a8G5zsuub2DVy4lbfuEBs7bZq1C6WGk+hSjgchnUoDyQFKFceTAlJV
c6kOjNeYetAJOtpGbyYBlX9t67p9F3B/4Gg3AvjP66ncn1/T175g5GPB4QCdYOdXw/fmkvVhApCt
saf8ndZog7rvbHd651Tt4iJIk/cfhCWQOzs/7qvLDIcN6IRsl60RG1hHj9OgcuRy8BlbMlr3phOO
vrWLvN0OmXupGfDKGbfBSHDq+IwRW1BX39fQgWhcbMyS6qbJQz/G2/U3lU7rM2wIrJgHNOODGQzu
ryEdh20NlxKPKtVsflezlnW+GtcCakWYi92gTkiagI+utpE7uU/nF+b0cpPqBJJdAp6D6uwqKu4q
pO4scxh2+kBSWi9Zre2sVqu0Da6dRnghBj/dBhlH0DukEISgrSQt/vlJ8bEZdg28bYdlyeADW1ke
4Wdwy4QiZraKduFCfW08kx6lIwNWOhWrr0ur8yUfFnfYDVE2jACj5jD/UuVYyftdj08e9hquXl0Y
9JUlxSmAJJ8CNNqfa2d1YdJS79W033V1ku0X2mvf1AiwdahH+Iac377TO8rFf4F/gSJx4NYumiDo
ZndW83kXYy/3Wx+wS80zZ/x2fpS1wgY39vEwq3XszLEd7WSZd4NU4+wcET9orZo2pDa6/twYnaO8
04xKA9OsDP034KHGtgSAu6uyztiz0DTFz/+kk0UmdkOZQS4z5XBKoscnKSe/MyrihEALu3hbgHq6
quJQ9XHvvfQtnxwiyvpY65GoUpb2ThzVoyZawixrraCCnX0HpszcRYVa+yruKY0/Z/104YF8ZUCE
bcgfJccazvnqK4lHJCZiR9MDt7PKW/j91lfDhdPjejGGk71zUV3p5FEggqOjxn9QhdNY2ePFJHPL
RTmnejCFavVBTyL7XjUy4zmCbBj7BbhQinIq7ZPrqPfU4qpLlOXCY3sSj8jRkRXi0oTSzFt4/BMI
9jyMlgY9iMq4eSxpYr5XKQ48qJ3ALyGb0mjb9aoNSUNvLpzu06PEWuqoJVDrhDO3NrNy4rE3Q3vW
IfWbktNked0O+cn+EBWz6e3On9uTB5B5WtQ5UWph0BMBjNpwcstcaj0YUH/eJoCP71nRZ6yAk60F
re4KR7N+e37M1yZIz4BPE4SX1BI/XlurVuuRp0gPIO0rN9msdHhA5p1jPVRRqLoXntpXDhMwUF3K
/ZBdnRTeJ8NTLHMURkD2mmxNfZ5ulsbFhlEz6k9GPbY43mf5OyykTT9X9er3+cme3IgcFLCoULDo
aRC1ycX4I2qL0iVc+jrXgsXOiuuwd8LD4qXiwjau4F0sIzEEh5VtpE8EoG0VyMDoN4u2HMxAmdTw
WzOV46FLzPChK/LI3oo+JMPL4i5H6GWxphrbNn34TtXZMS/8klfmC9MfGzYaubKwtfohkLStrqY3
hmFiZH1tQJsdBjTILuTKp1eSBBpxO0BdIVhYP9x2O7kCcycjyNvk2dQhF/mqx86CGC9uQxdk/Jt3
kecTxTcKkYSra2qYkdnRQHZiBkQLP2NUDraW4l7q28ij8Gd3Q24cMQHSKFx+BKOra69TeDEW0eEl
N1vRpmoqlKKKsrvydJFdeK5O1k+S2FENZRQJnfXktfDHqRQlElAGPMUAURV78JH2sRGSdMs7ras+
4iUybM+v38nUGI9DiR8PprTkWevxHD0RziI0jmccflHBxW2B/Zcd9uMt4nPnBzu50xjMQYINoWjJ
d1u32hSnMKsuTbVg1sv50+KJ7kuRL8CSjSW+JjujEV8tl1S/XhlU1o6lJiqYXAiwxyta9EoLk4EZ
Au6sb+vBU2/syrH2XK/2zvY6GPcWlNg3zZTCGzRPjiSlKTaRosfxoF2tqMoyqfZjnSTP6QgiQzUB
320KyHiIWg7ia07J+21B89+Dos0gGbeogKyLroM256Za9PbjMI3qlanGOlroyzLdgxIwfdfKoktq
i6sr/O8RqcBxUvku6FsdT9OLqigf8I9+hEG9tLtybpcbCmUO5hKOFr4H+QK4z0gtQuracZD9hPVy
wR9+FQ+8/ASmCm6XBi6V9FUphDqWUPOOSaulyPciH7prYu5qMzkN0BgkjXzULsvtPFnlhehrJXji
vAxNrkCxh9MFuFF+y398q70xD24WRu5jgkTR+A5TO9W4j3PTWnw3Q+FzN5VT1r7vtNDYzHbvGruh
xjNvk44axl/WpMcH2E7K1WCH/fLcRqXeA6cWdpkEXedo008AFKJP/VLE2v3Sjx4uMaPq3I5FCrDj
/IFd3TvMhejYREIGSiZP1doZrWmrXnGqnGWsUdRNrR71/Hgy0azovSyTVrGX2MOnZ4cR+SaJW2Ge
kwEdrx5ccPhMimU9DqOCbJKpiIdJEXMg4qK4hg2rXXWGOu9po/GtijZ+G6bpZcJwfEi7yC/5XlbD
q5UizDEP7UdviPu97lZiG8Ue5tfxtATn13ZFh5cHhdXlk0QVT0qUrGs3cW1CxZ5q+9Ee2zzxe6uf
6CZpsH0ruj9iO7hIyQu11945aFN7V4LPbaePxuj5eVJX0f7871ndiH//HJp2KKfI8Gd9biF/mEM+
a/YjRoDDR3jkDa2uOQ+cuNZ8ZOTVvYMg4YUbcfXQ/D0oCw7DSpIj1vWDyVUQR6iF/RhS5N7blTr+
SB0HadourMy39Qb+GQulDEJnONVrRbM5tI0OrVn7Uav09Os4k5WU+pweuqoqL+zt6fUj91ZmJFIB
nskdn+LGs0pFYecfcxvlFzqKDqoyeruZs+qQWJGyiZa+CHSsNC+c39cHxmAQ8JFBd1T++R+XT2y0
g24Olv2ojBR+p2QorxwPlzFoJpNf99VuGNun0NKKC/ftCtItDzMBO4PCzaB/T6/teGBrQF7RRLLy
uzlZTv15KGJPQ0k80r4YqEDnfmWlrhXMhUFQhjNag9g0zSANpmg9FjcmiH8O/Fhrxb4bjBTHTDEY
m/MH/JUPjnoxiHugffT+yXuPf2NSiYqa72R8pzr2HS+OLLDwHpeoBn1L9Dv7Y6aYG7NbahRnJxC3
U+Tt0xrph/M/5PTQU0SFTUHcAWUYq/vj3yEStevjeHAfqVXH15oYkLprBuVpHi0E6M+PdfpVA+qV
gFdOPKiHNX2F1LwG8JOEjxlO8zehZrSHMEZHMJxV5euiAf3uUNC68FWfPhsEVdRWSLvpjhEEHE8Q
6SB8t+wh+d7qyAN2aeY99qFDXRKl5Z5qZT/9Oj/L1wakJihbLBJssQZZuEUFAQmTj+9DZ83f9FDv
dh7ctr2CJMRDL9Qf54db+1Vy2oHOU9LHZJcaP1WW4wnWeUoHwnGi700CEOdTVWRA1DWgAOpNHquJ
r9SptVNy/VdH/HzTGkUs/NkR2r6O3XA32F2WwrTFKiSwRpEOD3XZLReW5JWNJ5sjrUOEixrtOgKa
vWk2cO1yH8PWJHu2CLzSScCSr7Pxp4lwk9/GKQ/M+ZV55WhT15VJHi0otMH044VRgMctxmwzqrEk
h6LK9NvFm6wHVUnptZwf6/Su42wR2wGJIlOhC7saCxXePDaW9LvqJOmmoRa9R/gq98vGiW7sWO3v
Z3QnN1HWTReu99NZyp6vS+8eOABdkPX2izjsxj7Ovy9LBYFbSzMM5VFeVjEdMC8JO75y2BiN0ro0
Lkbdb40PVMrU6ZHAyb5XkmOxKUVDQaDGHLu5gy1Uih1NUxTCojyMtF0OkcB5moZs+lCb7RT6lh6q
z2qPYcfNXA8Npd7cc9PPmeg4p+c35GRZaM1QsHVQcaegwAt4vCEJHSoIpliAghDzcFnuEVIgSp7D
nQve4/P5wU52X0Yq9B0knpn+15qTvWRFa42pF/8o9DC7Hews37tFYe0VlscfKsX40trJrdENl4Cv
J3cNCEDQmvg7I42CZcjqcovLKS8KpEWeUt6HJ9wklpthqKePdd5MT6mdXSLuvj4e6EbicCpTa1qa
KB0q1VOmP4VdUV7puad8G6Yy35U9wp5+hMzcBSLMawN6bCKtS3Kik56iE+ZjkoST+TSrtfu0YFR8
V+YVulZ4dGyNwbyEAFi3B+C64BPkvvhDggOkcn18bvCoi9ve0pWfbtH2iB+NjSDj0ePk0IZeUt4Y
bZwPP3LUfSwFRYpaVPdJZwvxqcR4NArg7VVcrWUG0OdC7kw8zth/FHl4pKkov5BcEfo7jWuQoE1b
MRXDT6SEYgURKK+LiaS6vEuczTiVrhXeuoKCT6S4+fLBbKlO+/wpyZ2SWrGH14ZeUDaB0LmdNKsY
34u6R8qgdEy1u2pLZywPE2w4YF7lVKrXZMiadbVQDEyu2llThwAEfaE8iLBH1Dnp0Y7fudT3fxrE
Ckgs1YLoHNORpLzPsOKw441iKhTjd3ZttA1agkAav7ioWMwPXiycR0AeKp1TMzEfyU9SZLYwMe13
qVfm8aYr5vxHLARS2HXpuN+UGsEPKXMWUTJAuiO+a/SWUoWoDf7qxlJJRkJcBhFZOVSRbSX3Tpr2
96Fow+lKKcPiE2ijePZxmjGT7ZwiXL1VEEa7mTGD+ozAl9C+z8XitT6KvkX6YRjS6cZ2ItxdFyqk
+c4GdFJ86cxJVQ9IQ1Tu6C80i8YtVZv0FuuS0L02I9fofQf7FXBlOb7ZuIHUHvR1a46b310R4pvR
NVqLR8eiV/dpNiI9NmpJlt+6st3D9nnhF8vpuzLoNNw7fcvOzG8Yw8fKNqnqrNuHc6TchkUxeZtk
pNX82W7mWB13wPRqcIB2CJwmvqqyKHaDCYrsw6Kkqvkzi+nOgupGay7wGsV4NpNwqQofOXCvr7b2
OCfWJWzrybVIdxwggAz2oEhzTR1/S5oXqUlRq/NPrgixj/MRe3dTRIHMqlF5MZwt7OwGfeQxu5AC
nIyMyiC4AGkeQcmFZ+B45Mo2+raYB/OXPapFG+h4NEdbNAC0j8Ibqi/Yv+ZL5DsAmb29iBEWuYS0
PSkdEHhQUAf8RTcKdYXVNTIj+WUVRRk9i3myo4/YGLkPyqgtBGJF+2GMyzSllRC2uzTuiy+8TvOF
uP4k5MIHk9rBC0qbFGy99vnSaCWJS/aD8F6D1lqY0bYu59LwB8V5r5RL7W4sDFwu2XavL2zJj5Jx
HgrT/IPJ4PHK524jprpV7R+zothBs8zNodbdeo/Gw3TvWQ16B+ffXnN1KdIv0KnsQfmiwIUD2eoJ
7HP0bkJn8n5EdeIsN86M1o8i3+gLaJN1QEERiC4XbUxpbmbTmfl/nJ1Xb9zG2sc/EQFy2G+5TdpV
c4vl3BCWLHPYe/3074/KxevlCkv44OQkAQxkdjjtKf9yPjFVURDorhmHSlHoGUPdfTXzIH0TRWuu
WRRcfkSI33M8SfQCOlLMf/5H5ixGwx9D0fsvao6dclRPzbEOS3VD+IThelflK5HysgVkzZMjMdPp
PnNYCGPOB0wcXKVDN3df3MSUn+zO7R59pxi3ndo3t6Ma2si8F9QMUmCgt+DyfsIKV26uL+RFSvz+
I1AGIY5i58LLPv8RVacVYJ4T9yUtW1FhBQmKJiTC+yabbjz2o2PspBXFr/0Q+G8CmfbHxMzU1DNx
Utpf/y3L++O/n0I3BWEQasZLK+Aka9Vhajr3BaPm1rp1Oyx2vK6dnMBz+w6rJl0rp2Oe5tEnrR2D
T9dHv9zSsxrJ/4+++BDmABqgnTT/BTuGcGvVDo6VunRWl/3DbQbugBtyrkEsuVqjLoaeDgcfHGW/
L4ZbaXtraswDT2N/skJ3+rvO2/sus+Y0fBYdAUm0eA/yzrGw0Rmdl6E39a/Ikzlbdxz7Dbwp49+m
rMKVbf3RkQXkS2TMoSVNnr/zH8eoA5gFrDJwX5KgMp/EUAU/MDwbbicjStZk5z/6lvTeKTXA06Iz
tjhBcUVEiE0BY8nOHg55ayWnXA8dRJqRTc0OWWLq3/56m9CTpumHOZgKnWPxOWFI944S5f6L4mst
ODeLCe7VmKd85Yr94DQw0LxogO3gHCxqREVKIcMoJv+lhiOC5JTv/pz0QtlZYevfCFSzNniaV1+j
qKoP16f4wQrOWYYJVJYWFdWb8xVEEnQKZ6OEFw29UPcwqVMUe+hHTTt16NJpJWpYvpmcerC4JPAm
NVkyjkXUYIWiURItUF6gExv1XJAdwTYLS75i9ZMQRTSpF+iu/3x9kh9sHS556D9UxtilF3VnaVhU
mE0+r18Fr3GTdzekiuiJDaGyM+O2XFnOj8aDBg6wixSOMRe9YpqBVaKpo/KiWJVyVIZO23a5GJOd
4oTRncFXUFdG/GgZ0Zikr0CeSod7sYy0nSLX9zXlJSgngNWOFfsbxGKjDLc4XAyvf84Pbk/GIlOa
8f00ORermJio5Bay81+QLm/FDgG+8lnThklduV0+2i3EHeT7kAnYLosT73ZVqceT7b/YadDeTqIf
d3ESh0cAc/6dXU7JbTVO/soj+dGgQBzn5A8o1wWJGTph7sZ1G7wqZAobI6mAgfqZdSOlVt60RWvc
Y20cHa5/0ctB4UzOnWkaqMjpLlGAvY87rq9awWsbSmQKUxOtnRaET4NwXlDe4XLsQmMRvrG9Pu7l
Ss5cTSIg6lpQdZZYLirW1RBImzMRNzpGCywEIQklo9/Xx7ncnlygtPv5nC47Z1mXttrISlEkl69D
b7t3Ogb3XtTb1mes1dcwUx8NhaAseHVIlPSaxPmFlgZhHKmtDBmqT+9GRURfZdqVxJN58tfXCj5l
eJpS6QLecxEYByi51QAcmBUemvepUiu3YLA5Cp28cyTKl9c/4gebBOQZjwN3KHfZkrBh+IWdtmEb
vqJRhTUlKsjPrgK5PnWjEG8AXXjIFK6JEy7TLD4iHRSoPLQuKPMtg3/TdKvMyPLwVQWJe9Apumx1
I9W9cIz1ByrMzS5XBvGPpFCGqy2iXNfn/NFqElrMpTC2DUW489X0w3K0S2T6XqnOdbc8k9HGsLPk
sz114e31oS4vbcInKtng3jgL7Nbzoczc6czJKtPXekj0cqemYR4/AWRSxDcqVM2noBCWI1fm99Gg
1MI4aCSThDaLlyIt4jjryEFetb4KDmqQu5+oC+l345DJG5hyf4kWZYZAbviLPUQUBY/gfJKZa02V
QXrzqle26ZmqCHuv6Otm24Of+h1RJl558S8XcH4FaUhR6JuVGubI548IETBalAXtkLyqo8AVGxGY
b12IOEqtdVgOX1/BD8Yip0PHA0TB/NovxiKMQNqwL+JXFEL16esYV6T/vuunyi3mAPnXvxxtzuM0
uJTvxe+LT+lUIih6PWxeB9Q6/20SuHUaASqPr6J3/8NYZGYgJOZSB8Ww86+IZUFhqVPYvuoqekSN
aiX+jjdR3+JoGq61IC7uGZJwJLLnzIzaCnni+WBouI5V6Yvh1R2wsdJ9fAmg9puPQxfddm60C0UW
r5y9+ff/WXdF5oH2FXBiCgC4Bi5xiXnh+FkSROJVjVXCl8bOSnUnqBWu5H0XO4RxZlM1Lms4JXBb
zqfmxh3MGbQLXht6FL03CCs4ysHvmk2Cgs7Kdpy/0/mk5hQbcRKoHbxGS7i9VpuK1GBj/0rMFqS9
zMxvMA+whx4SlCEVLLBxInV3QSyyX9e35kW1AQ1BC4VGjvts4X4RoemDhXQxanq/KZlaP0Nsj09k
VuPnMjL8IzK+/a9CbZWvqBsMRxhSzj8iHfuVb72k4lKhMmd5WWDwYD1BCizqOWGmYOo9mc0bFOEK
BWYrQvrXDFt8ec16bOtjEqras+Lqk/FNMVIJKG7UtZu0N6uYmnEqfqLa7ke3iarl6spbeoFgINoi
rwOiyp3Ls7L8cXoI2LNJTPFWOrH+uTN8/acC0uqZineVbnCLTjYD1SOoR8I8lVHW2QjEKdrTpAX5
HEwY3T/VFA/fVUuFzbiyfGKxc+Yfx5GAmTmHFSB1z7epVjlJ02mTeFOrxr3HCSN41kwlwRGidvTH
PpoUlB+b0rW9nnJ96tGdkHLbVUV/0xiyl1uJ7Li5sp7Lp2r+USTCRAJkNbNq3vmPsjvixA6l9Ldp
TIY3s9Ty32ZCVdVg1T6LOLbWvsK8P/48P9Q3CYffYdkYZsA2OB9wcMwwldpgv0X5u7N1n+HNHtio
ipSyDh7zusjUO1uOqmckUetsMQIXn/3M6Lxc19Jf2Ug8s5eiSf/OimLGOlD6nZN1EiATkMXiSzhJ
PiP+Nf9X3Jo/lRhVRQ+TBiRc7Ky4SaPq7fp2WN7HDEdvHUdIthoJybJW6bttXba5CN4CHgEPq1oa
IkqpnKoCBcFez7qj0Tty5esvL6/3QSHvU+G3YdQvg013bGTRIWT7Bhg33jS6NA60vNxNYObaU+sW
2mEwa+22DjDeuD7dy30GjAFuxwybBSq1xMv0kyxNs1WCt1GL+h/FbPsjo1A/Ge0QbwdH3lwf7uLr
ArOe3eqAWpN5XeC6iZTUMIyiCH39vkaNuMuz10Fvx3rjdmnvUdfSBw/S21qeaS539wxVJ/xhZXVg
ycuCsKZNuAg5YfxWJRydMpsZe27lY9Ni8e5tr0/y4psyGK1NFfQKy0kIcX6UisoW2CG08RvQCnzO
yqTJFdiNVD+ysFF2vTWieHZ9yA/mRx1/Fh8DF0QssbjDsIGJaJR36ZuJ5c5N5TvOKZ0y+BUhENb/
ZSgAuLOixXxhnM9uMhyjiNUifZOJCHepqykImguReXZMgWBlXh98SkSUiPrIMNEXvLCp1kZEcTFp
fgO9KDdhPOg3Lc2owzh2ylOaT2vFlg/Hg5sG8oUayIWmJozHWIu0MH8LIzOoPbvIy+ZWFYN5Cqos
V7yiMPQV6OTF2QfrMp+G+boBH7pculjSk1diO32zomiAcFAWuyqPLK/CwTjx1Fo0d6VhxvtZ8Wkt
aPpg2/C84ODH3pkTv8VajrAzI3hG2ZtshzzzwLDkN3XZRyGd7tRaafh/8G0ZjLSEe5xY3l3s0SzT
QzQj6vxtymJ9lxtWuwNSOBw6Xw82/Yj7zvWN+uF4vJwzWYXi5/LDpkK0skiH/K2tIuuGgkS8naYq
feLhym5qnvmVdsDlx8TwDRcD/iKVw1r8/GCUw+xelWrx22T36ucyaMstBebxiUL+Gnb8MuQkiMLv
i8QZYimlrEUmC3sW52BLJG+BUxaOl00i2VuJY313a8SMnXHKt2WkliCnOv3R6rHRqLupXGkhXn5g
fsSsQobXD+7myxYiVclRjcacw2lP0cGMc3zbjUz/ZQ8FYm5u/rdoHUZCyAqA4EyWQztrca/6etsV
jTJlb/Vo/KzbsrnBJ/ltLCZ7G5Iq7a9vn8vlBBpGJ5ayJAZ46lLJqhVdG+u+0r7pseE/hOqk7OPI
DW8NvXv7+5FAEs52n2RL5DDnGydEm3dslKp783tR3E3Clbu+w0E9RaHocH2oeV/8EeUB60IuAeAN
EAYNBpI7X0Z/FAjGqU7sSEnF7yDLjUOh1WJXa06/0VLFvy0CVINSxwy2sg+jb6oD6u/68Es40n/j
z+AybjystpeWFD2Qzb6RjYZ/dG4Yu8YpxT+N0bSHLOhhL4+FeqcG/g/VF84NCG5AONY07Q27nh7V
Jl27/hZX7/xrqJbQAyLbJz5YJqi0boFMo4f+Wyidva0DHwqGlfn659jXnUPtG44n09rXvCiu1mhg
8223WAnUqTnCdMa5LpaVU2vQ7UwEmf4bt4QE18Z8+kdEtrJSEFqmhf9NcZ4g8QgqAksoX9pQxMwy
Tf/dgPm51RIFm8TaTfFTrCq5V0dTeFmEmdM4DtN9VCsP+hC3t6Hd3CZ5X3wBP10FK+HRsjHOb3ov
9fPeka8SvC8uSmdoBwyZDP23JfKfNfYnNxKE+5438keLG1SFHo4lp62LS9bnEr+7bRC2ALEmgprr
23FxxP/7IbwQ8COoRJI/n5+GoswA34vE+A3MMdzVbmTdhrLt9kpnKLvrQy1v7HksQF/MlgIFLIll
abft3RBKuSEDT9EdtFPxlT51fRP8OyRBfTvVEyTjGqs79PMwv1F8Ctqgfl6u/4r5hjzfdNhO0/Hk
PQQywv/PJ6wFTt6bIHawgYtq99g67qei6p0OLaK2/BJViBsDVGvjtRVfJJfz5Gl6grAl0eGkLRtm
ox/lSmx0UFMHPXwobHzg7luoMBtRKuPvOkFt2FTC4CeiiBl8hgRVKXPADKHFjwBjrk4tjn1Ns20l
uvzgOpoNIAAWkWEjVLCEObuxKS0Xv4XAA5Oq3gdDK2/NUXG8NraHjcz84TgMZb2xkVPfd2KwYdnV
xmmcMrHTaVf/c315LvejAxCVeIy9CIViGVo3wu2sRs3xzYthot/gi+U/siihFxn5Gpvl4v551/OF
RMM4lOj0xSEssrxXlNru8FHux3QDuhzjta5IgzXFvYs9x0AQgthzUL447vOf//Hk2H05jBVKKdCS
/XSKd9gcGmKbNOFU4GTHc++B/muCYyv6Il+5/t4Bw2cbnsGJOecqJz0VLtrzwdHvlH0x6Ww8H6rV
uMfvQ4qTTIrgKUx1c/ASx25UcOwAI7cYUKnuUfP98BnG1JRvyiiwMq/EMrXxBNrtZKyDRlyFqStM
BOMJ39sw3+CY1BgeqF4r31W964c/TaTSlE9WVcjsaEYIYXp5G4KMxJ9xJIbXhqwqC8+HxxoOG0MP
nJcu7LNnmUoD66XJrvR2h3ykgyUUBasJblOlJ+Hz9c32wbqgBUDTDtYObO7l5Uf1G0OkQdcCz+I9
uM1w+7zXjTLdSFQY/yVpHZ5rTELWWAwXby6RDkySGQRBKYCU53xFOjNPfKNOBfae0J3q277Mx2rT
d7WunZKis5MjvK7+hBlVke5KGjZrj/4iakV8FXUymk5zFxEe7RIlZEFJg4rU69JrQMdhhWZ0s8Ep
vAN1k7tZ+2IZwRqd/WLSjImUFMJ7RHlzifp80qDaB63uFMY0zPxX3lW4kczejlLgOyCQ1jqYMBH2
1jBZKyfgg9mSIaCsxNM/U0fma+CP00cqF5tuLGiljVV4YzdBGd8EQkzB5waFC+MuJ2JPV/KCi51F
P5/CGYV4PjMX2fyb/hhTC4w2ailqRqCFDcNr7NhqNlplaqmX9kGxUfB8vq8A2/gr78x7LfDsuJN9
gdecWYigXqAnn4882l3uproOHaZRuyY7DqS+dbUpkBdNvjdlQtc9N1qtuXGG2Aibje0ANbobrDBr
7+2sJxTYk/1PYl/FTvzYYhwsPa0SQOZTJW2LreM2xkESWMM5LOppxnaHaRB50I4D+5eME6vdGoTy
6q2tk1jLjUl/0T+5DadZ4PFo44YcN9ie7Iw0VcMHK6YgtE3Muiq2CYDMYOWBWz4oQLdorbLr+BuA
5SVuOCbWV8nRxPfebbem+OYmaMaMX65fJMvQhs4VtFaIcPAMaNHZy0ypAcpuTxkiA1pcBU+aUKqN
EerVlhSZp0sq6i5PJ4gjmpHvW1pqxyoDR3b9Ryxm+v4bEKMghgciM1M0z1dezfoAgG6BqkIqzV2p
dh3uAlNCI8hf0/hevJzvQ835wlzAJIRdGjYVrSL8CpfIvfDd+L4fxuA0RZinXp/Q4hD9NwpR+yyx
CmN7yfNTBjdzrBqxlDKXxl6GfrSJcW/aKzw8p8BKjRPWiWsS+x99xXedaGy5QK0u4zSLVy+0HVZy
YKU3bZIlR5whQpyo8M+8Pr/FxfQ+P94AXgMAOA4AtfMFc/xUdWvOJSpRkboFwa9sNDuqt2FRhndK
INZE5z/6nuiwzNkWIH5un/PxdB9vx9mcZl9BnHsUTT6zQjR/18cwD3Q/H7zWiv+yhvDfJDl9JNyc
C2RTzgdNxWhF5ehi9+QQNJRNXHHlA8JR8Y3d//X3NGaEPjUL+jfwas6HwipsEF0lxd5MlDH3KBCN
mDkBDvyBybGxDUy7Wql3ffBFGZHhNP5Hg2YxYmpFU18Co973QTBsgyqaMBUT9gHr3upOjPLfkYv6
5vosP9igbEvG4pqfu52LYy7BoVktq4x4ShJsrM6I9r3N42ZF6RpWc/Fmz2vHvOg3zVytmdl8/kEL
dTBE7PrqXsdBeR/rRb7lls+3epFUs2vutK+dqdj5fr8WMX80Se7RuZAPboTOzPnIEJrGLGxT7ERC
P91i49N4tZEjbeY6a0IJH5zCmVQ+iybNDJNlfd1tncbSY0xSoiLASaQcpk3UdumjkDX9T6VZExj9
aGqg8ufoAO8Hxjyf2ty9C1pq+vtg3jjWSHvRN/z0Bm+BX3+/U2aUHd08HiYwd+cjRUj42mqcMSk5
ZuIXOU5rfdKI2zVvFMH0fH20y++ICB3PDw8QlTWUi89Ho64s9Njloi6AOe4Vw40BboTYKY5hclQT
FMCvj3f5HcmpuMt41LlbgGyej9cg3z9Rxjb2rVTNGyPBUECKqfzXcnz5+fpQy3INB2EeC5wPexF8
xZJ3DI8Ln+awNTB3Ag32UBi+rF6t3k6QKglCuyoP3VBHwd5sMI5+sCq60+lmaEXafS0cnMpvRG+b
f61Wyqd+x8RSoUH+egnlKhBVL6kpIMka+L5ZeryKcfAyWMaUbs2xC9IdSrZYJ9ldGGsr+JkPFpvW
ELAdVHBmO7H5z/+Ib+mlFhowFnMfxCSuPCOOOGZSOHv8t8uNjeHX5voSXF5F77csGAoaJ9B1Fqud
hFNPGJK5+7bO4307duGz73TZLXxgdReVSn2f6r7vAWzNV+74Zf2QxScUAJJIR4xrEOmS87lKu9HT
rB1wUZKFCuM5MJtNV2K9ExEPQ2DVh1OaYQodmpl1pw6D+qnsivyQT0P/1bDLgQbhJFZ25OX3h+RB
a2rWPIPtscQOdniugyjJCY2MXJ5MUbe7eKyyk4Rd9FCYzqfrX/+j4YDvUSOa5Y7g/p1/Amh5PHUt
krwKIrxfSpHEYhM5XVyAQOumXZkYbnK4PuTl8Z6Bp2h+0Osgnl7qHrKYDtWKQN/rscxqDzQvzuY1
qLp9BwtxzethWQZjkYGazh1rkn6u5SVOEZIw8VnAq1rXYbU1nGLwrLoVn4dmyuDrdM3WnOBe075L
X7hBnynh2Jt0QM3czK18Ze6X4fWcqlB6B+k3i4guArU0drShJelC7Tht0CFyx3iD66pcI4ldLivj
sKsRmKOTRuHtfFlprHZdItGWDLNRfk0ROjhZiZaeQPUqnpk4L9eX9INpoUvyTp6cPbmXHhd1bGWB
NPB0ige+sUQy78GRufp0fZQPNg6z4VmYtexw8l3s1cJpgmLKVPQkk8j42gwyST037vtTm0FC864P
dhkAAgHgZeUkkujzMc+/4FjGIzV+H3XOWsqfUnHNn9RZg+kWMVal3hVmMyiHsDLiYuU+/GCWaIFy
HfKuz9ZH4nzgRrObOWKb06KpPZnSqJAFoSGITa+ifrs+yQ+2CWO9d6xnIO+y6ehoCPSBP+P1G2V6
lFyW20gvEHfTaNNJO15TyfpwvFmAnWXk8C9f9tqxBqeFsLm3YtgWSeQkR5uA5dYpY2MrwA3v/of5
kbvP0kIzu3exiIS1lVU1o7HX08jauQLvqjz27Q21g3qLrlOz9qLMi/NHjYaLBgTiTM4ELQmCxFi0
rvV4lDRAHKSKKiqd+yJr7C9KOMCnhz9c71Sntmm42ZVBp6SA7bu1kxqq1IgQu5ppGCUVq1fOxX7i
J9Gb4cJlV81VyfP9NGH6VJn4nO0zUkBU7MW4ywYsEhJ7XGuFXCwvQzFrEOjIqszaI+dDyagCkkOD
Zo/uefEQFO1wkNMgd80sMNdRNV1pcV1cO4w3k9xAP4FRBfd+Pp4Z+r6S44ewb0SFu2+dojLvTaPW
/CV34P0WIE+Cv0DLHGDXYmKxkQ520cXiwNGM9s1gRIcRnaAdN/n36zv2YkrAAWfgwYzoIuJeWlij
a1ZbAcJLBx03yS9sGvOIN6BcUeq4HIX/NHXT+YJRZyPV8w8XTrbAUq02Dxp6J+kOnougZu0PyVA7
K/foxfaj+0grlOM396ORPDofatIToxnyxpm1EOJX1J2tGz8bi60Wq/0akf9i/80oaWBwM/thhnAt
ppXY1GFzvXQOYWwg3gzkFWKyot/5enNKVMVfKT9ffsWZ4sFFPbNJaP8tdkUXt0BVq8I5GNY47FAd
nU5+aaxRrd8Nff68UzByn90EZ69bKmao1px/wc6yceBCgmzbI0pgebpWJVl1i784kiduVIigg+1s
2v09J4RPKrBT9A+olEv9iCWglXgNNXKXN6S2E6+vkHfYJDEsLi8Y6rHaaxjg/Vu2Jpi3Iqi+0FFy
HoE56U+mHxsJ8XAyfsO5qj35sSW+9AOqWF7QZo62AagtQq+PAvMVhaii3WC2rd4Pjjr8lL1w0m2J
LuupgbBlbG0xxpRnK+FOR+pY3H+xUTT05+3R1z3LrtRPQS8wS3QFxskPat413R00JX3YgW2yfrnU
89ONkIb86ldJ/zMVk8SowKZAchfUhl96XD6AZnyzCR7ymubzvk1tpdtbZhlOW9rkab63jQCYRRCr
kb2zehFoTw7I1199m6fZAX11h8aUr2leZw5T/0sP8DHeBgOncdcbeti3tKpMhJo2VUI1fJsY0ZAW
x5ZWKUGcBYg1vtHojuk6zZeg8jM0X+I2fczqJJC7oApM/003kPnYEXJUxiZUQz29bYphcjaOTEut
3oSGUpV8PKOldkAgGpZ7hO/c1PXAq0hf2SMiEw23edYMw1talGZJ8U13Oy6idhy/d74Ny9GDPlO5
hxpF/DWS33yAzrYi1Q3O2NxXpe9JhfN8KyInPGnQNYNdGEQ5CneITaZ4NiQeImrTHhCq4wU5+l2Z
ktEuhBmxvX47Lg84oTyhHweCy4T6ytJht5vqfARQFO18a8iPjV3/9Ls221uOUu5tka9JRV0cPUT3
ubN4zgCCQUBYthiQwJLJJO3oGOhp4e97VyBQMg2VMHd5ZurGdpJp2N8aohDmrV2XTrOrwVefILC2
LtR80BIH24jCad/5pervyrJSHc8SkcY5rbN6eM5raUsPRMOg3uetGvtfADTjVqpnBLUP4xCox77R
9dJLgZCWHGIj/ZQSgHffm8DW8p0oe9FsLTumXmHqMU38CoUjFTvVXvMf0y7P6y0Kkhk6PHZADEQT
I6t+1PiA2PswViRa6Hjffi1E38SPMf5xd5pSlLk3P7cvahd2xq4qoyh7cCup6Ye+UaV2IyIR/9aM
KDYzTy1Jrjzui8h96m1RoNrXBT9YqdTaQMwCd6PVYXePAtO063vob1/ARsfqid86hC+xiW7yP0Gk
BNNdM42YNvh6aecHsIY2XkdZjNv3jRUD3aLHWPdP4ZBlzmFU3DzB1H3Q791cG8Nf+gRrn0zWb7cx
PRjX2JkIUSte1CIDLzeWiXexZ2lRBckghsMinkuahUNx04c0hG+cMpnCAxJEgYZPSuDajRf21mQe
BVmpAhvCLYMnfYzU4YulT9qvhoBOO1Ey04JDMRQu3X9HJCkEsRK0p1FZTvd8feOTtC2OHn0SulBz
QQB2/QyiOD96tQx7Sk1OfqR5rIHaKKni2Hu8uznwUsnzoPEgWLrV3rFT62sy+MNvN+BaeCoyxPy8
OMejy6tRPci9hsJOezPZWfiiOpl8CHKe8F0Kc6XboA1aGLuQAxHoHkqImGQ30TAKZI+lyB7Z4320
yVJVVF4xIgPJesE5fOqUoC8+YWympHvTSf18B8nTDDdZmekVEIReVcO7rrK12GtGdcrbjYqszrDP
0SSO75U0CsNdVqZOFyIrmUvnuzHWxvTDUibHfBZVkr84tdTtTWtobX3rhAGoljZS9dHZcB+I5MEd
/c55C2FBFVxEVh2ND42V5NpxbON2l4IhjfYuCnZIVgLe08ONjSNP/S+dPXszJoWfep1E/OkYTdIs
Uu4zc/S90S/LcBtOXT55mqTnuY8oAD4YInfrB5Bnmf/DstLO8pBqRjsnbO183EeBMY73fgKlbzdz
7JqNH+rR0a8rpeXlTCEsfeqRYWo9gW6JvTdBAAGJoQbzqer77GZ05RBvUDpp1dsxUxz/hKqx+0kx
U+nEnlMNPXwCIapR2cjKbqJvsbDFM9hfvx03fcXpyzeQOmS1TZMmVbcq2Pxx6ydFbG7t3DGVDX0N
mVubWvDKeRkicQ6GNDCpJ+Qewdn3HuzHUH1UM+nbr/akK6B1Rj1Pdw1ya73q4bIUJZ8IWcx/hjKr
46/UnaetkmmRAyLECV6rJNE+F23Qabd8fnXclvYQPTecn+BGhwAxY35su1S2vjmJg65GEfQjK4fL
WQyB/uzXemh60m/DLU+nXh7COpvGnxk4WO2xRrpw/Fm4tc4yaWJIHoZYooKMP+TwNWhpzG+E2vRb
jLxoyzZdkt0EucjlduyLgH3sh9LELN3xI+ElvZkl3zJl9P81lKLRH8NGA6oWRr0q91ZdpDdmr4zi
KwjgMbyre8elYlR0efjV1+s0Eoc+weT21q3Y/a1XhRDfyy2VnzjdTUafjV8nbTDfDP4QVwZjQgDM
00ONB9dzI3QUwYXyzN0EpSZ9azcaVW1sogjlop/2RPfme+/7hkJYDuF9OEnkQ4yjnKRj7zMt1u8q
xa77m7FAg/teuqWtnyZfSTXAR1HR0ZSWMSiUyRncnchbkfyifda5J/5bJmEqcONip9qlfWitMUgK
UIhyQFA8UMJpk88ABE+P67r4t9MA0uzqGqKj6tMHeO2KIqy3Mp2a4JPS6tU/hlaigJuB+RwPYy+M
fOMWMjy1cGzG+wpMMMpsCa/LLmk05ZZqhkLY13VEz15bui6C5KOatXt1NhAcNlafymdwEEl+H/Vp
+63MXKH8JvrSM0/H7Lc4QuHuNW+IVO1XoMpIWSm/LEMMlMjmdj/db2waZvzQ+T0bGWCjlbJWj+jN
JclBm3x4H7FNZ25Ax7zWtE3TVoryZe1+X17vDEtVhJAGPDYaYItUNhiBGMihMI8x4WL2yammyh03
lESqV11IaT2YVQchJA6BHOwUBNMGJGFTbjNjUMzpyR0ajoyDRN1vcxwnSNF51jWt55uzEN8E4vKl
By4f917To/mOub3m3BmuXQowmW3bxStl5fdm+p+R4gzAmxvgVF/nnFld5EYGuVg80F4/OlodYJis
521yK1rNrbaI+8cEzHkd/kyy3PlmZGYJGiq1C/vJMUadHADRKP9OyYJQnZMazSi9nP6z/5n0KpIT
NhZC94jZU32nKFzy3+u4iY5GXmjml8xAg88xG63xtNDF8t0q2nTNa+YdBnE+PfDTc4Ue8Cc4s6X5
pNsAAvMDvTv2uJEU+yRT1fvWIocumip7jEY1dncNSKHQc4PBR7xQrX9UY5br2zGTzVFxxh8GXZ03
fGjgYiJi0X0z2u6XA0h+zdf5InCgHgMSTIAD5dWmpHm+oQ36rZVdj/0RatZYwFQu6ij3gqigFe0N
bKh6g5SM+mCr/ZDvZ/OZ5Pb65r48UgixETASlr7XAuY//6OlZLSSLqhvqceGauc32lfNrsT/TecF
58kZgpTY9fqI2jJRQZcAzz20HiD/AIhbVh2YalM4SmYdgXlEKuCLIgdu2JFcnOxCj5wHPNFSdQMR
wTkqgiLI6FWjsKeN1tqxLzwkCV37ExzvKfVgKiUdgkmWE+ESZSIuNvRtKDZEsMmDxb8VD1VCd2pl
DssCtEVZa874/yt2k/+ffzW08uwYwqBzDGqnvy0IiB6pwLt3VQmPta16tOBxz1wroVyOSvn1Xfdn
Ls86y3Pr6i18/ZbCbwGXwjxUUeX2N3lvd85TkIyJ/Bq7euPcOVoo1trM7zvx7FDR75ol/ZkGqSUk
1fMZQ5xSqAoV6amOVffO6R1g4g22oMGnkIbok1KWfeFFpY7ck1YXpniUcVmbeyMY/cxDoUHtbli8
8GGMoq7KvLGszOQwpCJ5HgKB/aIeFXj+kd9kv2vmqO+L2C/cFcbbxc6DBA4WEmADO28maJ1PIqhr
2Qo1U4621e5HF9x3bzbjG2+J+cRbGOxGTbYwjk3zbTQnf6Wwp1+cdhcOGpgcsgXekwt5HNGFRTYN
U3zqJr3UttIN+rukKS3qNIQeKcr+cYyrIyTc8otNobTk5TfrJ9FN5rDxizhF6RVibrATNgGuv+mm
1E9fHIgW96PtO/k+nkg5NzlKFfXgSaBpsD+5o6vRM1pHNE89ZnF3I9jIwRsMw1d24NuxWfEybCt+
GaZikIkOo4UzRqNZzS4sdRmc6FW54gRovne8sY4LBbIuqXIEH6m3nA3FKleVngnNHvs7NLTVw8p9
MR+m863HsgHWosYLtpJ/nK9a1k8uJTE1OvVWMEyeDmn5qNVT/0Dt/P8oO48lOZEtDD8REXizhXLd
VWq1kWlpQ8gNkJB4SODp74fuRk0rukITMRtNjAqSzJPH/KY60gcQ54CpeKgbyc968o1b7Dz7b28/
xHbnrFwsinj4Q+icAF7aPENQ1VkSu8N4LltmQDdFTC4ScsYNccs0j66mZQlX39lGq6yD5lR6draz
Si8O//wYzMJhS9sEAh8AwsulmJZFGX6R9ufcA5kNoReywFDrxhQ5ZiqNMPWzfu8kufZunGQRIuFZ
XdnEv9sqf34NVgLdFXDtXFwr5HGzEm2Q0ozL0uas4iXxj2kf9EvYjX7r3yz9AMwUPPrYXCix2u92
A9J5L127usv7aWjR8Bsb77YpkgSXoBE86mFos7HdtXAK8x7srDkDkR31QRxw+O4u1aKXE9YWAB5v
R1X559KO4ynUvKK+7YKkVRRHINrdAzKP2hFH+KG8MqXatsh5Xebv64tyuYLx3JT2yjCtJYEzdtZ8
98ek+9q4E2n+OW362r6S3b6ahq+/Rf8AaAHfl4nf5reE6P0io76DnqP9mLB8tcO4kJmzR+E9O9YD
XdEway2vOrRlLz+qGDWIJZPDFzpyI3j262dvmx2s3HzmKmx98CakKJtMcaahqdpZtGcN4GsW9T2s
jbLMmz7SHVqYkdllS3Dlbv2NMXi5w1YVKLIS9jfBY5tuE05cfWr64ZytoIGz6xS1dUJYrxtPKu/N
MbSrRo7ZudO1RHuaseut3ze2vuzyueiLZ4TxlHwOaHS8z9JAS/YlRJszlZ3p0RptjeGnXZpqOnju
UsRHQd++Dxc38bJdmecCRy1EwbmzrDJTzh3Wkrl6gDDDpUtd2z9rEGI0gduJNKtoHAnVYVEgiHUN
QP2qp8TSg7BCOR3Gwgrg3GyGWsWaXSZjdWas2d/NqaMngE26ujgZjCX9sI9zI9m1Tgc5qRz6+sfS
4AR8MASsmsjv2J+3sC/0XQbKI4tq4aafIJ9U82laDE3s6tm0bkYnHq7ZhLxCbfHgKAtRYaD+uM7j
NtVSXzL1T1XVnj2Pzfu+q7jU32UpjWHDmKvi3OSGc6cvrRMfNROV3PeQ3vIuGiw3nw5TmWfe57eD
5l/OFUAWGsVgdxg30yt+GTXNVp/9HAgEUdOqz5M7Ap5EeP3eMKr3Q+On9wryzD3pvXnTOk4jQr2e
rHrFsE6fkxa05JUd/pdTBQcVsQSApCtsb/Npp1TGSg2Fde7oIdPqWVwVeka5HO2GIf+iM3u+8ouv
kPLgLFfALAPSFZfPgX65BNUwFkas6f3ZguAL66X2yimyepnpOz6mrMuwtZXZPRrg9nukHumw7jTa
RQBt8sJyrnyR1wvA6/MQLh+Fknr7NMqz40Sv3fbsdJ6b3RQLk6+dntij+x0me1bv4Gba2s3b22Bd
1T/CChkCKCPgwuuJggiztXjAp30iWLpMB9wZ/TxjHpYP2tz0DhlF1l4j+/zl15jCeMzNKbHJWTap
Jl7EpT0xooQRYCzlfimQXI1mMxhuLVmI/95+tc2wk1czYEIALWeQy6H7fQD+KOLy2R2dOl/s/dIv
LW1DxiLMIjXrSqP79TuxdUC+UIPAsAFR/XIT1YEzeTG4+n2GAIZ6Nxo4E3xWA5Ps02z7cXyl77It
5NfxDkUHvNG1ioejuubTf7zWrGPXFjvCha0HzwSOP+YCOdXhEEPVZaTXqKPSkjG5kQY5WBuhMzuM
u2CIi+/ainPZM+RJ8zBW7KxxL224rs2uLZOFyaldY8mK8EVTi9Aftco0jm9/k20c5OmZ4v/WDLBX
nbrf0lR/Pv1I+9qzF/ehC1y0HwgEgj6iHUgosOm7pXLlV22AeLPEwndP0CKLR1nX6rm2TdFdydrW
L/PH3l+fZZXKA08Aso+B+CZvHGbdKavSTh/LxOuMMLETN0qLyfiq2tR7SqfJo+EYFFcgIJtjzq+u
ZA7+4cQxGNmORUrRkyOocXzwVRn/jIdUfog1f1m+ayXGPrtitNV8hQH2l1XnN330Og3kKbiENoGu
lEBq6M7rDzPfJripJ0DY59quSl+GZVyYPo1/mbvHuEtkhaHU5Bb1F41LftnNgUpa3CZ6fbym7rIp
H9aVWHXI1mAHIcPdskHrxY6LaeymBz1f9r1XzG7E5rhRprCdaML25xZrFiIRDfDSOqWgn9pryeX6
if/YAkQ/RHq4l5EIWoWZtzJ1uYe4ZT7HxkPZGEkWmvWYuce21hbtGb8P/X7pS1Xus3Zsx6hL5y79
GIMCkbclXAQ9v7XSvDJCUOWO3CXQevVr4+vf8+mXD0igoLPL8JgSnQd9edrbqsVNTO9dsAaNsYhb
6BYB9FnZYFgYqlSX2sVuZ+ScabMHaRkaw+IZkWjp1TzovgrGQwsCgJkTCCqbK660ivLJLK2kO8d4
utwsFbfufy1QEHjNjUbnH9Qe1NqDFImKw3bA44N2Xxmb8RQZdts/yQmLL6b4c535u6KukQremYlm
nAw5O+owGXMg38dBWecHLUgQ1B5qf5wf/KZ1aYZoyE3s25FcaC+KxNFuqzhz2ghun/rgjJAg98WI
AYwZpXIW/R0DetN+qHMzmeew0ITCoKebZmdXzg29LzeN6+FkTjg2anCJtUeeqnim58RYX/FBMW7B
4YcMWc9neTs00x0wfVvex1UJ8fRaOrGeos23QnmFMhjlQbrx20ql1ioQcXZvPKhGjZcS7U36DfOM
DLXA7S9Cpnp130PEWWGyOcQ7c1IoDyBBzEQNj+gPb4faTV+FrQ0pjqELmR1y48aW0dVXykbGwm4e
+yV+r3BnOwV0niNVdDQ6yjj/z7fL+GSMcXUl2vz1h+lL0hPjiBNPXm5ZTdm1mZd1+zgFdnpiVCZD
rwROxx/Le+HP2nNHsSDDFtvx09vvvM3o1pcmuFIkAUVDW2ELzU/rgr2Ae89jrbw02HXNKAL6x2Bj
I6g1eeT2cWF9yEbDixa9zh4VXqWfi0Bc8yJ8vQbACnkYExgjzbUtTl9jUNoisjA8Dh47HaNXMzQK
OV/kOLdH3W6yb0LHwKjoXe3T20uwudRYAbogv5Fr9M5BNm8KjaI2GaxK+O6+EU/iUDhjOl8y0Qp7
hwvsDAsUdcWwqqvgajD9/VYvDwDvivoRNEzUZIDpvfzyegYarw264lGtgxqa1VZTrNXLrBsFbZkV
61ihoydDjPJ0NL0Du1yepsmh3OrnwBLpLtMmoS5KGxkqUAyp+AEXqmT6bwLANItfMyxF9W4GmsIk
U0iVHvvEDPA6DlRcXKZ6SJvQT3NzDt16mlKmia3BkDov23OlEoy9io5TuO9HxjTSF+YcSV2foDoy
4AffkhnILZhePLbv4gXy/4FubTUeaKloQoRxkw/dBxKz6t615uVrTASMH5yqadzjBNij3IOzXgJo
ELrojp2X2U209C6+k6k76N6PpYe6gB2qUce3yD0XBIe+Vfy/Virc+9hP5KUUDF6PswycLqpMzRxY
Khasv237psNHlGbpsPNGaN6R7EwXZABjq+YJ+Lro7svY7+VZTY6wIhNkMdPUyhljo0Q5Q2ZMgyc5
5QevnfxHmCFeFXpp3H7OATVQhHZimb44rnS+rqW8D9hs6O6B3JTucchGKRhztiliBGpULeBVXZ18
WWrqk7Ln9pRnkwBH5VqtdlGKFC/0azWne1cw9uWaKkdgHFFgdLb42Sqmqrsxx+GvPCZzYzdffZV4
7v1KVFrugTlrxg1QQKdLoznwkn1HRmRFZHHW0pywLNHfCSKwaA6LWlp716KP4keLN3Okp6q2+i+t
a6jqAv+zoL8BBPAXZDP/vlRSfTKrefJDEwBDuUNyqQ52pgT0oI+FWeyWIglO4JEokiJdMoWMgjQF
swBfzL9Nmyyej47yq69VUDEPVv4iPlNWFgFCFSuMxy2ssomg8gN0OILV08VzBfU9ONZLXc+4kDRg
6trK7wLoKk4aR+2slBj2jt0Gxc1sTQXGX0Y5fm8KmeQ7dBOqeiZojv7HjsLTugyJHDx4ZanWhBWm
NZ48NYUwEQV37fFseNKzn3roYWAFZnp22c6WgTu/ZyMU8ltnkubcxZNZqRvNCRb0rzVN1Edv0HoJ
2FDl8kyXoXc+QD1JxsvS6E4XjkgJ/liWGQOxSdUYxysTQaqcWW3WpGh4YHS1x06mPkpP2cYHDTTN
khxcdPxvADyVvXlYkxoyKunpHyet9pkrGm4dw56JneogfBAd8k5WUuH34aR0byMsOLqH0a5EcW8u
w+yg/YIY1hXU++sgCaWFmTlJOP07unkvAxXoXlAgbtY/AnoxdwDg/L2oU/0y61WKXdaQ39bMLP71
QubQrXU93NW1e7o1LKY5DXoD1hbudQxapCyyD77wqx+B19GkrjjPxplOdvy+7NHCvIJDfH0hOQ4k
VioO5ot0ezYNaunrnbWklvPAZl4MIxyQfbLwZ+OAQvnMXHQU4lmOd6AGYXHtuizPromN/uVyRtjL
AAuJvcRKBF2f8Y/az+3kAug0yx7LSSc1Qucnf98xl7qxZRM/WaNunxxrzk5uv3gPaFJ1e63PtCsV
6Kb84n7kUGJns8LVuZu3tjaTaKciMCr5WDiIAyZR3mdzcuR8IXqUAGPVbxyjdf9RK+/3r6JothqU
0MX+P1buj1cvJL1bu1jqR0/X04fK8NJffVwuJ1D1xXu9Y87y78koZusofa8kWIrbrdwi0nwrj6Ks
HjsvKUssCqd82gP3ssMWE0lvh/m679/NjfpUJpo4MldG3jIlm3vXwuC5fzspeb37XJ3BDL0fNh9N
mfU8/vH6NYr0qOYa9aNqq+Jr19fNRc7IvaLmXJ9zBjhTJBOigpq04cqp+8tRJyeB9E9bAfvaV/mQ
xy1dTE31aA2duBsHS9/hDzV8m2guh3PhUNuKXjy+/b6vN5lDAsTS0+UyLGR1Xr5vYTRaW821eBwH
cJh1JrgFNYV3cjhl9YFREQjDt3/x93tsci8LKU8DIizh5dUBV25LttBV9kOeLcBbS62y6GZg2jAi
MJPnBtxnpzhgrMQorm/sEimVOE6D/jPRQKsvtd+s93GPwPftYBeWuKNHwaUcx+byxJMDmye4yCUN
tWq2gp8zdhxAdPN5QnLJiOVsdeGQteRy/xq40BYAGEGQtvl+YElfLiXkEtRX/VE8SU8UqNB1TnPS
gDwejXrUT16QVejC0iICNlh6zZVV3XQo2KxrT4+oRUbBfG+rSJiLXllyqosn20nVodN0tgyZEsza
oonKdsxPpZZb7y0QibdaJoyntz/qtke//j6VG1UEx2dl2az77I9z48EFB63c6o+cFrXarBZBRQo9
Or+mYMwe6FvZYbMgqnMUjVt+GOq0KEJEaLyPAAwkk0Pp/Gt5QezyuPvoRqzUKXu7sxm3N1oBh1jk
WfFoQVg44R69xMC6beck8jG+jAvyOW8vxKvzhNwwRxftMKjlJv3Pl+uwACSP6YTbj02sxf55Hi15
iRsJmLxqgvykAKr+ePsXN11dVn5VU2Z5GT1CBtpOOFONnGCYkvlxmDT5oWu06tHLDIHNKNn12z/1
KkKRUCJUQKm+jmGYn7x8uQQrVfTGguSpTuv2c6XMLyrz3XNJeS/DIR7yvYvJ+r8W6fwo1FSKVEjk
6OZsvmPLfA+UWxNjL2wlZ2o2P9KNpiLNi507t/G8c1OS9iEGN49XGqCvl5ZfhqbPYJeGGLv75fsu
5lRNeTGkTxW9mRMkK7CwxqrBFbew067cgwx0+OteBEZ029iuoKsYH6979+XPVWxmaqjMeyT9aNoH
gBNovlUdrtoKfqW0u1+6B1X/wwKnFh+BxJC0HUnB0R6thgmk83rJpmHX9wa8DbPWfvpNk2eHLsvk
vfIDGR8scCBtiBNuBsCXLlN6i7FCZxWhoXu9H3aYGHdM6tO4wd3DGTMEmaBl3ChlVMM92bgx/DAy
PyjucsdvdKqsHG+K9/06+Q57DXrracBzPWMk4zWfapnJjw1+8AUouIwR6xKPybJPBr35YRAQ8l3l
ijaJZtFZY+gSpe+6doDYQmKtAyZKy/aX39mzDOehq/t3Tt9pXwQY5+EOAGT3KW0r7Rm99O5HsRiW
2MO5Wu5dR8Z2lIyp0190a3Ae7UkuPwAMU3zKtjTCfKS1HEHyqQpcNc14CIs5Sd8py8xQQtCLWdzi
RVA9Dih89Tdl2S3ODle4IaqDDERbwvCpDHHAw0fNDnwl9zrqa8nJm2c9wjhuaj41k6EFxyHp6v+U
8HNORQFB9Vj4ukqfSip37Vdroph9D4Bb7EgrsSJ2AlHp55g2yyURVqFhz6z1//Ev0HWSTPUjcEdl
4SqPKmtI02b8qKm5MT9XbV3eth33wi30LMvfZyoexG5OjeGLxZ1e7eFuoQRAA68bgTuD7Q5rENck
zvw51tlD6wATNvOqcu9mPGSZnurMue59qqXp4OuI7F3wKjazj04nZLOLqfYmfIESqzhNyJfRM0hX
2w3HrpxTW5XSAF8PbSEcqkEgT5dJObxrZnonEZ6axvjJc5o8vkUrajTH/WLGGcYF1FtB/RXh7XEM
nSYpPw1Q1/LdnIzDcZz91HqaqhVOYZlFC7SEVDQNyU9nK0wRPV499OJlwhe68p9p3gfuj6YFIbtD
VqT/2CR2IKIejVxxxvusrHZzb8z2Rfow/27A4WffhsTCo7dKMo1SfkQtukLQUokfCdfU5wTY3ldZ
lLINNb0uD4CwAudOZIn/rm8heuybWMXeM+3vCp233p09fLJrGGoe+x8dYkhVGeyxwflJ8O+7h8FR
092gAQ7dgTJmaDAQ3IZQuj1TsQxPjOdCwDK6z/vFjefQy1z30Y9p+oM1k3Sc2jHQTxSDRBF6Arlq
hlD0aTPvuzxrMszOrQlna8ycvY/VONkBCpQepgkhj4qi286VjJAiJ9VK6zCNqqjCuAMYdaozNhvn
JpfT3vM6nghsiOW8E2nbP7elGn6soLefhcHmjhSfdrp0Y9B9LVHAyi5lPIoKW7WyRvFhdt3QzsTk
3eSddOSNPsXaSDZWZs/OUHbyZ9z6vU1LYDDdyByE+aOBxxqf8noIyhCV2arYqXoG0WGkzAWxYofJ
RHNDSfsBNH7tRrnVqv5H3M1jfjv2TbI8icEpjFPZzEhWMc/S8mOTT9IJzb6GScF+hP/gc1ucULea
GC9WbY48RjrmCBhlWR3pIOTHHdApayI2eEm600c/tm+0dBDJredhWMIKmmIOfSHNmA5ekRm7Pm7t
O2+ZvFnsROVk2YF01aVRaBf1MxxhbLsGJ4ZNGsIHsBYUtWxr3mvCTA8lCYTzsbfiYXg3xrTTImn4
ZQum0h2q0E5M95OKG0hgsd227wZWdXB2zQzy/2zVqbEczJEmRWhrhpCHyXHqvehMxgg5sox9BMZd
uI+BCzyigBCR2m40NTmCUwYaljh6QvXb8xeYzdGF/fornzP1axF1+dEyjG44jQEf6C7uZ2+CQqEv
HTI5GMjBKHW6b/VomSBArMwbyaXawoxmq7bS27nXkeKlVVhM3g4CWGUeNQhk/kNaT+1/lQqEFnpF
pf3SoOiPkBhwwd43VuxdU73ZIpRJiXzPQ7uJBHDlrjvWy4vUq+sewMzYPPlJmk43nSr9m7RBWGCX
I0fSF6FTd+5/SR5k72l2aRoURE6jUeot46cB+N8eOn/uREXGTto7jS1/GV6L90aq4rqPHLyC9aPI
WnXx5kxecw5/nWWtYu6kjyQ7QB22CL3E9UAJGWn7JFEYq7mvhmA/FYYfaq4+anvbTcddhpNvcSUB
eV1CkLCCJqcpz5Dx1VAoaHWNhevrJwtWIVd70Fby2A8+IPpl6lMibt8rE1HlWT0r3FgVytp5Ml15
itcJNKmzuWLo4PgxIdh8u4ZGbKEqo3pa4IN8R101Bf2UKuhpaaVF0Kr0m39NaqFSU+2vav3Ai7dg
FttSNquJORJogOTSpY6od7rtl/eTM3ePI6BEaM3VoP75PflZ4DMurTZov/qmYFpapGy7RFmP+PmS
ui1peuBK8e/yYpF3rls9/ftbUgvREkZ96nXRDbwVy3uzsx7BQXZfp1k4IQ4eQzQBHpqjwSm7U9Po
xb92U5jhI+Ma0EhbVc62gnRVDWxJjGnx5AyUI2ESNMiFVHJ832XYtobaXGthz3QN3mDnX9Ppeb2f
QbGBHAOjRavhFfwkkzpe03L0HwdVw6ICxQpE2wyyqLWctNsNCLmeuoXmYlTDRPqsFLrKVz7yXx4B
FCRaEBSFq47GmvH/URUDGWgn3CDKp37KtXBWOQKLyigtL0yaoGZEvpRhoivvuQy0YEQ6wBmv6Ci8
Pk6EwtWHFPEGeBvb6olOrj7mjdc9UeZYR4aKqkeiybBv7USUj53Zlh/f3mivfjBYMad4ReBLEdBW
2rRvG70TGnBu88kY7Oxdo2Aoqsx2bpnsNLewQ67ZIbzu1dI4BA/h0NRZm5db3IFXIeoK/zJ+cirU
sZkguT0XVQBwJBw0LakOqsrcj5gAeB9sdwDqblqqeq8BKLwmmfK6CbI+Cu9NEOFcQ1F4+bk9B55j
I8b4yS4HhS6OXd75flOjRlBCwzGKMjuYRqntVKLHXwozLqLMaK2v6TwYj7WPf8eV7feXB8Iqi7uE
y3CF8nibinK2GAP5xLcPBgoJF51RyJehQG0wyhy4UqhjddmuAclEe8xc5tskMShI8oDT4Ji1/r0f
62sCZa9OBIJIzqpM+/tbvfKfyeMgaFojLZjA6O0Udp7mf+u7Qn2108W5ECyeZ6ezTtD19Zs8q5xr
flfb7YkMIYBZRu/rVoE/t/lEAW5BTjEU7YPWZHV6C6WlLe69uvS7EzwvFGu9Gmn/K4dwe6Pzo5wK
KHtQH5mrbNVxy6TMpCh8/z5HWuNn31M1Hzv+1DyaOnfA3p1kOxwsJZv2StjftrOJfwhagRkD00uH
fhuA9KEFsqbRyAfGEnyPe+m+q6vFsPfCDFSwdxahfSmQeLCjzu3m9MrVukVzoXIIzQqZLziXAAAB
d7w8ECD22haGdfJQlc30bTI1qLjlIuvI6or8Cyys/hjYifYQVKjcTnY+fKyHcQl9EvBrvatXcYJn
WRUvkdgEN722ul8+i9agHg/WoXgwZDbfrjJ5e6oocYqRkzpbRtK64RAESYwQSSePsb/kn8Z2ia3T
2/HxL8+xqkwHaCtxLcGj29wJIjOsQdEsfphHvcQafZZ3djth8zsAUfqBfrjxzbOn7skqfe0XDcoE
vrFzJUi/3hYufS2QxMRMmnNbPFuQw/IXxeg8YIwUV5FbDqKCF2HrH1u9t2eMKYdyiGxoSm6I3y3u
8W8vwusDwWUIuRMZhdXdc+thM6BrKqZGnx6Q35APuTHJw+INQWTGZXUsLKXdsETX8up1Yf9sr5FK
+waClFgHYF2hb/vzseZYq03F8ND1yxCEblzi1q4KR7uhs3PNKv5VnOFnWFuSHx19E0RVXu62DNRA
20jDePD1YsApgRbub0ug/7JJjw8JjnXR20u6Dazre9lAOkCMWYwfzM0PdnLqlICa+2AvS3CaxqV8
56ZTNt8Buxhv2Mf5JybZzp4erscJW4rUv/JR//bKRHUSHdDqkG02B8yuZgMH0EZ/WBC8ig/0vMb5
LhnQO4/LzDBuCkZ4xZXx+KuNzFsD4Gf10O8wKfk2ywy+RHb5rD84yZChzNIv3YnWymBHuj96GHTH
uXymIxjLyK7i9Oc/r/l6lxDSabaQWG/e2O0bzkzZWg/caRV+p1bafq5XHd+8R2ToxO0ljmVKlwrK
gBfFkNyuBNhXWxq70XVwh/Ympxis9cvXZ9hQ67Nmmg8L859+Z2e1Zt/kBnptbRAn2ZUttnVJWLM5
ajICl8lrr3S6lz/XpSWiUxA0H0qB3t+uaUYHnkFf2eoCFKGvjkOXo/Yh47S3YEO6wDIrJ5+074BJ
LIuO9Thiw1iCM0uyIEOQNhiLwgpHOwW8FDV23clz38167aEP6qQHZmXCiSrhUCXV3uCHtdmlexjd
qNmEiwuitYgoVUHjjl1KSzyr6xHtjcnPnN3krEl/H9j9+2ycRH9lNGBYvOuLaMJakFOjrLsmNJQ3
m7UYs75imuQ+FPNEy2msHgQCVJhWxChyVUNMOp9mhXcesrrad1Ovjnbtlt8GP52fEY8Zj2BH9WsP
tX6AzUOtOGUyDBSsVz2zlw+V2ubopKjWPBglze5jpiVtcMF2QA5GVPildmTBa7qMKE8E+7o3pXZM
iGLZozDq8praw6sgD2kH/TvwwBQEWMVsIhLYt7Rdpmp5wOMzLdBHSeNdNk/zGHlG7eyhOSv80WJr
9/ah/NvPwnRerQHIefxtzgFJykPvpTIePIRWnBvNbfFsLaqUrnXT1KN26YBFHbqm768Mqv5yGLnP
iALrjUbFuf73P4u9Fg4nuD79ATBa/p/b+ssubTVzBDwU6M2Vt9zyONezCHqRH6S+JbPf3mZcdmWw
LKP+EMMZ+ZKAERqigbqspNFXpDuQAos4A99Xu3SoPXPfJIqBhVGK9sYAY3zxW28e79HHcZ9HM7fM
sNEW1wunpNV3rduLea9qphFPAwDtNEKdJvN2aBk1pww2M97NeV0GO1tlBeSRdlyx73gRZiEanYG8
Rn/aQgaAKbOlgaeu6mig8LeOAabIk0ZZdX8uFUKU75K4ozO+jAJ9fYgZWXxf5zZtTebjUkZxsbg/
ahha6oL6b3oXaAsyVpiUN59Kni0Pg2FMD4MjCv1Wn4JCO0I5AmNdAeRW59oqxq/CbEWxz2ZNO8Rz
bpVX6oFtXvz7fUgAcZwhisDq2myVXBTVYgJHhyla5N2HPmiM96JwG+Y0zJhEmMdiyXAQs8f3bdkN
5YNF520IcSMX6ScY5OUVfskmeeDOJkeHhvQbEsusdT1Tf2xdUvAgbZh1XnJWuc3hAC/5Eum50Vk7
12MSqIccq+qTmbml2qkZTmAotEVaV67zVzIFPMjvqgzyB1UL0ePlg3ROGyyT44qLiO2pGSLMxjr1
XDlgMCOmTDmShbPXMjzIOmbUOBKOrrdbSqO/zGDI+7Py295JQTgi+2Nwo1SkX6E2BEZrRJUldf+X
nSUT+lxgeC5e3c4FwjNJVUZuDN75SnqwiUT49pk+jB3g3RQcXJybVU2RnFN9EpsXmltD91mvjOyG
qawydjSnazFEMCNi57C0cDc+vh0Ef0so/3ET/P7t1dYGEBsnhwd4uZD6GKAjOWA5hxCdPQHsB04a
IwyWQYRHxFAq+UHU2NHzLAiEwaHr8mLMoiJWbdeFTW72U6QbIkbztXeTZwje8Fe7MfGdQwYKmMvc
6fOzHHQwuiaqfeBQQYjrdLcKqZ1BjDVfTH+oHsFsIpWQy6BvL1qc6eu8yZxlHNptzlQv62UXpgNe
eZERlNb7fvKRfi4GMScXFIjaWz9F+G2PHGTSR9YIZJThFLvwWXbDXB5k4U/vkLakaujzsUkOiWHU
00dIHtmnfgRRu+sR7/uheSBPLlVnpxBOusr/4WcS/RIp2/GnjJlehOQ8HaUOGHt5rALqr6PrafUZ
C3kUO3tpUq/n8KZPKKrBjPBiAU45RI0v8y81/XpozB29ZZx0nTk403TSmqNqPOMmr4Mq4wXtcd5f
+cJ8wJcfmHbXasBG6reKAG1Ka6loe5rDkl4QvqnVjpHIcLJ1Bj1HVMSXU59Pxue3f/H14QSbxg/S
Rl5ZmK/2MxNQjztXpJemyuzhZzAq8yuq6/54LAITe65cLAZXRROXphfSTPciBJTQcoSPKxwGkG6J
LliKsvDCnN3Qk9s8z4z5uCSVM+1sUZkuslxB9mnWapXdOXhOeqcBUJF1Jdr95kq9XDvYiIBYSOAI
Xa98ACTupQgBa+nFbOte3KhelLWB/gSS1mHQ1eImNVWc3QbNUAUgxEWVmjJqW286KHwNYK6PeXwh
C+jNfeX3legQmTT1z07WBO8d+t3IfdtmAeABY7Akv0OCev7Q1EjO7NvALg6BRZS/RdA1f8qXzCiP
HBkdErvjtku+m7p8msNJE2g2RkYWm5ADOrv4fcF6fk+nLhCIzb79bTd1FOECAgYtW2oJRk6Ezpfh
YjCmuUn6IDh7gM9/1b7nADTNkL4z7Phe1/ha4cighCZNWgbXPscmlf7941DOYMEwhOHLbH488OZk
QZfZPysKNS7iXihYBZ0ryu9eiqnlR0qqwkORLDC+0TJyso8dMgLud8dXGQYSqDCNkauZxjfkX/q+
DUvDm99bQPVH49YQ+Sw+0goEroJnYzEO2HM6tfaJQ7qg1eTEMrmLG1wZdwhR+p3aLXC+DjAi8uBT
YqTBez/GBpJdTZBraRqgb0ROF1R3iM5WuFVPbfN9MibgE1eqrd9r/nKXrsMhjht8PyYZ22VZHMFp
rHXnPA21rJA3QBkxuDOcZtgDaWm6g0Vlf3SkKPNj6mjy2daIlcyOfadZauSngPT/atrUzW51pmhZ
WPYa7b6gbSAFCJpg5cFDMcHcGTWtGBHJVujD49T6Ta/tK+afZCAlHDSoerLgsnV8YTdHOACJ3MHI
C9yvjqSwfzKaya/e+XmWdDuvEx1f0PFnxDonkdk3rQVb9IlhZ2nd50g+j5ce0i0wj3Ra6kgZ2fw/
ys5rN24kC8NPRIA53JKdFCy5W5Jt+YawPJ5ijsX49PtRezPNFtTwYOG9mIGrSVadOuEP1tYEiUEx
kFe6BiDFnYt9g/vd8IRoJq/VdHrn2ORoRzx4TpqcCtCTwBNGe2oqlBKqOvxeYq0puLDoMExbpBzN
5IcdGohdtJwc5QUUKS0+WYwJcs413InQBJ2DXJg3oVpYKFXzbxynLsKGFSXTt8+P1ntVvP6ODgMK
qLt4RgBwPj9bcaZaiKd0i0vlMle108b9Rboqst9zqxfZb81NCjwltXDeogo9xdspWmiuvcMB2HSO
FonGb8Kp1b+QaKfaY/OOzE4aabwIVPgXJboc1byfZWz1zpOIUq5aSx1qg1t9jvofFdbd0e866ptt
AVMp9LZe3Zpe4MmE298V8/jk0aqK4UoAJagiUs8rxcoH0YXfhCW6DareRcbg/A3AI3IzN/emOxtM
ZAulyOu+GoppdF84c7p6ZzY9ZAKv7+L2SyLVOR6u/IDLTMxw4FIyUKchZF2wKBj+jIy8e+2us2m4
f0mlKr40ZieREchClZZCgmnoHZrKc7P7/Osvmfz5xycBg0NBKsgYFHz7+aNHWUlbviuTe+QqhxSC
v1IcRz3DtE61KudKJF0z7omkNLgRLYDQZrLf1u0waamNIaHX32ki7xtKIRej+0OYpeggE7+L8kdX
Y4MQDMZQpQFCUopFIFQUbZerUnfbTdZN7XBXT8m4d/H4Mn11Fkl/LKoi0/Ga1oc8Q+S3kOLKa7r8
QOyKRWCeoTj2DmupAFVL3SSKe+UOVqSr7VE0VOFizthAnUpYDlwGVv9N64iXVxb+4PvAb+FVId/H
n2vyAVOiclRkEt+7UdKNQCvpHbyonUCjG+zQaPXXRsKXZ4EpPIJEZFGwLgnr5xsClFFXR0mc3MvE
K80dKdtgbnpS6PAr2bQbP7pqqFWAONvorcM/qD1+viGXs7bakIuKmc5GQRSINt75+lRYToL2gndX
d0VyO4ZL0U9YVY8dA5QvehbO/ZXc4r0Vcb4kfhWLkgKSSJzttWAgc+KsylXhUO1qDgJTI6OHI1S9
pr1T1LKpf2RCxm2Qjg2o1AhpOiA2hRW5XzUx5a+20ESIXHWPsPYTrFQUXnV1yu1rw9IP0lsLEXUw
QwywUclYd3NVZXAqz27Efe2F5I7+pPTp/LsfZPegTCih+E0ew4NJl/F9mkXV42L6tMgwy1B7jIpK
FmIHl0iR97aEJuDbeh4pD16R2UAOJuh0B2U0rDcl1JQm3nR8g2InnLwXV7oLl2cJn2Kiis7mBUqz
FnIvurqaW+bb9+WoabeJSEAK9WocKYc4ygBT4yPPrbiFrVlU15jl70oUq29tcc9R9S54A5hr59sr
KqPG1ZTYuRuSZPxhucD9MMK2C1DHTjUIoscsVRfjHxmG9gaur4sEnYous4+YUNgGPTiV6WlC2Lrh
9u6K/Ndsggh8SZiuzt9wUugAOiqxV77W9WQcLDvtRYjwarSU8lIgr7X1XFo2wTjnBQBjx6nbbTt4
ynhfaxBBfje1UsXNYzREbdtsI6VPCuFPVVoybxp6u3DuR4MZ8HOP48ENanGVuWtzFPR8gvYCncYw
rPVRJi1+cUw7KhkoijY+4KPyczBUMWa7ym0Notfnx/aiQ8O5WXr9C6EBcPg6QDqJUwHvq+lz2LM6
BKmrY8DR6Er+XQjEOAOAUuhC7bQKKNNtXDrFr6TUTKW7+fxnfLC3QA8tYzQGPUw8VgOHFMHppR8g
7l2iZb5RvJbKwI1mFVx1aw77ubXdTdpYyED/9cLQ4NjPQD0AiK3LXZQyKUUElhfgC7qUFB77hqaP
Sn6C0oArzPPkHmLMtbpo7QPPjbrorjBVIyqYeNot4fQ/nTEnysli+3C+W5DdjhM0SW83uwnN08wv
M7f/o45VEvo9wvHebWi685dGFoXchu1gKmDaTUSVhzhx75Jkcrc9WZ6ztPS0cDd7CLPD7fdyZL9V
tDm/h2mKGFjb5lP7hcRVcw8hrYjpLvKmxL7rJ6uXv7IJ24EHxUH/6jTXZvqrH2s6Jko9IAljhShq
D1tmDEjsb1ozDYt+gzrVNdnb90vq/JQvyrwktNxh8Jn11TZYBgeOUagegOoygQTNJL/ZGDItphOm
98U3TiwpAsIc3jN1QfmK2HnvjhtIwHMLPJohRbEvikT5BxgtirWfb5UPfh3hx6Cpid70QqVYNxF7
MAdR6MIEzroZrh6iFkN0Y2oxNYY3p66zF1rZfhmizg5f9GrMSbAxDIlrVIkgGz57cICNDSJXsfmr
n6omNv96M9P7JdWBqgVXjHN0vqmkQ2d3hL9631tDcqu6CXSLpqG/Im5MyUbZY9OMLa0JzLporuSI
l/f/Uk7awPH0RfZijQgZJjmnPTr2eFG07r+40ADjdHB4B3jQgVGyq9i8kmJddrtthKAYVjCaXowT
1jQa3UkqPQn1/N4a4dnfdVkY2wcvHNx9ExdHmCXzvyn6aT7iwdOz3QzAmuvBK48qwoHVlQC2xga/
v3L6eCTJcC0vO8wAVt1Kz1p5n8y9MsUBKGi139Bqc0fUY6xRM79aaJs9dmjjKgE69VZ27Oa6x1WH
SSOsDH+AgBth3aACYnyqy6E3bbQPQqm8tJlihkeikBLdtEiGVYdFAzr6OgNMs6+lzPbFlyQIgxdH
R3hhSJHBnu+ijEszN+q4vReFmyY/E8OIihPgYBeteeaztybg5BLJcuIlkqpIFUJqyOLhWyOGdBfb
CrYdXF0agiMK7fACIWeaPwEx1XkN4egXTyDui5PKyA41imwOf4Zp7wi/hkWfbcoqd19ih8rGr7WJ
cM/0M3T2WpHBXkC0o47NbIOqvjncWmUawwiMwnGRK0hID+RGYv2UH8IuzF3UEXRL/LTxU+o3ppKq
1pbBbokUThhR2s56i1+PZRVd/iCszPCYN3vmz3BINOVWjrrdnpRstJe8zIbqACfIBdSq6fFBWk3M
DDQFonHTsS9rXxtMKf1KZfq81WZGKjc2gqbhIRo1VAOtTCetQ9fUwZNdMlz7ZacM3d+NhitR+Xi3
w1fI7NQFL9cObqZ8t9GGRyggMhq0kj+PYhc3LWpPSwlH1gyowlqPZCyUxy38ZMS9Yhda9xZZPby3
EJbnLWZJCippEVnHAsO4Fj0vChQWJrQzNHBoLRMkzreVjCpmIS5Q6GleYNelpUSH1h70+l+8GOL2
Nq61yjk0aHOXwUQoebOGwn6dszptpK+OqTe9CosKiulgwmSR8BKXRXeT2jga3ApTw5TWl8hdv0Vc
IddMENeIR443gGPGau9QdqaFK4iCPqazketFcu8pND/2WjI5G2OyYGkYTXjPtAZhdryFsccOsyHb
5zRQosBMNMOnF+bgiYGW+pXmw2X84zeRvUGuJuAgarYK94hhqLLJ8vyePS8nPF9MMwFzXDbOfSsg
HQV4s3BP4x9i7FpRN2+FE3qvkMPw4FSMcui+fb61LmpeaKkIGy7elEsFuh5UC+mQxQAcvTftqqQN
kOR4lUSt496oNpnz54u980/PcgVWo+xBNRsoFBOL1W2ckSxkaVfiOZC6VYRIcI1dEYYfagoWEGPF
gKZlDH+zNLMm6oOpG3gFGxeNNdAUuVDq/qsGD6O4I9EWCKLiDeCh12zSqhh8txRzHl05AhcnwGXI
zBwSuiSETFLu8xOA2ChTum6w7p0RZbcuLZ0nN5NT4+vwLJ+grkN6y8EWPxZ95FyZgJrLX372utxF
fWGZT5BYITmyel0YmyPeDY34ng3jFumN0mrVN2mqJWY6gytwKJGOETHmLyq4J/rWitvECv1xanCz
cWDVweLkc8BqZNqm+hE2IG+RdKfyS5UNaXNcJH+mPYTGDGkNjLD0oEEV+TjU/UiLGclwIwpcxevm
FKmdNJ6eVFUx3d+p1qR/zLSIMXnS4z4NtNyYokBniv4cw9Ua/QltOWeL0zf0Q1yGpHdXqGOp4+zV
tx4MIgDnMWAeU6+tZEOEUbTNpKqFeNW7srkfkgiEgp+BSzS6QOD0cBwNDa7vld24DqtEBqKChqCG
w7QBbbnzb2sMoC4zdS5u8a3PniQv7GulyxnjndlR96CiuxNcVZy1rMVaiaLrbrK6fAfDrzyoFYZV
hGu5n8xGux1Ua7xPOm0gdri4GH3+Sy9+qKnyz1J1kKSRxa7CcIQ4dAJ5vLmFNW8d3CyL/ynpbh8m
+ErbSlfLxyz9S0Uuot+CXLEYKSK0yvqrNekZlEPYKsNtVqNYEI9VH4SqXgSw+4eDRjbix4bTX9nx
62hEaABDBx6TpIz2sLNqSFVJBffarbtDYc75s+WgIuhHTAuk36q08K9sgOX7/vd4va9GKNLfxXRA
xp9/f0d6CiM8tTtUGDLS+Cpi1e9QrKo2kzZG7E8Pzaq//ZQ84dISAdDApsMt5HxNofdDXeMZcwB7
b31Hk6mZN5Ur0uLBBJiG2ZXSZM+5JMW6svBHr5aLkPoMiMmCCDtfGOUFD497rTuUsm02zmCV8w66
d9z6QCica/YWF6+W7iuz1MWfYRkOryUgGhsMUkGxe5ObY7QZUzvZejnCSnh+vzUV+f3nB+S913D2
KVkPsgULgoNaTFDPn67LvQG+6GwfGkSzM9yW6kl0oJYXsP1XeGTmEDjdbM+PdjxVt02qVPZ9hmVJ
9bXOGwrtetbET7xS9BhpLkVBVU0aoEUSGIDKRrcT69XVMvVXTUAbt/qE0NPGHsrkuUjgqG257zzv
ELuFfkRADKHLtEAu4L5oPHs4eHGWRy/eNCOftStkCFN7y4Yzw9+xyC3tV8QceGCbD6Wch6BWO5n9
bug7QXWvhQX9OE+sOkKzsqR3VxRxKIO6y7vfOnJy8Z2Kdlu2w/jFEd9T6tzupgWOtalxShM3GND1
dWCYk0U4J8jq9wMJ8LZwgW0FTW0AkNQHpy9r0A6GRuVTRHDHi0kUwJSdvm+encRLyz+ff6wP9gb9
QI+ekUdiqa7dYxXNpAZCCeBmKoU2P+tRogEhy9U/w9jM3UM2pfqVg36x95ljL5IRNG5IZay19L0X
96R5VhbfpI2WPQAe1ZodMEX1pxLLuNx+/njrjAFblf/PLQx0uskaVic8L0tJ42AC3oM5p0EzgX4h
wvjjxg0xMwWFWW2LFmEr31Pya4yWDx4UdNGi5onsCMX1Klux4sENc+jPHPIxBHahq7dCq4wv5qz3
vz9/zHVuwmMutEwXxDXpCYqR5ycuw1KOIq2xD9wjg1/rZYIRCX5myZVv98E6LoBmZnVL5uisBUE1
r0XYuYzdg0Arwfzeq/1g3eaNqXbXIuTFLYuQCUIbMPSwKiCUrCJkHOvYWmDWcwA9Hj4yfB1OqnAR
0ciLasasNmNY5g19dmUIs9ov7+BNtiYtICSOqeBXy2rU6l3Tj8axSjyxzVL8PG2jxr60MYzqAGc+
K3zqGOdfpYjMw+cfcZ2Qvy9OK3RBjUJKwob1/CuaCAGmbRvqR81DSgsauJeGddC6c9/cTCi/Gk9t
nwz70akMjLcUq/jiQcnNMBW21DsRze60FZYcLJrnGCd+Sdp+eEzTwtU3n//QVcx4/50ecyOqUDCB
NKvOf6cmsPDB5F07NpOjftOLMEmCtB27gGCdFZvGbeKnz1e8/Cy0tZn9LJf0IlG1WpH+mwrUodGP
GJTN4rErpvYl0pVs2oxOr0nYYqr2inhwJG4MpzW/fb76cl/95z7jeeGJMhDkz6Wzvm6TTbI3KmYA
+rFbtM/bUbN+O6HVB0qB3JyCgecGsqq3azOm9K1iz1f2xeXrppFLU5kKetGv8laZEU9pghafjaOo
MKHpywpDTCvXXzxkgLWgck05X4maq8j1/sD8gWoRZTvCN6uNiCJk52Eybx5DzHnGIHXM/kUpE5oO
ZlzrXz9/u6uT/v/FGLtCueIlU9ad7yaM+1S9rQrrKCd6ww+jI5V/EYdA29g21PELrnIROZj8e4YG
qtiuxv8c+G/u+hl5pYmSs9eOzCnSN0UBBhHQxHFuTQQqr00rPnpGELSLNpPmLfpT58+ooz0xSHBv
R2ZFZLfJqChHuw/VRyQ1wedFcLs2ZduNVwaOl5Q29uzC2V9A/jap9er606PYbvQyNI+VmD1sEkxA
1k3XOVVgxca4KYq8/adFVQbKuYIX7WyJLWwv/fXzL/zxz8Cba9H7Ip5rq0+slCgfjYpjHntD0VA+
M9KdjcYz6mKiUO40Gdm3djJVv6codh+AKYXQTONr9IN1t2fZaIAvuB01jqnNLPn8I+CJLsuam5SP
0Hb1jTYh77NHM0OAuxEx+pk9kKyvczraBSyXFGUWbxjmJaBE2QFWcj1duWw+ONhIw3FfMxVGRnRN
wjcbs8jSJjWPdZ4CBWviaIfktr5NHC+9l2HVXInbl8caATiyIKTLWZUZzPkLiBL4O3juhl/nGqaB
3zZ59V3NQLUXtCiaKzHkMmiSiXC+TITnyUvWN6kXppFS6VV61Maq6B5lk8zGfmyHfmPYSoT1pRv3
zqaI6vrVxjDoh6f2yFpdKUUuzx0DIaoRgjcdvgsKuqTBqJTWVB7Lrs3f+D1dkAyD0QRpmbvzPgyF
fpeG+Pp8vuEvPixxmt2+CGfSMYJzfv6iNS6lXgxoOoCcGIsds1gfJjWqoLJqdxXD7iuPebke0hEg
ZhdAOYDWdW+1RMJ/AhQaHst0jMIbaXTFs1kBL0MTSbRym5rj/HfTKuDrLMkLXXogRNB1Yl0g+o8Q
k+sdW0tW3U3pWfG+zhy8giurGIe9OttmeuW1rnvI74sunGlqWXbWBbUmshmWZGUuTpmmC7x9MDFr
fiDH5M7PYzuayaZpSVFv9drLvtBAgEg8eZjMLgrd+XhTy7qpt/1gR8qVg3Wx1xEuwgGCImqhspIa
n39vL5qsCjaZd8wd2b2kDTZZKDu5iAtR0puPfZ1SrTLVzI5FnxcU3058hWD2wQ6AwA5US4U+zFhi
9Qt6La9LY5rEqcd361YXsf4alshqurIRaZBqmbg2Kl3+xrOkiGdGO2NR4QUIi2bo+TOPIVYAqHx4
R5TUZ+WuNLL8Jqtcl9M8YvOdunNlbqIYWk9Am4AB0+dH7CKWmWgEoOdArbNYUK1jZ6b1AOmR1TpF
oHyS3ZA62b6tUhHtLQZHV87X5bPie7s85wLcsZiwnz9rb8i4CIc6PSWKIm8qQNfPs1UbP6Ho/fAQ
iNuhqQlCHcUhJHk+f87Lu3P5psiGkoeBGTLXaxsl4rsOEqGnBAWcbwj+mnvcvtQbOSjNqx1ZJcJ1
wBVkqIDLGYr43xGJqiuH/YODtygB0y2DEb6oZ64SwsLGyAcJdudotLiKNgyEpXyKR6FYj8wDEAZA
Lp3sJYZAvxjFjkp4MJUiHX2tHpICe6ZIv28GfZ6vbPv3Gvp8FyLnAagAAsR7c351pxey1IveTT2y
OK72LWbbVr1Bes/p/axRJ2zNcR0OcY0Wanfn2m1cB3jntNsIOJk4uLi0IOyVDGESINORIDVXjvl3
XM1c4xYOj2LSHJ/Qw02YCOw6xxv/pQfdf5Xoyc8nfAGrIWAsVVfbCLrC25Uvv/RX18+GQoyHnSqt
SYw4znddkqSz5sieE2a7SoPFnuEENsq8dJIcCUE+Fgj/ayaaDcjL3GWTDmPDadJ7R+2veVFc3KOm
vbQPgQraJloN6553x7Xj2NCkjwC4LMbDmSG+CVtrnG2rDqL3c9cFrCXsJnn6/CV8sDCXGh0quG/U
IuuGg40qfhkSgo6e1Wg4tEDb+MEUIO33CIRjtJbO/XMkIuVak/8yvJCRqYyamPXiXb9uUhEI8M3N
RnGS0tJy1PC1OgAiXWv4sY7JlUb7ZWa6+G2g2kqbgyJPXVd4bgU0qUdJ/NRlmfgDJqdN97JPDPk4
KINnbSeEgRYLGBsIYw7+tHxCRk2pNoaW1samVWvlyrn6KOpQrizX2TuEYV04KEJIs+7t6BQPhfNS
cZs/dKUKEUszEDhF8Lz2GR6ON3luhhBklH4EbxfJ/edf/11TbHUE3vUwFk4tDbI1CBhALkpNUnjH
QemK6saMldn1MWTQsQSCqDhv87js0dGL0wbpxN6xfgirReqwMrOkO4ylUoQvoTHJ0FfMDD9i4NUR
+OnaedQxzfoKKyrK/Yw2Vh2E01g8TbgpWAF+7JZ8QI9riv3OzMWXWUTZH6cj8aDZXRj3jYeq606k
RhI/uWrcRQGYDReRRgvhLCYIKYLSCB+H9q2mNdnW6oA/7qJKiacgrMFZ7K1SKvsuc9FLt0L09mHq
qqG3QfKmjH8nWlTTOu/w2EmTyUiCtmffYy3StthQWlob+QuSEryONySqT35bfAUY3k/3EprcsOlK
JapvVW1WjV+GlZnTbStNfdqOeHJhmxG5JcjAuJ4fsfs0flZeocHVSZP45fOP917VrT8eytfcHIi3
wTBYZcF9V2aWXtvhUZrF9M9UDPW8j1zFtgGkdbEZlHg2wBaZIAj6eevm3ZvOVSYwSPfybJe2sun9
pq/lg4k0q/B7t+x+o0BZx0Ealm11JaF4n7msfu4CAdCo+akX+Mnn4TYuRjgcwlOO0Vzk/QaWJuyi
UoSTytpWFN31ep/Vj0K2qrtXgFQ1mPIMVDJtHvamX6GJSlHVDEZf+8rYqeaWrd0xWmoT4c+Dob3N
oco+MDK1+qUNSfrk5GpibtH3VMeNJtEc20I+zh+tCif3rQLEhYXbHBIbcqF6zS7vU5P/Q5TlJqt5
X34V9VO9lYAXrp3/JaNZvwwYv9SIQCyXu//8Zag0ZPA28sIjk2xD/cVFh9GID6ExEoyopsr8UTAc
wyR4mAr1AeKvd+vFqlLeQoBSBysIe2xSS7o+12rYy0QXxAb+WKDzCM1UAuc/zJaOWdqTUZxSBujN
o9FE82sCTSV+AGdsHeDxtFfu4csV6cbSdiOxZwALG+F8xWg0JGAMLz9Bo9JVLHyYu0650ze+aCdG
TOU1RO1HC6IBRLhjOkkvevn3/0G2gpSi2R+21Sm3B/fADYgdy9QxZq4AOml7tQ2r9vD5Wb28Zmml
A6LlHv+o85wJJfdmratOqIi3lm9iiN5mxqwFXV4kgdHlSC02DLeuLHtZN5HfLGMnun6ol6/TihyG
h2vFTnEavDp0HmLEl8sg8cb6H0yJICEzgp89hJOXye+ML7INFkzvms7//Ok/eOGceKo3RjAo43mr
PdU7faw3ZDAnRMAwpmkBuhEPo1fbhGVd1mV1JZ3+YD1IroxqUPVk9rauXeQoBgUdp+ZUYhG0z8vw
p1cA64KN1O7xKYxOnz/eB5c5j8Yolm2DzuCFYWaB5NAwTUZ9CnEj0HbJFMGhcdEiD0mSjWnXkG9E
W3IcTb/r6SdzKfVlFp8gRsn0Sqn80bND6CE8vkOd1lanKiIo+ET0zUmE4bAX+lzdG6lmzBA4y0dc
c0ECf/7079Pt81C2UPvIITnF6Gqt9TiYWJlIF3QgMGMTc8wwUq03GmSjd5grh1560nSNiyeDYGkV
HyEghhBIH1VEAguffHeQALFqF5VstVAMFN01ByY6epUYEZopJXZtmBjrikItArWbgUd0hJEIildn
vBp9mfa7qFEhEg4uitNAL8vW+uqNzjWX8w/OMPuXDh/QLOhsa/ywZyaKMdoyO9VNlz2rUWbvoC9D
BUiM4baq5vSGe+/m85f7QWHIOGThlJAq2rDbVpdmDpm6aMLZOZmIep74nKAZ9NH4WQ+NvreVNvnO
RFnuIq/jTQthV7e1pil6EAJkyvEt1Ka/PltMiXTMebizFuXM5S39J3hOnoydFgHIk4i1FPPlCV/i
HOOtEVypq99XKTJ2VzKHyy29tJPh1jDAAE99wayJqyFN+tQ5ZVBWFOTVUW/lJUwvcYJQB2zOZryS
Wl1WJ6xo4Iy4NPwWddzzhxwwTAH3xoppOM+vUSzNIJvn2Pabuui3n39iyBT8bWcHCNlmNBmX+4+w
xXOerxZaaU2SF3lEaWfufkWmRNwD8j2A4jfaMO3Y7gR01h7BShnrePUNKYrUIuqE+cLJzrwfiMkp
repzourpDtFRBQ+FsE2yg1XamfqH89baKN4kvbspU7B0v6Qe4vpphTPAtARH3+YAvV3cjiomhGBF
JfkWYurjjToit/AspCHMh0WEOfUrC84aL0JLOuMXDSp4ELejXk3k+T3tu2wDwEqZbvHm0L/oIm+t
LkCvSUV737Q6nYpy8vQXhRqNi6CKxmdq3H7GAtHEfdPKjXCHJw5O0PA5u9RXktD57vRG/7Ak9Omh
AZuys4Yxkps6ofO7GTiPGbo/ACN9oahjNAUDjoXqC2xPqfopKWcYVEMzH12l9pxtZnn9W2Ribblx
rVJ9zOWgPmmjpU22bxVmH94kSVmF93YkXOCysWYdczdsC7QAM+27VaTtBAxcC78m5Qh7MYcg32xK
Q+p/yEct41vBMSzvSmHh1AqHrn6b8Qv51XS0z/adqrV3nGcFBRlEI2Y/Tcspfm5KBq4Gruo/8ISs
j7Ep6ilgjhSe8pSGFNKqaRrkPW26TVln7R2CqmUSxPXonGzk+7+FYuifUycNf/epp2U+3fciv+l1
IX5UXu79oTWphVsUrGvxBJF+NoI8pQ7wM9QbjAC/Hpk9FEYfDg+JOpRvaN5QRU1aQvu3NrwI7f8M
5xGUPHQ8uCb6hdUm9lpVIjNftG8zLBH3LtKipMatzsWCCPcwL9pRJArzizuH0juCQ8AOQFFz+87V
p+GFdmeZ7CBiF3ekaa4XNDZ2HdwKETosUzzVR3supNzCTRLSTxK7wtKe3Nw5ORiOOb6KrM1Py3HK
X12lD+kDDxVt5ql3u+0MdP4WfHOu++agdsPT5MKT28wzhvXbJkzrP1WIGibpnjrMQRk6XfbSMT3U
MUsoEcA3+1ZznnHpDt8Gk/L2CTbu2N+5aqrUgVN1YbSPcjxrachMfbMJ63KagwqOpymhFFiSbc60
7VcjGYcELcPDfJtgEbkcL4EZcBxLbdx0jNsx1hsjjVrMq9DAjheAYpCoNVrjtt5rP/oCx4NXrapN
/VGgWd09Gbz+H3Rwyv7NjBy8NH08CPTyJhLZcK/2WlP+FAMo3SOj2BmZqqHBNBGP8db53bUiGf5t
o9i0H1oUMOddjrbB5Fe2K29LNfZGf6FsGHwitEqttPUeKzNsrLtUNOoIa6WHZjc12G4HwzRQNW1C
HEMeEDu08lv+w2wrMdkY7QBtRdqTGbnSIvlMrnBwQyrOb7mVRpgGqpW8yeZ6INeUcpr9DPSj6lsi
n53NNJu1c0JFT5R837R1N0qutn0gm3p4bOZ51m4of5S93SeWt4dzCiZNChv/lrib4n5XeBJ3RL3O
JuSHUbMQN/YMCu25NyuveeB5w/IlgZhJNZk1KONptW5/hRMhtK2Zy/yPVDCQuXJVXiQM3NrAOBZQ
A2N3huDncd2gXVLhRD0BrNGtY4j0aAo/JEQLrofOcGvOELP2YRam1wANF9cXgyrgviiGkW6D913+
/X/uaEBowu0p8E52Vij/pKV4lrQs4o2OCVh7Jf27uJwt5M0pE5n+LfXb2jFRNXFggpziIk7Rl7uy
mvO3iNKm9sPJsk66bKYrCe5lts1AwmLkzpNBlwdEcf50M50lBMN0DGXQeN4iDao+xGNZ/AMvRHvQ
mna8Ve3W2Guz1U8B+lNh7Y+9+ePzW3tdWTHkBrJC75KoTmt8jaaOmXLm8IXyJ30ySt03KqZgWlfG
b0qZJbtGTSilZpzrRqxSBvQbm7z765EUPAbchOhdwyzzLrh0eQn4Ex+x7Ak2bh3u1EQf/yhZx5Qi
bbh4b3Eh1a/Uk5eNVAtlQRJSnpiClnrn/N3jQoeyFlHi1Bpx6WcWZi+JU4svdVuTG3iVVj0MuIq7
m6nN2reqDAufdvcEqsyk2fu3eSHnaxFbp9YhGYVid/5jEEqjY6gX48kdEMucEk0GKBpIpBss6Rw9
qVzjl39wrpgBUt+BFQJVsMb5gph25qwzppNVZfCf68g65EY6fJtkGV4j5a+Dx7LBGPDTDll0JGHl
nz+cnbhKKFxRPnVWo4uNZ0gP9cgaO07PSeR91DXNVwaQ+Z/P97XLX/vfXJRlTVSCGefDgGIqskrv
o6FCDa7RqycXklj4GBYF+4mD2H6fjUjsK9GXYpMX1FtfDGyEvn+++voFL6svVhQcbOBvzHzXD22F
fYX44hNNIDTi86J0jsiO9Td222NS8/li68iFYx8tLqCjZOQIxBurJN+Z08SwoT496YNUR2ycoOKD
W8RjlDma/maKKoquLHkxTmOUT1mOXSD0V2Ty1z1QUJYDOgFe/ZwrBpLP/iLIZeCAVDioEKV1Lg6g
IwftW6mO5Ork87O3ATBjvJVCZ/TZuEKbAnSyHBRzIlXtfTEmbrIDa6vfW0Zoc8EaQmmDKEcejgq7
93boXiHEXxqYPv+jKmL8PoEsf81QnrOfPn+hl1uWh0PmhsJpwR2v+QxdEsYDtYx8lmLMTwtW8b6h
PnhO5TgFytjad2OcRv9+vugFqJMFmSAtTHW6PYhRLDv6P5dd3gm3mt2ifMZ3HFmkvEHXKuicWNwJ
q3OsmwgX7w3mlDm07KmxnFtXqzB9apXG2KO33VdQf7up2lPOjgdvIss56JMix9Pnv3O57M8P1qKM
SqAiu0UUcd2sjy0AMWnd6k9TU1ToJNMrkXsDjtiVoHh5hFjH47VSg9NqXAvharIU9JsN/amv22Ta
FbPzjwXiLA60XmXI8fcPRTDkeShhObzr85qnldmiqfakFAqeVakoohsHt6zpyr3z0UP9d51VhQyE
PckGFWsNaoHahaoCDsFHF2UKN0x9AJJ9/lgfLYeytWoAKYSZsx7OYdrkVKM7G08x029Stiq+s6w4
+61GaXGtN3q5L2h8gyxf4i5LruEHcVJIJ4p1Ko0wHV4HpQptv6er+fK3j0RXfyHhLOcTLsLqOqlr
FWFXZsjPYqw13GA7OXNtMmsL4qTR3z5f7OISWQRYFpUfBrsqKcoqstoIkmou/ovPRpl2zSbKC++N
wg89crczp3tQYvGzFSfVvzNkrOHKAbiIQsviABBhEDP15b4+jweABYw5pR/xTNWEY6AHi9qA3ud6
fhKKLNzLKi1utNCeb/7+oZEVIAMGDLeQXc/XhQ8DIRF+6XMkm5BRDo4/28LpxPOMgfJziY4vvYlO
tWPftGr7ry8zAAy0UUCMIXIH5na1uoPHnWJUNWyqhGapMaRw18ZC+WW29f8oO4/luJEtiH4RIuDN
FmiHbnqRoqgNQoaELdiC/fp3oLcRuyfI0EzMajRTDVfm3syTddgn3Wc1uYtPZB2PrTUvLeJe+Ebv
rxZtZ5QIZIWPgJVd5ZiMmqh3Ux8VqGeAYXibj2/uxVcCSmyVXq3EKnI1zvFeug2Ak60XCaBtLAWV
E2H+9pb6swiuC7Y0zfhVbbduLLFIGudbStNMCtZZMT+6KeWR70SCG1B2Gzcm5a4d+mu7oJJ20Hvb
i7YGjStqrKPdNM2+tLz5WDipVfiFPXbLIUotCYTVqoGfkLjbjQmn3rldjo3dFO2j6yb1oVLVViNc
TOlFkA8LGatwbTjV+7LkRC/3uPLhBxBOZxN432Y/krSDzPDxnb14kDBUWTEcdvSrSOK8V9Kyk3Mk
vIHHxVYc1BiT800jd3Lf2P1nAI7LoTDzU04ltAhbPxDv9+/MuOgxRrykfYSrLR+TJPf0YEy7B5L9
rH738WVd7rT+4OkxJZF7wtnoD0Pir20BetuUo6PePvarFW0fTV1xcEbTMwLoJrJ981SZdau+ZbH2
idHXX1D8L9TNl4lihxZ1Ar5DuSxJuVE7R7mfVdHogdN0E6KBITYJHTTj5VcWu3QiiJHU3yx2awd6
B3O9UyRIIDDRSdfcNvhrxCd6lov5dQ27AICzGibYJp9TVPjE2zy1Rf+oOd0AyY+oFGj2dX836W31
POtOvTXJxN5nVJ0/eV0uNs3r08NEzJdIhfxih655ookjwhgf64RaHhDBmsY5QbNmH7Sp2nR7kcTL
Z/ELF1P6+jXSPMQ4xAeKUOr9i9M3LoskZuVHrdH6aQ9kq0STUmdkLbBdG29KomV2RZf/81LCuLQP
QSqwG8CMc/bCtq0Vp6nRDo+6QaK4z1NVj4mxhC7+nJeB8zGhyLb+WUXl4jNZd4e4v2jXqg47uLPN
zpBMbSYBGj2WPTVNAr2QcfjeoBRiF41OUW8//lIuzvT0LB3EI4DxWDyY1s+uEq0RqrZyTp5mtOqn
tKEVrSVjdkWl7zptq71tptrtSje9oVBnHXou+aZpx+7f3iyWLuBWrF70uZA7UzF7/5DBoySWVdMC
dwTbip0zc0jdeToQhKIjYDawAdxW/7av/DOmSVeJhCa2KUgB3o8JiFDAOY4UErDcTGKFQdmKLqtN
bmbRf//4Pp89Vsai/U9WiY2Q/M/J8/1YTmM1BRm3HtBltfs1TiLa9gDQCcdxZvXuX8cixZIbuVoR
GPH8aCviQnFjZ0yObmSB+h0mC4Y4XOV2I2sXPdfHo53NCVwZJlC2Pjit+U4QKr6/shWcaENGj8K6
8MxD4c3dnZrNzYasIXej66L7t7iJdTwWLUTJ1B3+nP3ej6eDyDNzL7ZDyyu8r4NagahJJXlVVs9K
+c/Xxlh09TlRIVKxzq5N07F0L/1ihWVjfU3dRrtjye6OOE7HoLXGYf/xcOtL/tcp8f+Xxp1kyWJP
xYbn/aXlMu4hmRHekaMG2QApMn3FUqut0eeaH6nKfEiFXNBOecU+8gyx+3j487ngz/hM69xY/DJU
1s62kcKG0qbIwg1J4E1eErcpTnE5qS+UEsSLOyiSjqKn54Fhle6VMNV5HyEsPYrFVD/5KWdr3P9/
Cd1X6lD2Ss48O1paBk3liRp2WMJl3lj9Mv8CpuHsWkCIt5T6ctRZoIQPOTzX14/vwuWXigEXRDpL
jocE6pyittCW6NjI2aGCIfyI5o9s8USkX5yq+cxXvD7P8+fNesoLrYJJIOTj/fMWuHg4GDFUXZr1
buzTasNiR+AtGR57e0bn//Glna2kf+4q/jjuK5pBjgnrpf+1KwK41lr5rPE6a7NpUMLMupNLWGmg
dWq7aWe6wgF3tf1k2MvLpOtLHh+Vh1VXdu7XQYoD7ySazNBJk+QbzSrh20s/7SajUwNImdonx4XL
ywTHwJ4WAwW7WirM7y/TW2h1KfFohENhkmo9pvrGMxP5EEVlZPkN58A7pddpL318dy9fHIblME9P
gCtFM/9+2LiM1HW+NZkIh3SvxY0Vuh07QfIO7fuPh/qvK0Tl41JSYt1CGvF+KI62UTdIYYZz06pv
HR3L5yijJETEvb1MPsW55Zrc0Wr61ztLOYQDNhhKtmFrzNH7caErNhHkfy+00VFdNzrIoKBUPOtK
ilm7UpDABq1rp5+s0xfvzzoqh7JVyobZ7fxqHVRDnegHFxuU6dzFjgSQpGOP+mGawKN8kZvuJyNe
PEoYECovK+My/zDxv7/OiUDiyJ10K8ycWScjpRTJIZ3VyE+KWv1sG0KBjv/d+3kALuJfj/Nsz0cv
RyfvpQOZaRvjg7AwhIR1awOBwXg0ev7UernnIwVvrRtkvbX60xFJh+PKcGSolsMUQXlPLaAEgz4C
+EBlYbeBvlA1BZbP0dnvykzMW2HJ9sEp9eqHW1vmS5ytemZDndVHlu6pC3TAwwru53ik3xpbVX+n
GiIS22WIRPOsQ0Obr0ahtO7dUMG03TqJV1sHc27KdjObUaR/Q9SfDoHp8m4eF71yip0x9Gq1Gdp6
Gb4i/dONLyxwGlErggQIX0VBJPwyL6KnCkEYwaAlWT/bStPir2WlKfFGF2l/UxtlybmMC74ZUlur
7xB/O6GSTRMd4NQunG06mM2Xgq3XD0cXzhdpRguxeIanHMY2Nt504k9+qtbQKQFOvrJCsK6kmV8X
UCd9SYx7yM80UVLVfd5sQcim/THuu+RuXIRu37i2gMrQYoG/dVI1fsDCkr+UbBVBpXD7fMdsvWMW
WTIJDDIFqgA0oSueNK1EfD3mo/kNVGhL0VLTlmYbz5E09m5f0l0Xk/KrbcxC345KY2mbxQAx4PPf
9Scg4C6wTtF6Pjq3oj6lzuxFhZ/kxnDtDB6iiQxGoH3tRvTDA8qkCoFQdqLb10k2clsXCP9f+qaN
o70Y8uS6JYe59VW3Hn/lsUXqLJKXHkJKrPzKHI28FrRfxUtcZFCXUBC0jXqvFDVAZasQRXHHodBU
fuZGsxw7Ebvez9HLRbabEr0Rm2FQEJeOTT15R6Xu1Ctqg6gUunluEKLJaQKKY2HzuC0dAmV8odeF
udPsihW2VbVqbyWIzm6x4KMEHJoBFTqapzjfj/CKpyB141T9VWtDVl+rDhj/bUNXx37rvDROAotE
rP62EtJYtrEhrDewpzDumDfaK6eDQkuPRXaadRtZEzo5116qfOdABdtAZ4n6r2rRTrMWmNIwr6RD
+7j3qaw3I+Es86S8isZb7k0ClpYfdBSqudyKqBc/oURk8kWfI+VHPUq+ngYPDbLlOpqrgrgducCw
IWyXGnJctX0l6cIkavylSQyn3OTKPBQnZy4rkuRzW51zZu00VwOJWqXzqTXnyhe+RqSchV4NxxFj
C5j2pGudX7nUFYfa/uC0O5Kh5Oz5LODJc54pFMZzRHprK0tav1SyvZtDIUc4Y6R8odfDvPZF2sNi
HCawp3eIMzXnaHdK3QRVOhevbZM2Jv2SulG2BLE2A7+tK+QzeMNRHolNFgcnlwlgsNmq3FNcVWNz
KBcN9zsL4lj7NZzr+VT0jdn9ph6Wdr8HxazruySvacUE5B0M9cGVVmUFpujbsCTHgfrZPIyzD7gZ
frTijSqgNKlY9RV1AbO4zcepwE9tGPNvyLXetClSpm1QlHOqIOEHEb3lzurdHS1h091AzdOe23Ys
71JLsd1d3LpT5c96ZaUkxeUZH0a39F9KmxxWMJiV1/pJ3fXxdbeGMAEDkmAUNaTvOg11Ch0IYVTn
mmYscmV7qFIvzMAMPJWAp21/dGL+gGeMnd87dowOreJV2cHuLo6tSe4e5gZbPwlljT4QpSwQBtF8
yrdF1E/ZZpaN+tUTi9JuRmKV4I6lU08R0UlF6Bot4ZGSzDRqLMsChJmcSN3cN8QDmFdNE9vfSzG5
t+Bh6I52Zt+juynMIds6A/fhZztmU0z/oo+HYBqqCeYrmErA7fYUGX5LNSve1VbbxyRNtukYxIia
iMPj8P+q0AJ/G4vY+zkhTXy0W6OxgvV0W6Fw8qbfQ58x+xgwL0+ZjJOHxa4Axw/eyMRRJIn3VVEG
owj1RM2aPUynJcx4Tem1RVX0PMVFgwba7dPvU+6o106DAWWjLHV/nei5GwfJMvfD1u2VKfS8rvpW
KIiP/XHWawddtSLxxnnGW6voHZhOu2uabSRqSlD95KS/SRgpqaRWTuWtCZsFkxAoeiUBRWAuuwWB
lrcnDRm2iWwHRQuwkvCQlk7mt0lCgiZAGn2+10lUSdCJWX1x6yX59BUNZHGfpVG67BTPbqpbM2sU
894wFZqGPpvmqAsnkOpvcl4zr1ojb/L7Ylqs0yxHgmcVZS6/15GcXtSksfId1mpP3wGmba+StZlH
IK80b7o5tzV/7G2ccMNagNo32mJfOSWiXt9B5vJYUAN+BcqnNeG0OCMQrabjqZiA7zl2a24R9PAe
RGCQLlXsmipWBj+SdYl4K4LefTAGbq6fg4S+Bqplmiw4prgerNF+GqNaxV7aWN6RxnhsbezOzETY
Rs3YhQanP7klXbFXt23lKcQyZT3SxCLrmisjHQpM/3aadJu0Ij0xsDq6lL6dSmu8tohXuR051Deb
TC07lZKqWAVzhp1eFV7sTTu3Km3jysSL+DtrI1SMCSRvggRGITMfVEX34ArTQQHrpkW2nZShf+1d
Ub9IA/bXlsqtPHCqVWn3CIqWfpRY+b1Io7pHYK4Wg68peY+3weNh7bE79A+o4AiWYguo3c5V7bDP
Ip74xct1Z7ktC9NFgZqRuudrnFtKf+rYwrDilBXkVyJ7FN/MNekwDXnaL8dMyxHq/iivpeK2P5RY
HfMrQx27V01QTfKXiiyAL6oo8CkNbek+G1bXdIE2iuE1U7QpD3tiEMuDrtVRfOJPGF5QK13i+J2e
9LcuXfPs5Cbd+NsZYnySid1Y8qtWybzexl2rUnothKEd8K6uSU3LDPIyNTWp79PFlQ9W0mcpF8i5
cNMZkesSchi1UZgj272Z+xrNeNLmWuZL9sHGKzQJme7dRY/yTVPbw9arOmQ+FTrK14H1RO4qd4It
PsYTCk8rH21Ym7ETf/PMDvUf7Q092/A+D15gxbbp+jr2vyScKjFne0V1Z8dve7VJT702lyYFVCMq
D0U+Jlsk61a0L5zO+JomzVJtJYlBxKr1M/syz1vmLzCfp2afTmwjt2Sr2pSc2KeBk1MmyzkIz8sf
lFQZjV2MEtIN6sVx77JYQzNRIou/rj2jio+d1iCfNmbNzA99HruviVfik4OmP9g7MZVZFYgkiRrW
V1dvN3nd89S9KinlEd8UzjULZ0fy3CARavFK9jiGSsSNG3tmg4c6H13HoQAXwa69tjVxHQGDjvZN
HRESmFZRmoU5WAw+xBH/h0/NEW5zOacIxnSS2aoH27S08Zjw0iNgLpvo0VkSpfV1JdZ66NNe9Zu8
oxzziMVW0HJYbY6jDge6Hws+gDyP4OQVuD3I0qTUirVW7Ytt58V4KzpUwwtC54UtXdGAWPdNcqLJ
EnV6XvqNnU6Dur7UmaCyH8fb0nQTFR965Wh3+JfyDj+awJqqehIs1mwl+SmflsndTEuX39qVXrUn
IXS56cBpCXJsKsn329XLJB8t2XvdhrYXv8BZLPFUCjI3H9Vai8YAw5nkA9CxJu7GVqnIUja6RAs5
3fda7k9VLadbHVdPHurWLDy/qyAfMIEn9S6WQzvGPhp75B8r9JFdtqNDkAcvE3XPldtOLZUOd4g3
2lBk1a4gUtnbdk2v3OcU143vbsL/2a8xKUUBxk1b2dSg85Q7WZsaWwNmrnrjtjXDNr0uqms4uB3b
FFEoD021jI9u6xVIBJpe5hBkATIqrWT+dtmcAndSZFld0VvS89A0B5Twmlfx5CptnPsb+I6OFyAC
qMdrsxNsZyg0ZsodO2u2XlbclM4X8mWUF6zURvR9GZv2RoKMl3ulA5v2iS3xv6oK9JaoQ1E+5gR8
VsCwcmoxvYzNEN3wcRkQYukIZYOoV8ydKua31Si7/7iQ8acocn70BcrvUR4HhYrv4v1JewSD0hCz
Z4R0KJzsysCLaWwEG3gHK9GM3l5PXKBwWtI2+jFKmIb8ehz0Q24prb4jyQokr82e5AlNSJxsY6Zw
x6eem/6my8BTsLU4uVJbBHMbsB32o+n1ZnkFC1/7RYGt3OlzMifXjpXz8CSdT2XTDz2Aqk7hsPlQ
O1mqn/RpFBOABbDo29ksBm5Gl2dBoVblrTsOTIq+Qjrc9D2vsTn41eKabzRbIjPUROI+qSD25quq
maxnW4Lq8EuWkDecaBwCPTtS0p00F6Xg9OUiNZnoVDRBqXfEu8zQ5HEDVAUOKgk3yd2TzFjLY+qQ
dBeCc1LljvLQcprtUS93GjmA2jaZ7fxp9tw+eaqVaBYbjoQAEs0ePzWrg4w+6TZclGoB4+AJQvVA
a4NSydlbQ02tG0HmJUfFK82HsTOWq1ykOq3xpZgoU8fOLxSS7T6Z+sePX57LKg2OGfRHVKTQ6SA5
ef/uxJzsSTWrsqMn7aPriOgVev8qeRvTz+zLFyUoELZ4nlaNGVIE81xXRXbRpOL/sMMppe03S749
gLJzULcCw0BUfHJP/6MSz3hUL2mKofBFC/r+0mjV1/QCIiu0ay896OmS3SnLSLJ20drzV70lf8mZ
nOakpz2pokPksAfsh9o8qnj4Xz++zRcPGD0NIRY8ZMD4aL3OugJsC3VPlmjpyIIcDm3d67gXiEhD
QYooUTDrf+96/WeWRJHzSb3xv4aGh8HzhQhhoTV/fxu0Oq5oF6p2aMTrvo7jy46tQrvz6JOwVY3K
/pvDbTo5uTLsPr7q/3oEtAEgJRO9g1D0T0LOX8Vyw0T3IZzZDmmJQMsrG8PxmRqilUCg9AF1EZKM
R8ormq9JcnV9GI3gcCWr5g2842L6ZHb+j1cQGCR/r6xGmolnb7thOPUQw44J52Xo9vVYes1GmRT1
2E9FnVJJy6bPzGn/cftX/iTwK3TWFLbPmrKdB6s/r0YrBAWubwAxxPvRAhKMlyQ56to87buW+Chj
McXDx3f/P5YidHHIOfm2DZP5+v2D72B85flEp8KT0t0VUZz9oPI6ELPuKWFPJukakLGIf3/d6LzT
el8/PT669X78/ch1EcVr/YwQE0gKP4rCM5LdoGNWG3VnrDaUU+LAxM4FhXhevM8UMv91u9fOE39p
gHvPh5+VaZEO4NHQyzH9lbDXTu40j3fNKJ0y6JI2+hWnVXco2cWLTxbiyxI0mCiEHYhi0OyhBXp/
6SV2v4IChx3mPZUGP2uYlAIO6uSqet1YZn6G3juYdE5MdjrY1/Cki3/un/AlYy6gYY1Z3Duf86p+
MLwuca0QRKGOWreJQ+RCV7lTLp8oaC6/7RX2RNQB5FYgtPo5MbFzRkiRC/NKT0132Bkl/GJWSJfC
mUjMorkaRIFdpyWMzdl5TZ419x619mSHaty9Ggdt+Kw1dxEWSAikR4AlztpVV8Ok//4B2KBvNTIn
3TCpG2uvt2zifZNd/94uvOU0oWjKSFeeljunaGRx6lVCCk5mib3iJMBabOBYU7HItbTdKqJDPv+P
HyTtfV5Kpn/mQ/TyZ61Kz+1Ygt0+Oxb1QD3WzrBdcxbYaLGjvy5mtR3AlLWfDHrxQTAobUO8Pugz
0K6eTf9LZ3b0H/L8aAlNSfzWjvWb1smbUxLHxRJ2Rar11FDmLDnEKk7Bf50OGJ72D7wxjQhTcjHe
PxJLbXTWXJOkqhHPqyyRjvsdjTfKS4XWHDI8lQhGMC3gtLOHLx/f8Mtrx/f9ZzMOJQTt7tnGmCc/
6gud6DCKW8Jn9BpOkg4HLYi7eDxigqzC1pZjEzRqr759PPZFniqLHuw52GrsvBE+nc8GBseiuRZz
GqpzOT+R5d2We1WTEyevjHY1ckavvprKBnVJlwgZfR11wk02dT8Ig0ICuc0bU1ZDGQcLsYzFD82d
av1EblSs7nPRGge7z6dvH//oi/VxXS1W1RR9u9USdPYB1eWoUPsza7ZMOHgpUnybiV3Z6Vb7e5g8
87PEx8vNJ8NZ3B9OL/xzrpvShon2bGPXYREDuTcprL5J+BY7WWpd5n98aRer4XppdJJWysTK/Dy7
NLUibW6qkPLGJoLJvEezhU3SsEl+1KY03Q5tF9+UkRg/aTNfzpPcUXRENF6RiTLjn60KK2mBmXHQ
wtYTw3SkqqpvpVEO1ylbr5cm4djaAtzHIO0VIvKzSule22qg4Iy2If5X4Q9uP/RhsEyo+gOrPLsL
9axQaJGNEWogap5xv463phEbXig8cyj/zb2pgqBD2MzLhLURrer5lRPMMVplhRSH4hZKR0K4W+2Q
8uK5oaIjWSCqo8VcPmM5LT7BCl+8yC6zLLhm7Jt4k/gF76edFaOblhxyw8WeCt3X+XaujZLeVKUP
t3btXH/8cl28yOtwSBY0gog5wp3vc2NSgCdqakPYYvre1HLO7jAwZvtpLD7bX128xwxFOx3RKkoJ
JFxn+0nLxOOeLuUQ6qma7YWpR9sM2FggYkqdpPLoN0KL5T8/yVXhSD9/vZ+YVNcf9demDimIIxEk
D6HXl6O7SUq7GIKhwAzl07g0i0O8NM1r1oipCD++sxdTOGp1Zk/QhquClL3N+5FrqjUO8MQlREIW
PZtLrN9TrtWtrRENanecU4dsNiK5AHbAgoLt8PHwl3f7j46L4zGYXPCCZ8tXL0SrcDoxQ1IPPQz2
qpP4hVlURznm+jbvxGujQZf7eNDLtwmV40qEYfdssY07mzHSKVeymbU0rNI6PxaaNRgBQXdOGyjU
l6LDx6NdfCpEm2PQgb29Gs4uLJmjl9AQ0Jz2VDf1KCA21HSw4jihf2iX4yuVXe7wPw+J8XdV6KGc
RTV79jqlJRFPbjHKExI9jU7nWNB7KzI2COjap/hYx4385CrXe/auRuZRLYKwgzdhtZSfbw2JJSkj
XqT+pJJrru0TCQY3rCUNw9ePr+0iQZRiEYIpJjzcJAx4vstraf3bWYbrHyJPVYep0tllkFK6TX/H
3WR/ca1umr1gmcYUgAe2mheV91dc00/J7ujSjumvqnRG2yde3PlMj335sJ117ud0xpmUUHvj/ecE
+wFOW9yrp1pQnPR1DNC+jo7g3iUR7SC6+ZMizMXni8YeldPKzNcQ55xzq8hEBJA7eTRvi2lyjp2z
mDeEuL1Nmpbs48jW+vusMdRDNozZ/uMHcfEVec5a9lhVoH9k/uu//2vOQoBtSUHe2Yk8y8HufWEY
CJStKbLFFXFmySf77MsXbL1U5LQUuBB2nZ+2F2kQUReV1clwq9b8qjiVWuxEgX3lkzf58pZysjbI
SaLXhnH9HBeASYq+rK3Up4IdTTpvQb8NK2e6z5+FNbtTqCC8auE8K2L4ZUdm9fLxfT0fnxiJFViA
CQ5BGbrl9RX7674Oaay2LIXJCbaueDFy3STK0QIJr6/Ejqitsh/4npe9qQxFvPl47PPp+M/Ya3WB
9W81F56doPKpUQgfYeyK1dVPWyCStEDoKDr18k2Oovw6Je30/PGg59/MOihvMIdK5MQcI85WXD72
zJ2LNj2lEZ+9n6JpejDHhhQoOZHmmdFfjz+ZIM8JDayzKySAdFZMDCy857hVJI86CStLdiI3NdmC
+YlC4M7yznBSubEnuzjAw6+DnpRmLWglgjUHR9Und/s/nvRaS0AGTxYmb/bZZJGha2k6ulUnfOvG
s0ef7lYBPnxyBxOBmhVl09FzlHFjQWD55Gv6s7D+PV+vN4CDCGJQNjuYVs7W/Q4FjwaoLDsldBPJ
NqADjME8ppnllyT7PLUFei56by3Ju0u9LCF+RSUK8lihcS7HgbCsVp93/Yy6Cr2+sQHDZB9qBNsn
WgnZj6FLPkVw/ymlnv1oXP98FLya7FbOz9p9yYHTbsvl2I5edmNPoHE3yoh01YeiBw0plSXQZrIO
swBZSzHdZVkcv3W9sQYcZDkY25YF5bHUm+4VWdf4ZExpXByUTLcVX7dZLK48VIvpC36WYtpFXpVG
V8KIibUfaDZfobcR8dekMZPXKVVzb+uU9vgVEPYw7KJZbw8z7VxU33WsvCV1NGlQJwxaRHRqsrq5
pUHRX+FFbJfSp3pXZpuu6/vucaZHn++mpqnBfcJtUPU91gJT40molvghqkbbMqsqyfdmaebuptK9
vuGtRAoTkERr3PUTZJOnSlpx5yuz1sdyK4zOUg+mUVavCZDjWy1Z+u/lpNklKWb68BTTfoJ4tKTT
mxy1WkHR2eZNmNsGJ0WPKW/wTVOmJ6WJLHPbF864qyKLStNCAtNONxI3OnpeS0zqVGgEPSCsGYrH
CtFLdttqUh0PBliIGxw6qyzB6QFRjNYiQe9WdHoC0FiOsk3bJhfXbZFHoQlvcPK9zG76+9luJi3Q
Kjra7AaRwwEX67p40zjkuQPBph6wSVUxPo0yEuUt5p+4Cqpyiclqdwf7NGNfjQKr7ykKe+kiw7zu
KunPFZwkSajr4MNEcr9jfSVVVtebKd9kdDz7TUw67QvwTVP1s1HS2LOcZPrZAz7v/RTp2Ks7Qqa4
GXKDWHtZ6PqD188tx1oSO+frmnkCL/bQCCfIlwmdipilcbKJcIW2q7ptt03pEXzHmdndj8mSr+nF
ztztlzh1koAefgLgqDe8nTMC3NtrkckrgvR+Bs7kdvmO9j/UM3C0uh4Qxeyqu8ZYWnEYRaPGW3Y2
pMRpZSN/D3Pc/FLV2sq2Az354s50ojq/WtzI1PbKYDXatRc1BnWZ3na/Lr211KE3IHWxHGvs79Ol
MLQrqojFL2dKetUHNkHnZJ8Ndce7xoHwixsTQPnaN1Ncn2rpSTSBvSG+I+9w4zdUD0l+b43Cmd4s
On35tsQrGMEiI774YMRNTWh0n5cIFKhO7UdOHpxSJ2O+641MpFvTaGIZzt4Uw6aKF1Sigm+g3oC+
7bpNFE3EuHUVs2Q4mQNldlQHqvbAh6sYX6KpQL7hDAlA/MIYzV+0Y8diEw+r4ilPS1P3l76Q8gkh
lP7sJkx7d92YyW1XFar2mCY9WrNIg1G8mVEh29+yORo5ShPAZHukKizmb83mJhFUbKpt4OSLuF+5
e0+iiJN80yeq9UQpbsqfQAWrxVNpOlPnF1Q+u7CKU1CbQ6wUrQJhuho1HDNo4YZNPi5e+YPpuvtB
n3D5XmqZ+lslTCAl8xvpzXfZ5aB21bZz9zCAPW2TG1Ez7CNtjHqkCSTCbiYLBTamhYE/aHoybo9a
Ry3GB6ikPgDqXsuDk7SuRlVgWyOrC0w++S9ReWrayVgCc4iJ9l06QwsyR8XVi7uzv526htJ2o7aL
eFHopCAEJcmQ78MaGhnwPbT1FT3UqN+qDYlYgTrZ1N50mSRH8vRYTQwWhh/4e+vYR4VvSx+ymHfS
enNqt0s1OtYuKmurQnY85tO2ypboW5fOYxtQ2Owq2lZe9W3AstoEgGnbb7NX89FGnGefjTT2XrIe
jNS1oxNprSbw+45KG0V7rzIVNRjirhcHKkYAj/yCIu6xXvQ036MwZXcjasJgpiAjWQDJJzT1By0p
Z/NYkXqahDrQ3bCxlr66r2lh17oPsy7RNkgp02vPzPv52LOwHxWq7doGAGZpb1dN/FevQI+5YasG
RCzqtFFhRq6Ml0RAxtnXHmroPSe2zNm4iFPUIJnWeBBb62Dp+DOaDgDS3lBWXzzB8vZspoVe3tV9
53RHQtWQCWW1Xgs8u3OrHKqkjl+jztKwBTNvD+ZWCs2cNgBLkR/PSCEJy6QP737zYt17Jp02XQJ1
FsIhMB1YxgYZrk2AfIyAPkTO7o6HNDFJhUKmLdFPZT21n9tZyqi66TJ7GE+UvhY01AJlBnKsKi07
+TKqSZ2GIxiDq8L18vxKDO10FOBH1YfBm8wj5yVofsSGKf1mtmWtsZsemtDQgLtvON/rIqyHQWbB
SESpt7E4t3yZyDt7MkE7moe2mp3kOWJLOt6tYrIXJpDqpzQS5XrB/FockxkX9TeLKse4TaAFqnD6
FaFtXOB0+SPqLa059i5gvIbkuHSrZlas/eDooAAE1ZvqanXFhDjcSdwUhV1BzbO7WrfQAOE77XA/
pku9n/p6qfmSJzOXVwuoO+dmkeXYvvZ24rwmRVVVO6pgpjyosON+A5NFDwyYw0ZlEJkZrWCNBnC1
WXUUiJo4WewXS7TtTyqlY72x3cJ89Sp+SuDNcPd2aMQ1czPZsaX9qhNbK6+8BUQyuntE2cUzXL86
C8mR1JK3qI90E5JkVD5PBba3Q5wCIQjcQgwHIJimGxpKan0tNGqT/VbMKjUBKsDJybHmydq2ZasY
h1lxGhOzu6kXJ8Ltxx+pkw5yk1mKqpySBqzAyeydIg4IyjKdq2hw1X2KX7XYVSXQ3id1Ur39TFsH
6JZKHNEO0kdV/oyZJ+KgrBqivhwHJkMwoSmx9wXrqbZbH6cNLSjyUr+TAPErE5kcXguqXjfMUHG6
UeO42iYD6QjhGnGUg2NOOrgFtaao/+PszJbbxrEw/ESs4r7cSqJky3acxLaU5IaVrbmAO7g//Xz0
lUWppMp0dVfNdKYGAggcHJzzLyWccjc7KEYCKrNUWjPYZrnBhV9VSJyBqtH7jR7nerRzJiQKt+SI
HYBEJA6TVachd/iUj2Cl10of1q2vhWnYbuymsY6D14/huuRHFuiIVk7i94WX/qoAu0Dj9jqAi02c
OlvXjDrSGLcIyNC8CtSuoXhvejg68peTFLEiyKnV9j+ncICKFU0CPbFTY+qHXaS7yVNtTprerOxs
Sp5EXqbW/ei48SYNstjylWkw0LY0cntcab0jrXVelkbgkwKPoN8cYZsgTxUn/oExd0quG/XDs6CE
ig8CsMh2E+du536iHiOj58zJkWgc0UncZZi1k9LR0fJ2SiOdHOhkEY5A5yqMJmHolJ5AXmgFktP5
DJ9HlE91TMXkKxWk5IB02pTfDV6NeCkZhl5teqTlvilFB8YdwcY009cdLfPyDr1X7L3qOLUUHz4a
6P3KAqbW5dbQrXskD4aVC0yszFdpFSn9bz0uwn7llIVh+mxuQGquno0UJqllrwk4mf1DCFPUPgYK
vSBSUdrbDLqD3EUV40EfNooM11VvyKfYsKX9ySnhoHkrFbhw+VBgmY0evwIueB2Rl2FkriQaaOvU
RHpa7V0vfwJpXtYUXgOlStYFyXH22CM2n7BnUwWQBVDrOeOmyP8FW4rWInk0K8WZMb9IpyR2lo2A
qGv5OtS5JTZagZyNHzs2/h3GgAOaPSXK+LufUODbQEvp7ytV1KDtEPHwnsIgnaCsG9wE+ufS6+WX
SQ1b8Qi9wquhFkivDnOYREhyPE6ZFv2wFSuq74PWG4lbVEb0r4rbCERbjTn3hIkqQ18iBxOhweWm
irPyCiQl6QVNkbHlRm1RmE3oiWwamebhJg/7FKl5RKyeIozYfgHEL2mvN54T7RSRdnex4Q0lWtlC
iFUDDEd97KdeMdZg/eN6o1GcyrZZTL62xoEseGVorFObapyKfVzVdr9jE1UW9KVkUNeB9AzxPKZy
UnaW1DIqhmVUrXVE1LxPXRuTLplRlGuHbJoxo+mYR2IfBTUiAINopfQB2JZ3dpjGqo8sFg88DVQw
jhIC8OXGKgqVTjOtICWIV1blVQWRrPLydackTkYq0oj+l6uQkKzSxrUGP/S8VN1ALrPKlQVxbbwn
H9Gbu2kmVE+VZ9fIBCpOAAKWXiIuS7Pa3fxkxA00hnhgCU24T7kXmpPPKsNPjnDz61ZNOdmvma2T
fc48lPBBjpmsYBvZcJvaZoD2k2ZDTLAqQr9P3Sl6ReE12Hpk+WG+aXuvPjiB3iX7yiziVy0endFP
R7ixzapJILyv9LJNCn+Ic8RPu7qt0zvZVfz7uS7sPlBoUjKSnRpYP+Da1kKVfBCg37PYtr4H0wjO
M9AnxfXBhpI54yRSDgglN1ODajb3hraOBDGiWMUYiYjHIbYd+aTYevHk6kOm34USgzhOMpxOrMuR
w+1XfTSofLdsFOuuq4Nvtgv8Z2XDP9ugkGOxkqBLqnXZD7mzDxGJc3xkkLsfY2s2zMHQB+mTgQSs
PoBr+4CDdwk+1u47sedKd31Uzqd8g5CY97cmgogAFITd1L8bUSTfK6Ruh0OWFlDy1ACOYd7Hxm94
INX45EjQrLtey8MfqGR0417FtmjEvKYQzRcZ1M0+M2ut2ER9ZvR3otH1rVaivwFaOKrifVY4Ic4p
o5jyZNdNXmRtQqwFuciMuAULQTVQcV9xQunqfc/762c1hdp/ZYyezip1MXvcGS3fduAiy3xvsNRp
k7cGpgar0oirKlqVk4QGRH4ODFKX8PxWIXDvL5o+CHULIDSd9jkV5mbrTEU5bHjUWP0aLEjxNmYV
oFGwFbYHh7ISRFLVmsyjg/364I9doJW+BvBc21RGrK9bGvLZEWH6ydtm2OjaLzrYZflWKU1lb+IJ
U59NOFmRuR2d2HVWZmxN7hpFc236EUh7GD5xCffNhsidWfcdxWlevpYKwqxC+XsgYCaODh5nSsXe
bPj5cEWIYuE6TKgV77AktiW6yWC7VxM4k8hcYYCZ5UhzhlpPkmhPjc9DRy1WJIJm/9SKWn6BJyKT
nW3nurWbeQb73gZwtdLSDNqOlUxatZs0JDBBfWBd8iQ4PD/rmECxMbwgcbdJ1SUjJIIqFrEfGFE2
fPLsqnEOXLSa84ZcPOn+CkBR/VMLLJl8riALa4+upOa6xom6mp4gPmngv8cxU33DqbxfRFbusbwY
ohLTbbLJlVqNQLVrCSvGT1ulirdDEqpHCWRTXddtBIA6wAcetOvYh3/tMGlU3nG20oQrU4sDJb9R
ZTyv6RqWiUonfQKX/+DOVcgP9eRamwR7TK0fNISjuufE1kKCpZuC6YdPWe5qh3rE14yd+4+WIhRZ
QTkg5WsBiwa/tOTU20Yi3UQU6YNRqPkWYXoCkaLAAV05cdLsJGLh3R6lINu4Vd6d28+nhUI6uKge
AAmgyedpi+pmg0ZzGuqMDCqEFI6XdqpQ9yp1euJhqMLIcrJf4SAgcOioOKzsWrfXLUWWP1oXZjea
12cIBZp/Bk1AYHMgI2njLjol0hms3rQU8ZC5wC+47qdpT8kwLaiClOVbBf64eRhFTdMK5sePxIko
CQBfgUanwcK4Xm0/KzoTPPibzJycy9KW7hvKMKaRpzfhY9xZ6UFPp+ReaggtEMVSyD+iRFyycSBW
oBnvXx/6rNBvgJECpUlnEt09d6ncWnFAWxMUyt7Be/Wb3tbBVjENmB+m0T1AvrxlVX82VTY+Envg
UfDEgKq16GbgoRVOuTGKfR9VxTrqe+vZQhr/aeI3sgXmWlTfHDmM0a0vfnbmGHnWY5l9++D4LjVZ
BpuHcW166V4OINp9Mbp18sWw2nGAgQmMoUSGnsANzadcu9GQY6g2kuFsnRzVlFGt4QfZYzt6fi26
3DsmyqBOO0F0MreGUac8IAPIRf/aFaFbzJdxSAzoxYApee+afAgV+ZBlYE1E8iZDOfkmFNZsZUaS
2A4di0u+hNv7SCmmBEZTigFDAiywiOy29G5slcUCvv8SmuYzZQSQC7/mNGjNT2LsEIbkzUCPUGwi
ZPt2fTxFO62c6m9eNxo+8qS3wK3vceFD3GBYMBgooOFXxhFxlmgI2dRTFw9O+ibyuHxGm0LAv1cz
477uiylZBTMjfxVFXVWuTC7KXe0CdXGxhaN8W8LxRKMK85jrp+bMRI0fRZUcOXGCKHovy6ZcEnha
r4YEijLLo2YFVbjdONJoId9JdGBWUdU6JIOwesJNmY91RbU40WHvpoXy6g5V8qciuP/OYPnkKyMC
OLnW06jdyT7tb8CCls15FtCZtcZZQMpmuv0O2vuwg8g7LDlV0fjCyahyMkHUtHAtg3u5wiFM9iva
m8jWgf3UcFbjEaiscTdM/zM7JfvGt5Hjw1gWxaFNNP1ffWHm34ZVKMhQ4rGrmXOH+eS3gcczWm94
Ic+VD2Czva+6tGJ1VeVldm+xorcwcYuA974a4MC4eAlBNn+djpibnuxypR1e0jiAmiXaKHj0eNSg
LUDpLF6Vg5HeEoi8PKZrztAwEGhLG+BWdJneOcPwElP4/OrY7vhNQN06aqNINhx687/r23MRZN/n
CIqQ703H3OayP53jbG/V8B2HF3OyIN/nsgB5m45veukoFaLgCnle4MnPvADLGxDpS0MDb5hbgoiI
oVd9OrQ9IHhBXji+oOcu71pXsWY9Kut3UapyK1rLvFe70H3LcrN5uz7peVKncWKW+TTxH6YRM4N6
FiNnGvB2ycjc5eILmgJVjc8QBVUl1I0b2LALY9GPh2OGgrwJrnIOlR+2bVhW3piZ4/QiWk1+0wa3
eZgVsFqEIdDqvdEXvrB7GAxILb0GBJGWEne07zoB0nh8waILT4CG3FfD4bNtQRWrLfIcokJA7fpi
XhwTLoEHRMrhn/nPP0ywbzrFG3hwvhA8fiOl1XMnStNTtoWoTWSRGlk2N3LiS2tqIfsFlt1ABcle
rKlGuchAVZhpIrT5UurFcy6FcUjH8df1uZ3fY5yKDwPNW/jD3KBdzkDgaXwhPM+0/QSX4Rq5nrrN
nLcAn6M7uJTW7+uDni0o8BDSfaCSkDRmWN3poFaVTm4aO8OrVce8tr2op4ISCM+qtnEBNAexIJia
N77iO73s45lAPgs03Rz6tRkDtUQzyKqctNRxyjdgwEa5aiYUzv3BS8ke4jLJPhcVEvD3oZ7od1VE
v2PrTpWm3ue63nq7MDJktZ+0o2OX9TGMJuezWeVyC+F8eqx6fV011jp1Oji9qOpE7Tob7FHdjZUh
FJ7vFtreFIs9FGZwSIpeQjMY7pogrOq1HcncXoVlgggLkBvjsxFG9Dlw9awPXYwEBg7tY/8t8SIj
+EPlIpx+5slQ/im60X0c9A6mO76XkYQerbvixqItnwa8x3idQB8Cv0UEBTF2+qnMsnOCEYT2W837
AMZOmMDg0ptxCHZaDZMLLIFF1yShWPGLDh617tTqHeR1LGpT9ZjjC/lve4ewRr3FnpXSTUDjZ66f
ZRlJxw2aNy3vPRNERYHhbJAruKXwbBGbTNb9jcN4lnXNY4L/mZ9JAIDAo5wuQki1veqLonvrc63t
VzGv63adoIuRUyOaetN3NNH98XBjdteVK9Wn0Ov7AZ2MzsThV5uKGoASJqnZjbVYRon5d1mA2TlE
hHrQhqe/ayihVBhBX745TZc9hVMb3IEmCqf5QqOO8M8LDzHV4xbFQQ5G3+IyozBg4+pJCca0IuNX
ELTubzM0+nBDX6RHP8Bx++zG7lsGJ+YHdm/G//AQRMVAP52fNBpQCU7VvikZ/d/ay6sDGDx1K2Xa
/66JiMVDiphMf4MkOMe8k0ABqm5+BTO6/e4CdDpshnIhTTZTeTUQN5U7vbGdZ6N15XfNSVBNywj6
hKvcKR6SKSlufdT31/bp8GxsoJKU7cBaO0sgYR2gcEDJ3HlFUomehzW46fB9SsLR2li17TRv0sD2
y816iy1XBG+uZijW3ThGCB/pZiN+ZqERe7veJMru6OHKF3dMkGoRutSkP5kd5rDN2Jv5hg6LnuB/
Uec2L/vWre/MoBqUnrcDfLVhh/N0DNIaL1dUcTSh9e1mKClqoHWgem/uOAPQpyCv4fKEWuIrZheJ
nSjYCSD726r1+zDQcbZPY6V5GobI659pJXh/eca55d8+GUfzZcSJo/xioXbAuF09wgpeqUi91092
oHrun3/cxOxfwFk2wFcQfSQQp582VluncqfQe0V+AjEKB82ZV0zwsodSj0vbx/2iuCXteraJ8eMF
b8x24tnKq2JxlYMSKFCsoAI65HEFxCGJzOdmzFManaEdznI+tEO+aqFWBNvrk704MmeVoga1LX1J
/EUJZKJI3eVv3Ho9J4VSpNro7bOTayqCzyMeBmlwG7o4B4KP+9eC6AE4HX0SMN7I6C8ChYPzmOFy
+819EFSIa6lZR5QvHG9fYTfhbKnF9R2WpBM+jImiPuA9ohTrFu2TaI9LlB3vPbegYKp2cfMzoyV9
K7largtVrncONsHFMPi1izstiBK1MHCme2uFXZsrUDTlT9Qg68IPRnP4OVhj8FJB/lc217/HMly/
jwvTfqYz8HpfclKiugOxMuThQbGCEhBOgUhD3blf4i4q/OtDLfGjuIkxxxmJzqUF63xp0Dz2GuAC
TVHe6qGUD41syp9dgJWeEuvautSq2PAzN/OstcRaPrnnbWDfN5YjvRv5+jKWzr9jJj0bOjwg7uzF
7hcmbXvckoO3sRtc427CLPFbKrOcBmqP1I05I4DWedhO+mMWc1X+46XFXaUz/3ejINiq76KRH9Lb
SXNF6cD6PAyBqiaQKFD66YqgPyb0q2Hl0n67sfLnE55HJHBzHVOpWdYQQ53Yo6B2dUDxqd2bwio3
fdb3n7IUwvuqNrid1dAeC6iQttxd/+rzxj05ecwW2KWmQ3WEhrysKsfgZvoG09VDFabqTpW9+lik
bQAKoEkswFl95zeJYT1jgVj7FMTzGx/7fIO/k4NMUmwegyDvT6OriMbABfQpDmE39g+KVjg7C7S6
L1pTuXVNXlpn9vb8OCILROLhdCzp0CMJtDg9DFOZb7vIyr5Lx+xXCpSyHWy76Tv1Vizqm1TceoOe
x49Zzd6GHznLdUDQOR26rXqF3rMnDu5kA/GvveRFjdrKr4DE7CfpVcdAoQlz/dsu30zsZGq2QGoc
HHVmruTpoMOQ0auRVMSRzYJCC2wJBeBYQ2BhHceJGFbgqrRbnIYLM50f9nTGEXEgy1xUORUNYak6
LrIDQD9737RT88rOmshmMU/gyWPY35pJCf99G6Gg47GwVGswvF3E56Txgqk1pvwAvGJPdy801j3V
FV/vAySuri/rhSNDeQatakprs1rBcstOHFbkcrNDEQTdjywYPF8zEbDBLrm8R7xbfyipS33HIEt7
grV966teHh6k0TtFmzry6Vdl8UM0cmy+ajtkw8PQ1m6+gj9CFTdrC+drNUKSj7SAFmHEg3VTYblh
34iRlz4yZQ3UrFU4duDtT39DEw9UqwORHwIIhAf+F3IjHPRSm0FFztRLxnA1KIX8x9rYvJ9RKiLJ
tfF7Z4udjlpmsVf3ZZwfptEO72xvUG0fjWu5K0pph+uhaKq1mnvQdCoeWNc/+qWzxNNpJuIDwSET
XIxtKYngsOYHZwSkte7B2AIvkcPfAL2p1C8mxHhv7OmzhzR1SJo9DkeXIsRMIzkdM+rAlTuxkRxL
RR9bSss19NC4byK/sVDBAaqYgh4MNeXT0JEp7Eigrb1TQyUDWqQm6Y03znmCMP8eKNE8G1FCgYJ8
+nt0K8J9t4ni4xiEBvjGou+CHbLAVEY8swSGGfEOGnxPlLHjq0OTlJsaG912HVMNc298kLNjQBRF
TH1OVPS5n7JYnFGNA7fTjZA8MWl+j8AYHqMem9ddmwwIpDRSxRYlB/tkrVtbT5L73AEQcn1TXPwN
VINVHj14eSw/kDFijU6nPj7W0po2PXvnTinj9KcQ3c9enZy32MiQPc2DaFqHlYhuxPezU8gS0NHi
2uZM0PZc3GdFX/aFhbzhMVdDx+e8VAkN4aDedE3jfdfo0z+imxbfSEnPShswueglzTkDurD0IhcB
qMBzdJJJrRwQ3hObAit6dR2XPONS3YvfMnNw0DauxhkF0zya4AzumlFgFxqq/XPPxrxRS770EeiJ
z6V6fhE3zumuHHiQQJ9xwqMxoA+yinKYFMNYTCryIom6MrLReQwDUd8Vo1tsOLfTjV1wllawHnNv
Ym4T8T5cPr41a+be2hM6wHYcvgLd8Q6zJNdj6pjpm62YNhI+cZX+HibRH65vwLOoxNC40docS55A
dDlP5w5kF+9nix2gDbK4QwJJ8iUqiklVPO6trnR318e7sON4jtKzoibq0u2ef8+H3NiYYq0D1hEf
ybD6l1ZNG55iurq2Y0vdTFZgfo5CdsP1QS9Mkr1tgjvkdUhtY17/D4MKVyBj3evJ0UPp9xm6N2Gl
0mz0zCUe1cotStalOeJ6hA4Aa8s1M//5h+FGngY2VDJBhzp0ERRVprVO1QEyaIS4ph0CAzb01LsR
XC3+X0/ycOiR3OVzex0ftLNbXSl7qOiDK465gaWbmkfoqbWTCmFGUG+5vqCXZug5cyIKbEEjQzyd
odlKQipUgUPn4Kk+UKx+KbUR/e8pcQDaWYJHrRp9uT7ohVOi64hp0BtAgoAm+OmgU2QrhtplykFp
Fa9chV4ijkafO5swtboN2brRrXMAnw9OYjs3TuiFm5RclCqsDUKE4vSyoYeqg6onlh0cwgKPvpUO
z6aG7FTrEdrOWgDs1MYwMUVvHXncIG/WJb6hlGEhXa9Ek/a762tx9rEpkdOT533LR5gz9NO1iEgc
xxKw/wEFcPXeHi2gnrHsVHeTNgAPbnzus/Mzj8a+4gEy7+uleUSt66GQrRodXCX2/KDL1F0ViH2b
IxGDAvfovVyf3a3xFjdzoFdDM8CVPLShiP9OTiCjlVN1fYaIr/0rTsNG/z9miFAaL0lAMWQmi72l
ZkmJWI8ZHeKq/BkqLYSkxhGvEowaE8zjb/8+wbm3ZwECo7y/7LTRFE4Syo3JQW1k/BUIaLbPnLDe
KgFd8zUJoZvcXx/xfMPwfNQojM0+otjMLuJ8bIc9ZbgyOdhqi8+E12kAEVVKH12ZqbdW8yw8QBHn
4chyQuDV1GUN0EXLUaPmmhzchFingO8P9nnnNOVmqLNx2rhOYNxrEQjr7fVZnm8cBp6b79QkCBVL
RRRt1IUlbSs+RANQsvVYeqmyUcxYaD5AfPkGtwxS3/Uxz8LSPFnaiTirc0DA6J4eRXgLyIYGrTg0
TVO8BTGMGPDCnvfJUQb3NZjS8U9g1BkuBWkkbvlOnWfUVLno2FJohXRE7rD4rkUTx6YiDHEguQl+
ZLWLfnYWGeFOyQLrFyKAMYoa1aDD4Y54u8tRDj7Mgeqf4xE/w0ape07swUssEskAI8oMOlZyoDE1
dX6dWCL0VdGPNOkU5/X6ip/la/OcyVfnDBJxseX2gmE9Sq9UBBQXFcFhLx/kr3qkbutyX25jj5LB
Cpxe+SPPQ4DuUDXE4fovuLDPeDu/J+yziOmywJjF0eSKiZoT8gOt/qWcymgnQlpDa+wQwq06pan2
r0nqXM7kCqIxzrk6a7tpNDUGxbDEYaraWm6q0KN+bbtl8aLASruDR+v9hmHTtLukNcKG2yCIbuCY
LhxrmtnUEoEKIR27TFNTrCQUCz+EA9hMV1mVmpM+dbXS/VYpK3s+zYjePUIsLW6c6rl2f5LZMHWX
mMzdC3qQLsrpCYPjSQJXB+khM5NE+kne6eMdoMnsxle9MD9arrxMKEcgurDcV3YLrD7LwvzgxdL4
ZjUu9D+I6WsJYeiV5QifB2jHN26e88cQyDr2Mc8/PHQoPS0uu0obcO0JkuyAK+8Q/hSBWaY79EJb
ClCKEb6QStbmRuVab3+prYnogoaoWw0dt2vvkVVvJl+p+uTWo+jChYFKDlQJ+qG8jZbZFprgWogU
WHbQjCqK/BJK0Yq2iNs9oPldDzcy9AujoQKMgDXLDzNi2XQtTKAObckXhcbWVl9AmyNlSc3TEX8s
aHzxjZh9aTge/2QyQMChQC5iNj2xulBrEHXw2joo5AZvrDX1LvmfgjnZ9+vB4sL2Zf3Yu+B4UHpY
WlJpssUyBuMJ2BeWMe2iAPugfZDk4u36OBcnZczuaUhBkKUtNhJ6DUVCaCgOYynK75oHtwkterrk
hdbdiMAX7jwUFKjfYO6M2tlycyArinAPmhMH251aXKO0qnuAF6bdpROOTrm0tVdkrZNtOhntDS25
C6GXewbNXB6u9HeW/awcZLoRGWN+UKsMBwPTrtn/InB2EhbrS9sktxyzL0QFot28S8h+ac4vUu1h
BBxqpE5xcNRQ/4p9ZbqRvMIQH0vFUxSUVejTjwLKef1rXponwn1gTXjeE5Hmr/3hEak1VROPRlUe
kFGo1tgixH5piGJjjBJkPpLSu38cj+8JAF2nvQA4m/9yOl46QlmqxlQ7mLSGH3AEkIBbTDrvkHth
o0roobf6hWcbllHms04JiqINfcPTIRXTpcyO7cQhRD51G6WjfBZRg/1ANkjA1Nfnd54p0RCkaQMq
EkF6dAEXt0hqNAUwb00/JNooX5y86j+7PeS1bZYBQUInsLSqu07ToMimSooLVuXcgxa4pYV1tp3m
viShgAoY+QOp2+mkDdqOaCRoxgFHM/UOzulwxOsIpoHb5bgOWjscypJbPo5nCGRyJao8cC1oh84K
YYvJ52lfjKEw9QPmUekxiTpUAhGG/dyOUodONQzVL3UwsKFTm+mYl3WyGUIHfzJ8EbHWrhAoGOto
+Hv9k5xtcX4URRlatDgSUilZ/KhCCKmqrWUclDyNf3UyTgOsLHpPh3QchNldHdeAP66Peb7nGBOh
O0SkQJchZ3S6/A2P9aQYbONQ5q7zM8GT71OFxAKksUj3rw91Fvfn6c28AeD6s5rS/FM+nGDYidN8
gZqHbujNZo3GSp5u6l65JTl2aUfNtVtCIsmhuaymhm6rmtUYWrihpeUjbX3zR9hhESJDTf6x8PpI
V61h3LoCLn089EXBQgFowDx4sZC2Mg6F4BcdmlYV9qq1OgiHsUSMhf66821oPfR8ri/opW83y8eR
nRH7z2C4dVPRxghr4wANwXxUQsesdmk/IIpRdO4t8cnzr0fHhImRJRCcGO306xWY6SqZSIxDHRu6
8slBHsPwm1qq9u/rszq7S3k1Ac7gC9KqQclzcQqgowKYmSxcig0VVWKzmd/jngjUrxGxbJu7yJpv
egOWB7q1Tnpjk55vHkYnLqLUP2dCS+NgqoZlHrW2dShjDVF4pUTjq6+qO4SD6k0I71JZefZYba/P
+XzznI6qny5uKqo4TXWFUdWxe4mQebkvIEHBy9Ct/xLI0Tcut0trTBZLuCVN9xDmOx2vRtqgx7LQ
PiDUnvqpq0c+pcR4VdmhfEKNpFonASrN+L60/8dMmSvFAWRauezmbfYhCCRdiIlOO9kHRKuw3UxN
NV5H+SRrv/BQdIvGEAucf1/cubNFrY709qzE3g0O3op1ah+qVJh3UM8C32zxr9wAKbTBxwq7+nV9
xEubiCajSkZId49zczpJZQSiKPDlOjSl7R67etCz7RDjubNOQh3GtJYVNHUbibzwLR7Q5aEZFtSk
xv6f//zD+g7MqLKQtjqAxo9wSApqDAtruod1rcl7bJlYeTD6t2xm5+h28iSF4EC5ZS42IWyM7/bp
sGIc3TzBTfGIjod6Z6HvMwBzK/66tNSaVZpC/wUq7GxQKAmRYbP/dT8DIqQOPXP4XBidy1m3XaPC
NlbKYxuHOipMsjlqsdb6/LtgXSLl/abVo/HgZHV0Y+Sz9Z75Dw6YXFobLPgSumAUgyVR36uOSZjk
yDJopl/1XbEz+jhGeKUM93GW1jcu7QurDbIJbBD6i0Btl+2GqixdSHeyPkY1nJ26CKtHdADrHZpP
ro+Fk+bjY1/6eIFWX82+UW6c4fPUke753B2c/ZPN+bOffu0yDy0vR97saCO70SLzoHh/bVC507Nq
jJO5c0iW8Eq1LUWSusR5fqdgdG7fCyxGb8TrszuQn8IXh8c0QwispbRpOQiTDyDkEcYUbqfhZOAw
OcY/E623blSc9LMrcB6L5gKwMup6wBZPpx3WCfpk0qyPaRKV3jokrX0Ze6fVfJzu5GM9tkrok8wG
CCwlUY5j0yw2V+HsQ/kpiqFGmoOSSOwFU0r3xD6oJdglhdjVJorz2YgsJdgK2fX7vJE1PUBUgfMn
NFlbNLRg6zvrqBDTSyqhif5jwGJmVFy4bIEYzb7YpzObUkQnGgwBjjpSqZupmE3XbK/exBi23Tdt
+Ym0rrxBfz278xjThbiJ1AxniNBxOiaISHCYTtgccRh11l4726gPtJKmCQk81S3/vTQ8DzgD9WfK
ApDyRYwCWuTVgdU1R/RZzGMp6T0S+5Vt6KjKnnohWJeurRJfS6Y8W0eu0aIogkXyPy81M6YLOvcC
PBrNp9PukO0oBrVsj8Caomd+6fc2jcNdZw6Zr7a1fhc0+i0s19l1j0i5BaaD8IyctbWE+QxhAnVs
MNtjWqHOvS440kBILERl2lE1972TuTtDx81vRcnp2/X5vrPcTq+GudjDU4u/sSyzlt9ZLyU08y49
UpyO3nqhZnfuULfOusrDHLZwJcct1sHoYDVZ1D8Omlf/iBoEq5Qava/7VmottLlOKf70qLs/J3hU
bVukW+6QLQ5XRvk5Kraqont3CbS+XdyC9L6RQJyHW2bAewXsOBGemHf6ycSodjUuKunREmPyvYGa
9dgg36avTKQxfCXV0o3W0leAEhytqsnQ768v4YWTAvGFlgoVCXDkS9KH1wSyCNUiO5auEX2uUFL7
FCnYpmJQiG5RWDo3Skr6hf2io8vg8MGQFtaXn6xNRYpJvZYf6aHXj1J3xB0WGB3qltPU4RBnFs+e
F0avle5k7SroRlVZ50g1fRGwVj+liC29jFM9tGjDmbCNJ6c6UKmfNkDvvU1q2c0GvKLyhRamaFeF
TFuxHqwpuKsNPXsxIIitnXFCgzQzuN7irDIfhYh4SF1fVn3Ochc7c+7+8fqFjEyLbHEUB8VDqrXU
s6MHDBmPGmxlsQ2w6yJfNZbsfwCV8tDaF4jo0KYzQh/jbFHez7x9Y4tVi9uss66Mf8mpVL55U2TW
W3hpprUaSkoeM05mjFcpx2wPWgetKEeP7KdST3NlfX0mS5cT0KHYLHD5AbEALkNj83SHVrR46gIb
cLKeuK59U08QZiwROFnr1IzvRscrxg3ccesTrYwEgwJ6FfdI1gavITbgX2Rv9j8Nld7ZBlfqFKHT
bLK3uqqka5Rb/rv+YxenaRZVNgEnY8QFpQ3Ey+IFAAIcbGllBnswE9WWvr22oVhQoHpqwNCSlbPp
UNnaoUaCAGzXxP714ReH6X14Sh2wkLEfgfi8WKokSCWYfw+VTkPkuyLH/kZoGQUP141I1aN/1Cig
SEpPm3OLZBB1PVLE009TToFT58qU7kekhWwgXL1uf8Vw2VVnsWRH/s5QR4Z0mCY3mc+L3PR96Jm6
xTVLG5L31nLoUQRFE6Yo+WfqJ6QssnhtgMB4UxAbS9a52f0XqtF4Y4GX0JD3YXn18LYDqKgBDD8d
Ngtcm77rSAtfVUdjZfSi2LljnnyNij5H9wki486uHTab1ejuJ5F10ORKOg6/7RqF7euf++Kv4WCA
DAFcbKvLcrWlYyY1Q8T3jVQi7E+GLPC7NjVeTQXx7xV+g/qsq+VNB9qzCTG9L2WyxlF6Sp6pdDc3
YusitL4vDv1xCkTUXUlFFtvPLvu2UzM12zdZ/ze2ZedPeY3yVhEYFI3oMK0cHT1ONdKRyLq+FHM4
+xDu5qHho8/USQpwcxJ7+l1SPP3UGqG6vRJR2bUjrRhXRIdfJrfL2/Wh3suGy7HoESCQQWkZZPdi
mkhR5W3XigKvgSi7N4wU1n2eyvgLBLmieJVDXXwfe0txX9rObt4MxSiQosINZ+cRtWAQlI0WflMa
6sEPJvUJfQMisLBW4JWrv73dOW+tEQltqyJ6Mb5c//GX1olkmDo8+RJ37hzAPjyh02pquljIct+P
2vgqq/CQjHX7ZAR2cCNuXxyJFJiUwuUpt0yBUT2uXCUPy32oqPp2skMHUVzedH5Whr3YXp/WhZ1H
CGJWBAL4QEvQkgdfcwgMrdxjRA++GIG7frjH7SP81Cu1hpJ2Z2QvqBOYqJZMmdvf2PgX5oopA3V+
6tuufV7nV5OJupoo983/ODvT3caNrV1fEQGyOP+lBluW3e7B3VL3HyLJ7nCeZ17995Q3zkGLEkR4
A0EQdIKUqli1qtZa71Bl8WsXZtbnZm6Gn5o66I8fnSkDabx3udHARSzxhkpR90Yz5f0TL3s0kFvc
RZVcMQ88L9IXRbHCF6r63zsRrFWeFwkiEE5QoxwyF0IMveIlp63Ke9X2EQ5FXtiJnrPOxupNZvAr
S3kV1yn3QuyjjEZ4leISlxu0dSIrEmrdPc12qu3GVhFowNfzg6pMyqat6+ZxDKrT/TW9urUlCZiG
mAM7DjO3ZcPEIse2S8ssn2oBTnzjtGm1K1BnfVNH3B6RNivsz0VZmyhJ+wHSYUmdtv+5/xNuTBs0
GsQuskZpi7a4VxqkNkMB5edAJ8ZGJnsosbUX83yMnQETl4LKlJd2eb+ym64/qkVdyYacovHMuuIp
qHkSmwN6YE8FDvehp/VK8kVvEZq/P7vri4q9wwOOsjP1Z8kzuvyqSlSClMLc+yl0Ma75PsBUQOoL
LEvxo55dbfSmKI5Q6nYjTTkkjsjb/YCCWeA52EoX7WPZ4ej79f6Puv7q0mZKgtNBJ7uID1z+phoo
Y4/iX/+UdhT0KF1W2IsbyXggyuS657tj8tuP/WGHm0150FsMSO7/gOvF5wdIpItkUuIXvVyUDl3e
zkyHJ00N9P/ok6J3npIa84dPFJVhcHmykiSx3/LR+GfIt4Z6akq7f+oRwPyZ6ukPajvODtxl+QyZ
bniUAq+rLxO5YS8uSRqw4Mx5kwB1oSKxmFxUtkjCWgI3OhrCR4d7rt3wMdTO0yqpSwnscngrqZM7
G6sJpvaIxXy1zzEkm7Zoc1DpHNmu0SczUkLwhOQvZB7paG50c4h56iVNY28zDdblBl1U9Bkhdvt4
FODqbfAMa/AIte0a3lwSg50as1Y7tpqa+9hwjk6feeHsp6+QY8PyW+KA4KM9MIHdtvu2ewtcK+d/
hRJZ+Q1h4RpNVSqexpthFUr3yoFyHvNoSrRfGu4P7u+51xqSPEWHRtRF/WA9S96Z5tWjVVter1Ga
J7sM4caiyNmyyZSiPSHNUf7wy84tnyqz0P+CuNLA2czyahIe8UHLt0gHWOamrLArpM3bpQ/lWLb5
iTeo8jtHydp9lH6bSGayLIUHMRKJxT4b/w2L0X02cmzUPPZe66Czbs/uQw+gyNkEptY/u2Mkag+X
kvq7EU/JW9JT1PeMxHexJegbENY+UpXjQ4G975sCqYv1wmLB8GZE8zGLwW8qPM1i9AUANCMefydx
FFZUpCmFoG+JMcDBwGvqr7QxB3T+a1tXXpD37r/FqMZWP2n79p/9KMz9LRllKbzenoP5tYQcUHm6
qO3hs4AhonhUfKJvPvJ0ySaw/DTZGVVZOQetavG4rOIMJ7wmGkIMW8woq/9lkZAfrmhy5Zsudij0
YcDg/PLTtCtWXjfLrJTrkKghwem8NyARmou6yYxMr8Vbs35y9EH9ETrY2nuRj1KqF2cAygQy9tNG
iTOjfQFQMgp/g+CO3GBlp76mphtgX+K33YhJKUXZfdYy+0MczojyeBYpDaLSrl7Oa4FYvoMXx1L+
WvjDdMiAVS6u18SJAioaUfNkoy+2tbCg7b1MxAVC+l0HoNUevyLVV+CWVWefGqwzoSgJ7alNaucX
cMB5DREnw8DV73G46rmA4MO4i3uvRxsna4VVo06PG3zsG0hRTsqAjFWgTSuX3bK0L78ZPDQuOmlD
BwxhkSRAKEbB386bJ443H4r7ZxxQfQRMScO9/5xpSM/XDkmznRbZ13Cswr2fgo1a2Ts35oxCBNgM
Aj85yzJ1dUkcu95vsBZsJusBF4j+JaubaJfqhbYy1FVBgF4GI9m0UXiHw6S4jP0CYDRPjsF4ympR
fUmTPMMdPZiIDGkRVtqmL8PyfP9Wu3rJwEwhr2CRwbpTH1heN2Vut0MlqidDC80vRZwVB9Dhyoso
svm3ogTI54PRXdvXMue62EeWIX3+JGhWQt6XILW4z0XutpNxxJWHUi9C8NYvGEY9ergWhD984Ztg
b0ZmU2943E5/DzFyM9tpbpVI+puoK3fu1bpb6JTZQPBBAZIULHnyc9o2vKps89jQtDnMJCz7NjWU
rSY6ZSPGfg2EL4/tYvoU/ymEU3Oi1res9s29BWahDo1j3Zvmjvtg+CdORa3tZ5wdCzoOTfwlCBGh
esmzBD2nD35yoI6sOodEviahI13uMmNqwlHDWefomxziDl01tAfq4VibJgLsyOxmnw23UNT9/WFv
LLIjJSGR0SHph2l7OaxZjbrTd4444o7hbjLNieofKQ/Ff9IwyNUfsYW84f0Rr56MUu0CnB40B9mh
XKI7pxBTXcX1taMdTeKHU5r5Xps18YDoiP4PVpYuJj5Y/yDubIgHg1JfuYLKvvGdoWLRg4bISfxe
UoGCoQFGJXTtWMNEOGdjp39TEEPd4tCnPCbZqB5SK6heSlWSm+/P/SpqgSfj+yJFCmuGmtviXIuu
zfhDVzsmUzs1Hjap85uoXcTAA1RdV9qR16Ga0UA3IYDAeOBOF89H+pNDAVVdO3JYpTyvgsYD1HTh
hbxxtzlx7RFeWP67Qhv/GxabYjiMYow/vNyXv2IxZ6MHWI+ih3asaj84mYVFyCztWcenxh/nn0gT
G5syC4IagloeFCv31a0VR/0BEDxKdoCJF2swZcjv5yMrPnY+HSUk/rGdEQAJaWvY0crnvd5ZKGWC
HATtL5PgJSg7yKxMtSpLHEN1SPRjpzq4mBRZcMDy0IowmTDaf3wlmaOX1C+6fOV7Xx9lanamALHD
x6ZFKw/eHzmKHodTgRepdVRmH2eoALn0aTt10fRql3a0pZFhrqgD3BxRwlggGkiuxSJ4OObQuQW1
06OeZ+UuxQS98VQ1176Ubm3tekWIj39N8ntKTNzIUopc3pt/TNHo0FhAbtY+Vhp0UH0e9GyXAWZW
MU1qq5XBbnxN+OVQG3jiUbRZKp5bimrieG+LYwLJ8XXUE+sbSvTzk+jnykvUfECd0EyibVH69krq
d7VrZbMJmC/vGnwKrwo4Q4/YfZ3NSJcVgdHs1WRUeRknc1lA20TQcGXfXn1HKt/sWAICWrsANxbF
WBUfKp42asVMk1JaKUUHdIKSYwRy/JAihvTRlQXmSBik6QuBnOb+YjyrjpG/w4rsaJqxsi8rTmbp
Ru0mpLe504pEOyVKGH3X0l7/8sEAzMi8JHSIE9K32VhsILdXzN4UU31s41Z8Ua1Zf01ALW5irC5K
7/5YV484xgJsZBJ5AR6RoV9u1jAjsruRUR87A+8kM2iTp5rbHFedHhCDRi7oibhaq+Le+JbA7tk/
FIyBHemLUYMIRk4ejOLYZK0ZbJohUt7qynS/9Vgs7NB56lY2z/U1A7gG+Rd6J4QCKPGLEDuHkWMp
4HeOim+kX/GF8Ot/LDW2NbaslVPm86zIiH/4phT/yYAhHdAL8kOXulRUrAogXh8dnRQItRKyFFrx
y1+D7xRHK3SmYy0Ke69m0g01mP7h2bYWb68LcvCbadBQSybuSmz65Qcu2qwLa1ubjwE1hOwgZovk
vFf96kEMOZVdhNCdYTvqKEVUKNjUb+rMcwYjmcKYJpBIcRl/v7/lrkIWvwixEEirUgoTiuPlLyqN
FFg2tl3HcmwDJIcsrUk3fkSKdMQlDEVBZLudaBOEedQ+5GTeztv9H3C95wmURC3amKBoriDcU+ZM
Ac2z8Wjg0gF2HojMhi5Gaj3OVSSMfYTT9PALppi+WkxYZOVcevDlaLiTqb138/TLuROwWpN8IXjt
UKidj6nNJ7CPSdeA2/cUHBtRi8mGIkj+Grs86XZBMBcxin5p4n4TsYF8LJ2ACvFuOTVbW4noy83C
J5FyFVKtEpwGMpmL23nU4tpBVHZ4DdrJNZrnMVdIHIF9tY396BQKoouqnoUGpfkxsLTd7FPgTb25
sqvioLRhC4yOmDGvHd/FlmG12DI8kIgYPBqugJn+nLtIgLkYdVLIm7yBEnbzGALvqLe1hSBhP5nT
i6nh67ov+0lkH0w65fgUN9+zeJ7jV0psDd1VjXURz5Wjlw+Z07kWlwGw43/63A4eRNmP6d6d0iTJ
vFQb8vKAkpc6oefsjxt0cPx0JZ7JM/JHGvj+g8hOUAvgOhQc68t9lKeJ4odKrD+nGNI9tvBeJi/E
a2ztepAf/HIcmEp0SvAHIIpcXbpp605Wk4LNsVMFd0Nc8cbEQwnCtjdpjo/1rs/ywtrk0dxmHmgX
cFnV2ACbvH9iF/GS6fIzZO+CisMNQ/SOxnalF4rznJhYXnmZwo/26gptBHjCEC1XhrvebgxH7wI0
Ji1GWKOXq+umJsTU0XKeO0OMeyeZtOJgKD7GsUWYbKo0Gre2ollbtUGLaeXL3hobFi79TYo5iLPJ
q/OP12PUVVk59qnzrJDpo05E6Yo+lD+IAwjoQHmMyftcL4ym/BskTySd7q/0IjbKlQZngAA7bQQe
dcu2MdSwuJ9ISJ+VBgU6A8rJlohl7mcFE4N6mpTHJozWngM35gynBkV0KTPJm2DxHNAI+Gaitu4z
6XhcbVM9xpGTRtK0tYwoPgbNgCEScPAvej1oYuVw35ox2S5uNSArqUwuBg9wXgKKzYw5puXO7t30
cYp9/cVStVOTh/2OCrqzv7/KS2QBdIV3S3aeI7Jxzte+/Mo4AwXjPE/Ti5oEerydYqNx/gZaqL0V
poFOd2D2rtTk63vrLVeTKTiPdUmHkj5M9DlzUvMbnq1p+hUkmzFuUjOYTNubRjsPTq3V+XXpzeqs
dRtXLacH/FPmNSLj8kTKzjQRQWrhvLP9ZID6Y5vWvaMUTqvpz5jrFbvJjbV4o7u1+9Kp0aSsnMfl
J6IQQ6uF9AY+FIu1bCqqIptFTknsGOAAudOaGIt2rRierLifsVSOta9db66VQa5CHxPjxQT0w8BR
B5jL5QzHcE5LQwHr1tmxFnii1Br7jd6t1qkbO0Yn563NQJvRlPJHml3pEKJyt2kkKWsFY7w8Hkxa
spplXxVTFA7o5S8p3BF3ROr8L1Nruzh3u8o8b8tCG3prryjT8FBW9tA8Tjk+Z78QH3Yxtbu/X98b
43/eA5KHhh42rzYyBckHufwJ6J3kWENX6rOL1Giw5SOXAQqsgJ+9uKtsZesHc3KMJ1UNDtRtte/1
APuPbq/eQGEbChzi9A2q/EP8qfYJARX9r8KeN6ixub6PbH80do+5X4n8FXM3a9wwoNW8lUEYWrtU
0/HhpX4U6l8yf5jNh3Hsx7NZat14sP1OVTdxU3f9Q2BmRb8LjFAPN61Qg9eGJ364B0nd8gepi1SG
o88gz5Fe64Va0aDLnG1fd3nrkT8oOA5liCfyc5qRliXut6VHQzFJtgrwfMw7ewDIzc4YhlT7Aqh6
PNSBG4yvmt4IVFBhMBvbAT9H+2c8zPObGoJc87Qwg7Bz/3tcHQgoesTp9xSKaqy9uCRwDLVDlFvD
Z7SyVW1vir56DSpd+dRgpbg1s6wqHnlMrlVFF2kbp49YJbegAasMYr/cqH8cen0OhqwxS/fZ0at5
UyhJc2hyCbPPp9H6kmCa+MEOCiPy4KNyIQOwVENZbP3cRWgEoSv3uctNZ+sjN/2la81hy4sTg+L7
i3r1+mUwJL1xzWFy6Ekuw0wy0h5r6jJ8Afc2a4+JGYFmA8St6t5Ma3OiJqcWzraKp1Y6ZNo4bdvt
pCbbyAzDozzF6crJv15wfhFIJ9rIcg2WjKDGd2h/wyV7yZ3a/HvC3v47KfpIP0m6fGmtvdZeuArr
cgkIe1C3aRrCBL38wrz2xgheYfBSmHp7FAy7p6UZPVnDaK7cu1dDodgGtwx6otTeJVu5HKoLe588
yxLPNZjGT52Ixk9KVUe4qMKAuf9ll6EcMTNKcfQNSINpxi1fy/1UBx2AJuuYulGl7Nqmcnd965uW
N1kcb08pW/eAEi+iykY4/nTzyf58/xfIdbuInzyppMAwFVeOjrXkS4xD3ZVVnXYvamhbxTZFdz99
Dqopm/66P9C7uONyJATcXGT4ZE3QXHzBKoAImGBVTzoE2n3TzLr9PA4YfmzLzNc/TwVaNl41aWVI
EocayCYYRKbsuXepgXuwtS3lTetAgL/graSRW6TdgJejUWAS7sQmPXoMZS33R0u+jsUWgJYffuDq
vb3yEL3a+qwYgq4IvFH0A+m8mIdW1x2lWYicVEfap66xtVdkj7QnHz3Uf7taWcPo3BiPy02SWYg0
NFEX21HrG63WMFB56fq52KSGn/3FTSUmL9Gzz1lZWCsh/Gr7U4mGBiEhSdDIefhebv9Gic2e52j7
4sxoYjaR5XPXWMn8F6lo93Z/U1xdF3IsrgsQfZxtOqeXY4GDcWPUx9oXtarFixaPyt51Yv+oBZXY
N505/ivCcVr5gFeD0o6GlgDUh7DNmIskarADZ8CFGdFJe55hRiEfaIkhedC6EnwdEB970ydF8uv+
VK8OmhyVVxtiKZSWaE5fTtWfCoHnd6u+lNoMolAxo+knKMPwcH+Yq68Hcoo3EbtFehoRoC+HKemR
GVhlaC927eBiK3IjO/J+tb6IwdZ298e62pmMJTckp5lZUcO7HAsm3qhGmBO/jJGRP3EGxB57mPnJ
jBBuwiIoL3/cH/DW5GTNEOcQUGQkZpcDlmpEHSzu8cZGkUv12L0Izc8ArQ6osQxr++QdH3wRsUjp
uQm44lkgEJGLkw7nFlLgZCafZj8wnG1cUx7ejm7c0e7VoP/OVaW7iEeb9Y+itJIzACBEjgP0K0yv
cPENQUTYxa8kGNuvOkilcpNZUKxU2OiDR53NVn7hS2A3UGNwhPqnGTO24lTbaf+Lh5uf5fu0K/Fo
7tMu+zEkg/O1HnXeiGo2gf/HjjsqT4BiFUwm7q/zu/TU5cyFZLxAfuV0wipbxAAf8Q3wDIH2YiWW
2rjkELUzY1lFujbtAj10oqOJM9ErtbYAf8wgMD7HeokNfWzw9qdD2mTdE7zsUhySaHQoNcWmPXpZ
ljSw0pEKc/HGECL5UQzIx+W7mi768JylSFc0mwnl4RpydSSK7mvRsHw/eQlr0dZv2lFZiXaLYPBO
7eH5wouCQ0PEE5dbqkdKDMHSujxZqaacpyLrP6GiigM8QKRd6DfJY2n62cr6Lov+/x2VGEBFExYY
Dc/LUUeRIAwYmsWJlk16GHkgP/a4Vx+lbMCzqufzj4RCKLZkqvk0Bmm2iSZMte9/5Bszl5cK9BVQ
R2ROi9jbjplaqFAiTzWIOg+VSuQSByf9qXfl+EnXp3bLdeSv9DzlQ/yPjSUnTrLMX5TtqG8vAROa
kZLUVnpz6gur3g30sKFEFdMhDMX3cOrmg4lfppdnU78S9GVouByYAaFHwo2CPMO8L1fcxRe705pi
OLG4w6Ft9OBA9FJ2Y6n+lZVOsxKGr+cpq3OyiyJopLjLPgrYd6JSPvYndwDealswX6rJGbeFHerb
QE/jLw2mx18Gt1sr0y2TBZaYtwmDc3ypEFCWvJwpRAAtHaN2OpW+2z91uIhTEzRcmnSp9l311WRf
pkkGE6fimRkrzrRtIE09jopYy1sW4fq/v4RHEsoQVGOo+l/+knCcq6wY2vHkj5P43fLgeDT1Oj41
VWWufN7l6/J9LClSQNKJ6ihPicuxkj5SrNRsppPbjy45eTTPcB97RBI3yWw7oZeWoBxpmuWR60Vm
Of/d9RoeE21Pg+MQFm74nVeWm206P65e9RIZxm1UjrrylGRD9ss0kVj0YqHlhscnbYPN0Pnm9/sn
8tZ6IeJDh14WtgHFX87BcaaKgoA5nlhTOntTCeYEl9apfEAkq155j1wfCJviDZ0DrnD6fO/szT9S
5rCvirmFtnmy7chH+6X2k92czVha9naLc04lnGGNwCEP2eUhJM3hQuGJ8o5CWBxCM+hTMKGddsow
F9wIXem3pIrB5KmT6hzDOtQe8goJzTYRc0BdJBlXsp0bkwZoQQVbrjDadYsbPUXFzkLsVpwGkotd
LKziOcsm1RtK1fo3ior+6/0veh1jaW+SJyACwwe9YiAJv67mECmRk9I6/s6yk2zTMOjO0mp3rwRl
sHVC1N/vD3pzku/oAIB/Fg2Dy21EqoBuMhCIUwlZ9cHPtfSQdVn7yZzbcpeznVbO3vW2BQAhW5bs
XLwFri6S1lXSGQLvKaDPdIZ11DaeHnTal2nsTe1jGTPnnA0rW6Ry20p842Jy86zXedLoJzuvtRBW
hkspbEB6oPaI+9TJi5Y0MjCGuNrhdGB/ziLF/rBljEs1gtcRCovgBDhFlz+CXmWJiJBuncB9aJFn
IOr+MAHH3JhBoU5e12RIOpirkg5XlwrDOnCqICZJfZBlCpEpKJ6acERO+QzPwCIvpgOKZ+I2jhXz
ZKOFdbQbMT042DA+fnBPuXJUSuugHHkOL3MmTrSihPpsnhCnjn/hdRc/uZNvfzFKke+GCHei/2E8
0DvI9VFhp15wucLONDoTl7h5MmIjJ2zbtH/Ae8TRJ6cvwocad9WVGV4dVWbIo4QHOfVDkI2L5xDq
OtA/OKunUVGG73lZwE/FOmCvaDWNnzDvv9fA0Nao5TdGRfVA8iAxKaH6Is/yH1E4yeYhBQasnKbI
/u6Ggb8pNK3bZjLBl95DvzO1bdagylcHlhBM3kbXGhMK4rH8938MSpk+xcVQKCf4ENlfZWtxD+pV
+b3vbfv7/e94vWXlUNRIZcmOQLiIRU6iGmRNg3LyrUg9lkNYPuhjaJxrHUOpwTBIbtqeJA7lvzVc
/82haQ2DdJMiPkvSftGXnTZGYXDWkSKcvqZRY3x1zQxr2RQSToW+jGLuNTeD8pIPMH9WAtVVFJZV
8HfcKMFK3jaXizxVseTV1uHZiMviXyefuqdxtKsvkF5Vk8eXs2ZzcnNA8KqQCGUJfCk4aYyuMril
CM9jGGSh1wvUQGDr/ETbMvcUNTVXDsyNXSSVLRmJAjJsjsVrJW1rPZsD3T1NZRQ0vJt4TGyUDjM4
LzMIQSvreWs43EqQk3wHFS4Llb2Fi+Ok2z6tTz3ZmRX9S08Vvvoo6iGtPnqF4p1IrY36HqfzGsWQ
lg6Wnf5McxM5Yu2xG3tj37Zoim5MtFDMrdWU1eH+SbkxP4YkMeIpJnGw4nK/lIlV8oCNgnNpdnDo
9bBXvtVpMY4gkKr/3B/rxlZBlBK6AhZ21KKW9I+QhrduI49wrhO33NJETF5BmiUP7dTGezDWv/+H
4VhHyqYGCeeyV6JA9jcnwva56uYYoci4NZ5EXLf7QDNnBR4cHJj/ZUTpLgs0gzrR4vCho9jVWpyG
51QUSbupgyzqn5o4t8W2nvM4wfolwWrn/qC3viB1WpnusLrclpdfsA8NZU5oOZ6UOFXUlwqzzXyD
/dfU7mH+mmtX8o2rg+D2jjpC8eAKmwDkswkzNwvPeOnSRaQ/ouT72u2Uhzkeq/IFBaaXBIOSFV7J
9SwFp4JrmbNPL2p5M2tZHZE9Z9HZqQXWA2BczU1Rj9zU2rR2DG+ORewGx0vZ76r0LQotwYKois5B
HooDIGV9Dxy9e0HMolg58beHgs+gMhjCBItoVreOMellzbQQ1y62Y6GKHS4L1hdX9ZuPxzLWkFD9
/waTV9cfF7A6lI5SqU54LuNhqLzC7qfWC4QVK49OnK8V9K83CqPRPZRWCTxulnz2WtE6V9GZWun2
xrTpAgcBoAxjbxzMneLTjJjIMSdcvH30OLzDKIkyErBzxavTqiCULdvoTMU2etTSzj2DaIQJFCrF
mmH6ja9HwYNMC+Y81Z3l5VBaEPiGUETnjml9d0sd6IlvSxmGIjU+mu5wJ1ALJngSWWQt//LjVWIa
s3qYw/OU6cYzvlLKS9oOYjNMzVomd2taoH9s0gzpurMUyUbRJkVJSAnPczhmnLWmMfDK7oYm2HAx
2OFKALu+FqQCF/wL9GeRqltulJh92Qkric81+gufraH4PoSWAtej096ioeu+3t8g1w+0y+EWb/zJ
KkITLYPwnA8zCCIQhRmXzzC4v5zGql7dAA7RWzOUcLkSftDu/ugrk11mNEqEyZ7bBPHZ6qOeeoDo
PZ/X02dlqGfMDoxsZdvcGo+wyQ3Pyad4K//9H2c+931IkNx/Z7d2hmPixsq3wLF7zAcn86+a0v9a
9e3mgNB2IOTJhsmSAFi0osi5PqJzP7n+N3UU+UthBeWmdeb0ANi6+xhTCY0vyODw0ug7oUACivxy
gq7R6VUPJO9sUFDWvQYeuvrSTWE17PJO5POj21WqfRyicY439OfWFJRvzRftHanXDJgcYOjl+L1i
t4FPn/7slMZA87Lk/TTZ1SnL1eI/rMZa5+DW4URxSmKSNYZdEh7TVIn0sPGjc1rW/dd06Kh16KAC
D1Yw52u6szcHwy6KNaaKDeX7cnL0SXvIV2p4LhS/6V7rtq8Ooiin8tMIKHGlSH9dQgbSDAMKmh2X
BiWxxV7F8kAbgLbG54y+lE/PGX2+zThGJmAkd2499E/SXw5gno0Ih4Y/zYbI64SWPI8kYisP4xvX
l6RlQT8DZ32tMJXnedr3acnB0QrLfNUDd6TJFvrufvDZ2SiGdGH0SGkNGNT9EHHtlcI6SJY00DYh
BVDlV/njzPptFulp1ybnOBd+vK38dvpuWH69sZrENTyDuM/ftYnychMV5Skfqpy3Q2u6n6a5619a
Ua4B9eWHviih8pNAz3JweUHIBsPlT9LLzIYx5cfnPDOzadPHlME8g4P9cH/uN04THqE2LR5yb0oF
i3GCEYUEE6ThWRjlSIKuoiM/z02KHsoEi7qrGvvL/RFvXAdERRIPukIGcm6LN7tIuN6Rj8/OaZD5
x2miVYo/64zwgy/m/0SVq3xtfK2ByIWax/2hb0xWgggJzpxl2aS/XNTECvNknNHm1Pv8XDVqO200
K6pw+lNyJLWs1dh84ysiJUgZWupf0eNbdOl7tadBCqD3LOKsG3ZFBZHUQ4TDale28I2ZIUlGSQBR
VBK+ZZI+ploAOrHMzmViqIGXgEbcGnUkYY5mhbmo1azx/W8FDwjYlJjAkIAFXBL/ulg3a0S+snMd
+WJf2/SDp2YWv6kuBk+tkUePFN/aDZ1kw9zIvhzwyznex5oyfb//WW9EDocaP+8nsmoAA4vj21ci
mCe+7TmshatQKo3jTYROH8iBxj5Hqo2Fop6ou/ujLpccOCyUQyInua4Km3VxcpAe72yqpdMpMoLm
YeK/OcRRR+wsh/63nbjBRwXY5YAoSdBjI0bxEFoMONc9dxEzpa+mO8cxDtpDMcz16NFv6Z610Y0+
+LKXA5LJy/6JzAOXCh4A04IM+x9x0tHezh9DRBh+IyOkNNsmmdc6e/Ij/Rnw5GD09Xj9UYAG6yqX
+48YnFIZrPG7U0/+nKTxlkJq1nxVXDsIt3qVp/NKFLr19aRJk0zz6Bgvn9ydcFo9BUR6Kqe61V7w
TczSZwQy9B9zHEy7aprqlXeT/DzLCXLVUvNBQYubffH5qj7U3DHHBwU+3+yFFl2NWjXz49CTIW6K
mQweGb7sJ1Wb+aGLXNSu72/Y5TGRK4yGAdVn+W7ieXG5wpVZlmVfxtoJ8oeZeaIT+tfMpBenBK7x
d6908efecNNv90ddhsD/jkpaCptE9lIWhzOYO7Of20k7qVWl5V6Zk2p5+KgY2/vj3PigBpIBMgnl
OXNFSJoyCAxRGamn2R6M5sFE+rvfdoipRw9RLNS3XgzWR/0mmJvsXUhJTKoWyGJcrqjSZnhHu4U4
ZQLbhT2miHThPSx/ovip8ynweVTlCuXn/ZleoUoYlvUEcIC3NmuqL8oK+oyWud4N+ilu5uJzqBrZ
VkXfKUdlthr4xxCAuAFpr5+McFePAzQ/UVsrj8cb55Xe+Hu1XzJ1lrsp1hutS6rOoCxsp/WmcSz/
oIb0szwztdao18s3g5wx6GuHPiAwWjx9LhcaN6OxwrZWPyX+NLtPqqZU2xL2busmNdJ9pkvpptHt
4rly7bUa440NTHzgxIDuAJy91A2Kyswt6VMbp37Su2wLAD82dm4brAmZ3djAXN2wDN/F4/EkuJxj
noqK5EU3wAqZtYvfQRw+4FDrG+dhmuOftMcq9/H+Trq5rJLZRueaQL+E09eJQis88pnaMATTQxOU
gDBbWDWG5+u68tzObqpt+9Hwz+kwryFYbgREJK0kJJlCHN2FRTyCf5TTdBi5XtAE/asEtVU/jHkm
kj0q/8PTqAz5dGh6d/hqtgG5QGyiu7Nyid+IiQiGknBQdCQkLvMtmDNlDzBUO0GmiJPjpMCy8ex0
0sZPdWglGuLghXrU6lCN9vfX/ubsqdehz4C2Glyuy88dBXBmkCcVp7IORfJJ8cds26g42+70tB/s
TRBFs3wE54W5NfmPJVck1M73f8StPUfz4///CHH5IxSBpNmsleJUqVr7Cqoq+5lRItlZudnglZDp
h/vj3VpuKMboJyDcwLNxcRlUNlp4AU5cJ6GAxuBmTnu05ybxFrc0Cndlm86IlRlR8NFOvgwgXCo8
kSncA/VfvPzbKW0drU/0U1jUzV8hisn+S5ipirKPAGNme3+KnV9CErnuT/jWAnPVk9DrwP94Ji4W
eGjAq5eGfqLO3Ozgy7p7H4hj6glrjnazOa5ZEt1aYZu9LNP6d5eCywHRUadNVzfGySm05jlxh/6l
sIsY6kqVOJgm53kI4p7a1ZoX3M2BkXIAZSglVZfvtwRX4tyuC/2kDIWGvZT6zxDU/SeB5onqlZFf
YC06iTBdufZvDosvIuABSmAc5Mv5ZsbYa0ZQ6yfOafnZbuvgW5/19Hz8Su//9RNTR+QOed41Rset
6w8kjEwiiWBgSi/HrQBUIuSg6Xi36PTWyqk3x30alIOCl0Jp/y9xSgrpUaqhnU9P/3I4s02DAcCP
cbK6MD0lpTJ/hrzp+F4u5pKjWof6rgjpRD18fP9y8cEDJkhK/NjluLNIwgKopnEqcT9+UOI2DjaG
23SWF0VujmxDSjlnc3/MW58UdQTeU1zp4Dhl5PwzE8iNaTTrzDipkfGpLQNxaqtOfyClNGV/G1S2
rkw/749565Inm6UAhXQd7/PFmApwND3kQXya6jwO9kDU0r3f4ruwEvVvbRtyVYAgJI2SKHA5N2QB
8eHtbWBNlWL/xkdKpJt56AGLGpPajiujyV+9SDlkigM6jOoDEMDF4Qh8bMM1q7FOcFf9oyi7ItsW
Y/FS1fVZKeP0QSMmOk+o/wov8/1yZfgbH5I4BLieC45K+FLsGAgRlkZ2YZ2aaRytB6X3rQApRGM4
1fk414+IfcBdM7JoWjNsvzFx9iz+x2Dx0Fxa9on8eLAtKOyMbBqDVP/Vt34sotZrS/9fHhpW7AWB
oMg1jAU2FWMRGerHA5OUpKWQCQaSjGSxo2Lk7wsjU+1TAQX0oc80fAuVkfZG6JozirEjikV0Utd0
GW5cODSrpPYkDwvaO4thNYdeHwKf9qkadDXaVaae9Ojguv8qcdAJr7QGfeUr31prCeCSYR+rgiWN
btJnlc8c2adOGYKu26RjHP5ddnEWbtW+85W9nk+N8uAac4H3cm2Lt5o/WdOJuDVvitkSKyixict7
YBTi/0g7r924lW1dPxEB5nDLTgqWWrJlS/YN4TTJYs7p6fdX2hdHzW404X2wAC9MeGJWs8KoUWP8
YVInFJNe4zqr/bkdbF+pxqj2rTj4jENytMZIXhtwkTrhnNMq6RTYr3PpePVOxYbIvgvAmmxdBE1z
X4tDpdpdj1IXogfvd9qEYAzB1nqLcmKtN+OY5hWLm0dliW92g2pdB9BhY4Ztt0L9vBASgc7SUAbt
Kekhi1Bl6CNq1WZgvYZJbQY+XtPC9HO3H1fKEpc+ivcVsDHkMAGPLIIU0seIvsDjfsX2s5qRXUD5
8DkaSzyBxGhM9eu/z6FEbqCnJeX7lxvFVFMYN7NhvRYTOrR3InKdZhOUNm3PuMrdFbW5Cy8sWWmB
CsFlBnxqMYmOGcYqUd56tXOYQhshwDRVuGF+rjNc/iyvU4+uG8Z3UY8W3fUPvTg0WHtIW9R7ziRj
7DylPDDY5uvITQuO3VCbWzMx8/hWB25U3+kIbEEojybxR+Gf/1GfAbAzeQryDCwqV5C5pL7gMNE3
Sds6r0aEKDW2Q/EPta/MzVQ59Qra+/yeAUqFFQfbh5uGZPD0UtWx5BhMoemvgRrWw0YpmvIPWjT2
tE9Tw+p2ripgSqtVTi/2+hyfBwGd0g8zDA2Pe3a5vIo+j5FnJ9arivzEAUm4MNsiLWbqX6Q5xM0Q
ppr69/qQ58eFIVEjYnqlXsmycKkZWRUOVg9Ct8q6T6FiimxT8YTdqIqI1nrL5zEA/DVW7Ai+gik5
S4tUb4YUnwr7Ve8L8VtzJq3Zh6lXrckrXZpHRC7QPpFoNXLc0xUc9VazQ0TcXy13rvN9kjhi3saT
o1gH2yicbWIH45oEyoVdA9iFWigATu6vZXXb7Ry7sZLae6XfalT7pipoScVVbEucThPcl27v/oX1
W61VKs8vTN6/VFt4CEszmaXGFZM40dEFMRoUheVtUDIP94Lepti7TWj8zBp33k6DNouNokaduUV7
NVlrtl6Y8I+/YdmYqvQGOewwFG+5pSbHsGlFvEtK/FS3boeCuTnNbfDPoVA++0G2y7I7zhOLNXYH
t+16tMfeuHLm6B5ToN7YVMJLDN/GpBwlvris/XjK2m9B3HYrYf88GsrREdowEXOg9CAn5MOjQkw8
mQtqG296YGkvExWAYEMmYb/UrQniZszjJ7LTAhH+zFjJBC+cWE4ryRG1f15R9iI8GVVjp6lpK68j
dZh7U4FtnSWO8qUFDXS4HhwuLau0yCJDgO1/JhmTQruc8zEJ39BmqX1UT8InLw6mbTenX/TRs16u
D3fhCNmynyBFOWDQLj2mQcGouE4lymuaR9i2ovczTruMyRc7E0P0MfTrCSRa6Iz2Sif3QmCSnHWG
RUqRZ/Ei+2q6EI1GO4jeKLNP9j7ph9A5tI6w/g8TSu0XgUoewNRV5O/4sG16o4yLKrLEm4b97YFL
ZkSTEqJW6s59cxCWQoX9+pxeWkKuFDph9Fal3M3piHXWCy8eDfHWQlkc9gJ4QH7wptqKbuAQOPVt
hjbw8/UxL60jrSFyd7q5vFgWhyNLAvToTXDCeotYwzCr4yZTsLuwitZ7tjur3jVmtmY2fOlYUPql
LMbs0pVfDKrMkEv0yg3fIjiwox8TDW91YWTPTQ1h8foHXhwLf3ee+MDrKLOfTmpMYU4BUwRmPh2q
JzVRy02Akoy3LbpBzVf2zKW9SdrF6sH4ADO/KA3lDmqJDoJCb4neZj9VLSnCQ5uKKt/++0eBESFH
Z/bgHsiQ92FvNtFcN0aSea+pcPo9fmBOsDHaNjRurWlunJd/H42tQacAa1vS5sW+NCxEEzRF9V57
d1CR6mykNa/ZqrnYNbER/bk+2qU55B1Le51PAw4i//7Dt41B6UQpmcarRXP/EVUmAEBAoupkd32c
S9cCF/E73IqwuRTdkOQtN+nS4JWmh5XdeKEjHuiTuA+zBogVATQ378FBITT4Mxw9tV4Z/lIqQGGE
FyvlWkTeF5Oqqr0LLaZSXpPZczNfMTCyg15f3BdNDy199Ko9UywOmJ0kzS7Lm/zr9e+/dPKl1B77
VKqOnJULwigpg5gIHnVl8BDAantIeLN8yq05pe2AkVxTZ8bKabzQwARQDkgSSQmIHggLna6umWv4
sAbCe9XCqU4eiqIO/AZbT+OAjYuJm2AeZKHrI66m6/e0y7LHwMIx+i1HBOLv9QnQ5Gk8rZFRHQNT
zPuB5yDFv9PfElJx7UuvCF6zFPMUv2a6b6DMlwFyDFp7p/ZeeAi1pMVwdbIOCojgbMOzVNsFNM2m
TepUybay8jXWzaVrAKsmThsebyCzFkEkbHRrpgUYQKgqMnM7Nmk13JaJKiB4T2F3o2APe3t9Ki4O
yRHHSJqdQEfwdCZQ5+1CvTCd17GdkVVTjKp94OcN7s4wR4PULMqsb9eHfI8ai9kHtPMOvAO8ylvq
dMwSiYw8GzqbMnrpaq+R6mFjzM5QtD2l5brxYVjohl/ESlZvItEk1s6a9aHZ2WFDpy6Zx+A58FR0
epMiym+9KhjzN0PpsHW5/ksvBAp+nqS38ZYnF1jcVsIpvMCwwoBGThlXvjdlnbeZeE+/tr2uxDgt
6la2s4zUtZ6ssjHGfxsfRib1d5lCsi4I0C4PKko2DbgC5A2nJKq+mLFdqX6iqNpN5QFD3acVT9+b
wJHqxRA37Hl//fNlIPqwTnJ4muDo3qK1iALMEtWMYZQbkmoFD6gzFfjD6V0wbHppt0EbFxeU66Mt
JpvRiESyDy7hgbI5eborKs2RBjmF/lAWIt9MXRrtHDPK9p4SixvLTYpbj8O6hcpUrzxSlqFJDi1r
FmQkBkMjsXM6tN1NTdhFs/5gt2F8X4+VoFwS2Zs29gzHB1+Rbcuy1R/aSjVu7MltfSwhmrXiyeIo
8itkuYj/0UGCZLQMSnmkxmYX9+anANeLY9OhIxEI0rAgKaaNjpPXGt16cQ9A3qRuKgGgIErY3Mtw
03u8eYup5fLLkvlvVcffB2mtm4w8k7K0NTfxHLs311f5bE8BdoCfT88Q8Cm8kUWIE62rhACr44eh
UMR92I32L6+zfwjPy1ZKmWfTKWEV8sNgNDG1y+7OZASmWg9q8jAnRYw7shaU1dbIh8lGfSbsfsDU
bNdAxZe+zpBkDpJOebfIv/+QwXRl39Q0YJKHNG7z2znsFHx5BpBfeKqFL/8+k5KsBV0cygFYvdOx
+shtmii2k4cxQAvKDTXtpwF64peRi34tY7r0XXBwUOCldsLaLc5mwehZaGoJZ7NEEqi2aK24ancL
rjNeeeRdWjZSaITkiD4Sgnj6WWbUE5KDLCXolHLbd+qDGOL4YMU4oOziUGvXTJfPjwHRhojDmBT1
tKW3r2HEJIANiyaonn6zROx+cwO3CTCwi1tOfzGjOQDgaU2C6jzssEM5gqDwqUoDh5FT8WG3TGpK
qdJ1WEGvj37mVmLu+rQBK4zFXbsvp8n5YSueJjZZbM4/aAGM33RsqXfX99EiHSUK8CtAwtA0o1AD
vOv0V3SpZfXTLJjwTh2fVGbeiqo/STj26m3tFrXPi2Y2trjShBvUS9dUmM/WGygb1XJZjMPT/Ky9
MTtQm910mI5mmxb9PbKnZrsDYhZXFjquahoS8XsrcFeu1qXBnnzz0i1EIo5RAYi8I50/TH7bisqs
QU0cnURUru3nlZJ8MYwK1aJNVZd90ZP7RJiotNTuPmvSPO2+CCy4EraS2dpmCtz4D+6PRev3fTF4
lg8Y0hnunMxKp09OIHTTp4zR/bq+WsvUld/9/m6B/gqyBPDSorA0OCXazX3VPQpsPbfFNHV4GUR9
4ZMKGe6maDAzdBoluI88TfkiksI7xJ5etpsBFxN1o5pF9NIGbbiyi95pxSfJApsYOgV4BVQWJIv7
dBvNVusFhdL3j72YOsw08zSNNmmr2MewFG27w7el/oq6WNRMvjvixdmWttmQ49ZuvNFEWY7PiQVx
cqMK3YuP2hgr2krEPNvpshgI0QTsE8BxGK6nP1EUnVmobZw8qtNYupvI0FGg7Kz4MWtwd94W8dCY
ey/oXDzW3aBuDjYqXmsYkrNoY5Pj4OuIHgVAel67pz/CtYoB9YC6fbQz1PM7eI2/rLhSm53r5dQo
i6Tf5qYzv17fNuefTj0LeU76X6ACziwWWqur616x20eQUN1+rIL+1p7i0fZblPUdoW8KK4u3ylS6
z6Xt9Csx/cLodC7gs4BcJblZsiqLwB7GTvW6x9BT0ZJtB7XbW4416AcqXWr4E/p4+8R7raRj1aej
lLNC7Hal3nUWaN4BnWBWJUbAOWuNFSG1cW6A9lFX7GDvKhEJveZOf9xGCzaVrtTfr0/5hfGk5RR4
AGR6gJ8tDkTtUH+lKBUfG17YoT9OQNw2Xp6UT1qWFn9ttHqSw/Uhz4MDNzQNKc4gGSRfucg/Jjcu
kHjv8mNImuv6UxFMoeKTVCoGwmtdgMe1bUQ1x67MTHWXjYrd7Ul967LwO4BW3ywdruQnI+kMgdOp
WUXquBIo5E84jRPwf0glpK462i9naVkxRJ5eDeKoN1OWPY7NFAJoqrvgW4KS2BpY+3znoSfELHOx
sP+oAi5Om4aA4zhU5dFz8gn7Z2WI+JP2NtSqL1Xrfkd12PDRY7Dvpkqoa6oB78bwi6+l48PLjWMH
zWzZK6zjrI6hhEbHAuPVY9KPhrGBCV6Ip9EOKuCIozl13yIgFvnW6ZK4fIz6xEz9iuD+vamTKUBf
znK/EdDqcNPNgRfiW8ZzbJ+qGS+QZposwLpuSQerHGO8bi2n0MeDm+gFXQArJwudafb7jVoY5mPO
Pn9A9jJ+zjyo434nRP4MZ1T3DpU1dPXWGcU8bpsKbYFdUBhpFtKab7CyhKtMP7sJlC9xIfT4OQqd
9leAKcX8Yhsx2OEw9Ng5M6IPxJEq0V9SxQm+4XDlGXf2PE7xzkmdIP0LWqQp7xPq6cbXXKiwsTwj
rY2tFZlhsIVL1Fd3WWumAw1B+fABglCVe2jZ1ngHwqc27yv4Bt9HoynFxhqdublVsOc1bvs4nuoj
Wwgk4tjP1PGGwksB3Shh40DhVMtI2V8/bxd2F89VpCXpdQP2PEuLVWwoozwWR6tth7upLsYXHVu9
TwHlRU6f2VR/laSyJtRFNZGxzdK1Au35L4DHAvKFJxy/AOjc6f6mqN1xusliEA/tPtdKGr1EUdZu
a0eF29mk+KEJRTUfTVEGe6Cya4Cn8/E5xUAdkB5gF3lLonVaOzOK5HpArQ4g4j4uPFBlHkpW6UZ3
E8lT8urZNt9it6seOlSS0q1HqzNZudmXJSVkXHhwEWP5HZIssGxtppY9zYWni6PI59nxMQsV6he3
NppPw9A3rq/pWfaJe9l5y/FkvUM5I32Dcxu6n2cuf/s1jcsyftEC+izfrRSF8/s4bRRrzVLi/E5w
eaxJ+WWyTvqCi3DUVIiloJhQHTXsju4mPYZuGmVcTb4S9URqrq3i9/U9uqTsyamhE0mngEoztK7l
mCLDLMjz+vzYN7M27BR1yF+E2+T1ruglrTaNLNy+/URrRPx1jjwj2+i5MjwMWlzhRKkYYWJ9v/6b
3i/8k7Ao00TmgGqwpM0vaz3WnKOsMGTaU13UqfdYBlHXPk084vVPoRo3w7ZvgFj4aW560fNkjZby
4CTlhM+TWvSRr9dxlL6gglcMG7XtMQHRK6VNdn095ck3nCiG8tBm0+C9jGU3hbsCxfPHGm2m8TMy
pNm4LwMjVFeSnHdRxcVHUc1Hvo17jT+WF75RdYnb5abxhGf5fKtO4fzb7Yrc+OLoQXgw2sqLX0VV
cS69aBDenYcsQHprtl37athVkW4j3AU/2WZqmq91GlWfnIFyxQGXuE75pOVJn331LCGmz5lD9XFT
5072mga66FdKNEtmtIRjwYvgQFEa4oJeshQie8hjJ0u7o9ogOQeD0yhQclWLIvzcD40j/GxWvOgm
E9aAb3raVX4LKO7LHJqhsUvoLPBvj3ZbrjzZzmLN+/ucaj3tA1DRy7asiOK+y7N+POZZ4Wg3SNaF
j7OoirsArsMmydPsO4BeAfvV6ceXeXDFSupydnr5AYwNJJqy7HmQ6YO40AfHG49mh0+ijy2K+Sez
a2FtBg0UgdpGw8onn5cIaIbJYhlAOdATqPKcxncjogls4lJ0VGGr/1KH/m6aw3gvTUL8mGe5549u
gt6Z5gTFU8ND94HSyRqw9vytLH8FTX9ZKqRn5Jmnv2Ic9cpoeZQcoUQhdttVldlulXzU7xTIQuGm
V3JtvFV7NKILxKDye2N0YzH7fZUZo9T3gAk4KrMRP1h225tbZWggYGteSgl9sBrYW9akrTmwngc+
fjV1VAiqvJgJgItkWIOFAfhkopTalHh3pnr/i/sjm3dFp8+PQTv/dviRCYDV2tkpjYIaVzzkz0ph
K/8I0OVEgQdGeIisG6Qa8qinE2jCFu7KRE5gaTr7KHb/mIhWvKi4+j4maVN6/1pLZ7x3iW8IKLAq
lzWdWUiKVetOR8J5jcx+Mz+VjWseXKGHX6Jutvx59DgfTldbb9dj+9n7ViLqJecUXDBVtfcd/aGu
Qsm+pozd28e56dtvfZA0AtHvUHN2Aa3kJ6NJ/xPwJr9dH/X8aPLSos5L64DRIXedTjCOmqNXNpYD
sDLLeh9UXLLvHXv+nrVN/NBV4r/r4529YigfkNFLFp2UyF/iVxunr5tBiazjPIPRyCp9fOnauttI
o/iVGHAe9k6HWnzabCe14haxdbTzDKM7N6oxYVFBaWyjKhr2KPOJQ+Jl6W40xvgIQX+Nh3meXOEH
S5mQuj24ORKYRckiLJCUjmm4HUeUDZNbMyvL5qYO6jnxO6+qb5BdBhFjx2722+u08nsLMyU+pG1l
PvY0jn4Zcx8/V/hDdRvMUMU+T6JprXlyvu0MiatDyZz3Ly4ycoN82HZKr5UjOah+LJUBcXN17Laq
XQ8vyIigKaYrc3oI6K8W/9pkwFVKSt9JISfKccsWiu0ZYx2ToB9xIVY3geuUmyYyneeCQusNdYbw
9vq+e2dOnyQZyACgEgvWC7t0/iOL7/QaMZolZJLjRFjVDglZheEHSWprfqkCQbmLWhWZZ1e1x1ut
G4DDtmHjKVzI8DI2Pax6ZRMLK+gPWDdrRx5R4/DJmDsFg6nJVP+WunCng9Pm7U2nqVMAjquoEr9y
R6fINoGuxttCN1JvB5JnsA5dq+GJpYukh0EpTDfx9SyfJLHEmcNtoytW8mx1lnmA598hBqUqwxfq
gXX+A1Sp/s00ZoXAIHlBfi/K4TZq+ym4q4GBvWXorTyLrumCTwOv5MKvMe9GTjofWuvv9Vk9P81o
AQCEojpI3wFYzenmsZqm6Ipac44t7bJoG2RWoOxyOOA0PbsuWOM6vesYLxeRVgNVEIrQ0vfodDzQ
OgowftU6ah1OqxujMEn+EjoTfq1a6sGpnGY+aJPoMp/Xf1/sjJ5ofQssTbmJhKO3P4YiIwOJixnS
gWz9bjvgMpovPAzkkOVINKp6TUbadn2iLv1yclsJmsAujXtlMVNZCYknHJL2GIRg75wq06OtPjfm
0aFgar2EZqdsgGYr+n9Z0iW7hO6V+6RVbV75do4a9k6A/TjUJbUCgK5d0Se+Cqih+6l4RbFpdDdP
vzDj4bzWXT6PopJhjeMiwh3Y8C4V0cNEdHaF18aRI4EEmCgiX80d464pitKvPcXb5mP1w+tR0OcK
+edOK49SNpcD1hli3Vl0wg7JzZOha48TF+ez5gXRjwJwKuLKwjzMU1d/q5u+XyOxy2202GbgjEAQ
gNQkB1pexUqbKjOqv8WxGTHC2CLBFmyd0jVuyrEJtqNbN+0t4TG7ycICz7HrW+X8RuYFQUeAu5F6
s7scvDALS7hWWh8zSO43agXdaqO6AWkrVci3PFSTn9cHvHADwH7ljrLQBQUIu9iaSCsVdjbF/bGo
QFRtx6AYYXJ3WYjUfzRsor4MeSlkydfrw16YZMoekkKI4wekN/mzPlw8bVLNsxt1w9HlnZS+8QMw
0nQc/Pi2Q9iUzZ+asov1kM9WXnxxgqldiV0Xx4dFo/OB9DeWWS6M1JwsrOiOLh4PCTgQbJA7YwIU
O3l1kLLjbFjXyoRQxqFQLHWt8XNp2iVChRWmk8nte/r9xoAnZaol/THG96QCHBgLd2+6ffBs5Mju
of2pUPweFbFS17iwv2SOSRGBYASJYLHc9Lm8vpw8vnsGJKUPApphhOnJLz0QRNMh8NZSjAvBDzYP
iALZMuUaXqqa5HZiVOze4Ti6jhjv8tHI/yPGp8Y2ceykuUeHP/mTyA7iQUu94PdQO72yrauxDza6
0tvmvTHoiXJQ8lrBvTS0k5LymGNnPpKnHXhR040RIu+Fvbu+R9+zgtNIIHlI1IEohPN+XZbpBj3W
i2LK52OsieFZh4FobEv0vmjlG0H5aQyT+CkKqU5vZtSdo51ik99u575v6/smikRBLxSBNr/AVQXk
G5ajlT95tIQ3qE2V3k0Ji6Dxqc6Wxn2uFXryVnZ2MmyKdHT+U+dWe4X1zvkTlKG9g1EMiIQOc4iH
8/UPPd8UEFdQ7ZDejRKytHhnjamjlYajoGpgqPFNzaX0NeTx+ZDBA91yKvqVdOy860kVi8Mnpfsl
49ReNM9bDUtsT637o+ZWSTr7XT7GdILtqul9w+2y7pYwaCZ4jrmz+SPqxHDPWYq8nYXqbbzVcwvX
UUtUksqudeJZs2f717/OiXR7Ih5S+5Nl0sUBVTKU9cfGnI+6F2mG32FUiieVJ+56nsd7lJIx2rs+
4nlIYESpr8RDFyjHshBWj6U3D8owH1uzjv3BTPW7cFReArckQBVqp/7OiUSH64OeLz11Eimlwu1K
JXpJey7cPnNrZLyPhV5M2zxPTD8Z4du4qXozjE79cn2485TxdLhF+MElBp++YFCP/YQeO+yX9gdi
yW9ZPOkrF8x55iJBqpRdeNfyqF8mp4lrjlpal+qxzKZm7/RD4OwpPVnpr6aR9iqJ3ow0tQwTrcZi
TtxkI8Zk9P6RsckrhzoC0kdSjACbzuULuxOZ50xRYB0dbapnn1a9DgwwVHcNDmgrx+rCWspMnNAO
Mo+QKyf/w51qRm5V5ChKHJs+nQ8gKiaUGK0Uv9y6sW9582Ta/vpyXhqRC9QBF8AG4hFwOmIU1CY+
xqN21Col/xw7SXTwRnNMN2HWhdt5aNaylQv7R1ampP4ZCCCAAKcD1mGjNaC19GPez+O8MzOrd5/U
1PTwy9H1wFx5p8rAd3oBkAZK9pnUXwF8u5hRLNd0r6897VgIAkymILxywM2w1leK4OfZiAQT0twg
EZEvnAU6RYnKGcxQoh+Htug2WmPSB0qtYZ9h3bzhVaXeokkUb/E/pYz8z0vICeFBJW2I0N9eLGEf
GsZYUZk9JmmVwK0Vwa0RADzB2r7bojC0ihqV37KcU3gR8F1JYtisiyUUFbVFXAR1PJBzczNG8Xgo
UMn4lKdh9EkLYm/j4SL8jPeI/oBMvrcRdTftUOVatU+4EHClsg5FGrAt0E9kCPlwXnhkV7mBvdyR
Kzn9Mtda8icn+78xCbuDn2uZOW81RXeVlXN6aRNTnEZ/UZbdzsqM3VBOQiq8HWn6GgdvcHvhKzIC
2UbgrFxjF8eyIEwgsEyZdvlmpv5kJjAn1aNVVP2PKlbqL/gOgofuNStcucAujiVhFLx1gaYt690F
sgmRPvJdpZGNf/ogxNKWN21v/iw6F0P46xv30upJ+U4s7FRJbVvsIy02vbmmkHpEsca7QakeKbc4
b/Zeo87f6fXDVKxn8fX6oJc+EYAIcKD3LbwsXBWl2XVdPWtHgYr7MyYR6l2mV5gR0nehgfp/GEw2
MVAUoF663J9t45ZTQJ/jWCRzXN6raEHuDFdB6VcoqbUynRdCOZUZ4HH4/QCzOnt4Dm43DElMKLet
2NsmaDGpPLQ9/UdVDcq2QxH8H4Wm5N1okW8SAkg/WMJF6JmjLDILJTWOjuJWW2gDRg6f2I23Ug/C
12rD2bOltRXY+oUlBEVG5YoLks7Csh82OXU3dLNJ/BGl/p1rO9V+UktpbrjkTPNf0VPgirD5owME
Thakg/wxH0KMy+vAmyeb+qqo09sh7/+WDXyLNqVAzv5MjDWHnwunggGlFD9HggR2cSocNy9HQU3r
aBul2v3upSbcDTVIqzuwpwOq3zr2odsWlfl5RbTz0tDkHg4eu+D7mdnTbxWpFSOCERtHxVHKJ8Bb
WXJwjClzD2DWkh+8kAZ4r9nwf8l7bORr0EukaELBfTHJdpi0eUQMP86KnWzrxsm6nSbm4GEO3eqo
dmlRrxT0Lu0habgm9WWlyMjiU0PslVSjMfQjZWPlSWDB42yroo+TfWLPWbIysRdacrYjj6QEawDU
WPbBRq2EzAV/+GmueQ26kZfZWydrKRvkynxHgib2vZbk/tBm7Z1iOKF4jEolvKOeon2+HpPOsXI4
VpF48Y6XNAS4CKer7BppmMBXTp9EaLPWRd8api/yUXwu6nm851Zpb5t4KpG5twd449aIbF051n+A
TVKzxgam2EB7X9NnP8+gqDFT2JD6SZy5ZWdJq8HCOVZbPwVQQRJfBCVpBVitTwCAqAfrg/IlAVrl
iwkf95V77z02nqY0bD5es5Lxw6lbutwAYkvgW5ktm778i2YzAPzIsj6hPOMcIi3JPud13u9aXZi+
3YX13WDF/UqgOT98rg61nJaT5HqfSQJTGsdaOHfHJxKauNuMAgjcSHnkGbWI2PNdHWZiU6n6mm3L
+bXBfqQ4C5qJDhfkg9PtkCND2MdeOTxNgdH/nV2vvYUS1ChfQe9zBVtm6IT/fFMBMKV6RVKOqcJZ
xdKcMryL2sg9ZqF2iOpE1/2mjQsIZZn7OZur4Of1LX9+2OUzEgcx5Ou4A95P54cYHs1iaBFbdnAY
aIu/fd9b1Eft4HXA6/vL9aHOTxdWv+B7yJ+kZStb+XQ6zSzkss2T+hHDq/m2M8f8tqsKJ9l5Qxbc
mWkwHPuoU3dRmxj1pkJ/8qtltFGBdLkm3iJjKn6LRCvalR1+9g6CcAH01KBpC8QF3Nrpz9LroGpB
vNSPWadXfyH3jlCd6GUUN9e//2w3Sc8m3pHom0hl+yXFuPVEbmpBNz1C6nCHg5lHnBiz5YluNWH+
N5xte///N+JiwoPYbs0JKdfHDqJGs1FcM70Jwrb5JIDDHITQD9fHW24m6R1BBwh8AZhydvHirqrs
RoHTJLKHMjeTW65l46EwgqMWJf/MDHwfChlgpFP4gzLm6aKlVTblYZllD8IJ6HGZ+A6D8EuLNzC0
WIm7rf1TQ9Ft2iQaUirXP3MZjuTYtE6gv1PgBuqpnY7dNdaoD52bPowjPSmRVjYswMz1Q5tON1pV
rvE3RxH6+/VRF9tHck0BM8pkWbZ4iUano47zlLiNkoZv09hYD6gudlu7dvONGaMdw2mb1ohr8rL7
EPj/d0AwDVwi9NCBKJ4O6DRaq+qjGrx22EZkv8y87N9A1wU31VSp3kOMd1z2GetBy37SYn3wNtUc
rkkbLKb6/TfIPgL5pZQxOSuv0zzrg3lWXlHUDqJtlXsqT58KQPqfgfJpCcTLrgKgQmFd7q7P9/Li
+9+xmWgOLG11eman36/R19Z7pO/f4rHvd24XxptSDax9EQWKd+NYifNfRbb42Jh5fVDzNop3s10r
Kz/j4gx8+BWLjd43zdD0DTaIk1E0w01qlCNoWmHM9bMtxPh3mM0YlY64NtcMLeX3LdefzhlnS3br
zlhYaZBhrpUYyisEM+zDy8k0nuFax2x5fH9XQscixXmfbGB8bG94EbCw5DR8uIcsYalVHQ7RG8Dl
Wv2s6rmu+KOG5+yWlCe8N5vWTf6SJA+HvMybtch16XCh3gooUNpGEKBPh3dmqySRrsK3oMYR0Suz
+DjnefU98eAEkNbl9kqSfelwQQPh2qE7aXKyTwc0lMkLh8IJMc0Y3GE7003YgaCLjW1LDKUBbCrO
uO1jd4o3bQHBa0P5WqlWku9LS4y5EE1CiVji7jv9FXNVdloxl+Gbg+7pzWB4wdaYGmtb2YDErx+n
y0NJgBSPet5R8u8/LLBipYw/W+GbNg7Jt1qXgjm6B9tIa3tn7aF4aTAuW5J5yHxUOBcR2tCIkXaL
yy5mnuMDlU0z3ZdpVWLxrglL/7dH9/vexb0dCDfJA++lxSySPAxz41bBa1TVGrCaxIim/aA04byD
+js4++szeWmvgorngf9OWFtqpOlNO4aFFFuyKhQuB0dPtklZuk9TNIR+GExr0r+XJlO+hqT7B8KF
S3Yh1bww7dVSeTVJDP3Sc9DQS/swf/HMKF1zk7lwLlye+J6UN+Dzlp0ps0a+U8Et8RWoSrThO+c7
DXDbbTeXN83Uey+5IZy9kShD4rsFfuMr5/LCx5KbEojkg4v/W6xlScsNxFYTvrXaFN803dTedxHY
D3hP5BXXF3L59JUbh8EovtPPADa4tJuyKALxqO0Ubtiizh+dUHH+UDXNxdZ1+2qXDXEtNnOiUkLt
5lktNpUrQX05YKB+WzXlP3vWyR8EKhUynOzTgU85PaRBOGZjmmpsrVIbDjA5KFplEXKt5dh2dxpz
sIZHubTerDX1VAgHztl8Z4lQ6iaysjdT7/8LnWzOtlR1PWPTEPtunFkRxwCK0C4IDPemNtaGv7Tc
Un1PFuuoQbw/WT5EpVDPTC0VAb5MVmz8SN0BOe1oNn/mBP4/11f74lCUc1ECUKUMpvz7D0PZTtg1
hlfHb52IlGCjIuWT+6i1DqU/qmm18o68cJ/yxqDprXF50zhbXGimPsZjCyXiLZ07o/5clFamPtmx
XQ5fKRw73mb2+j77HWhac6gtaj7P17/2QpByuce5UGVtl1b46deWAK2DMHXjtzI0J1AYSB3/x+PW
fHGMxur3mT1Ga4DqixMskXOy+ULVfJGvIoTHAidK/Gbm9jRu7NFyUjI22oXHIB61H9c/8NJosipn
U1eWAPjFaEE71sYoqgT7sDHI6AVU4ewcs8zN9F9iGMx/v2NQ/+GtrgIYk/Ivp/OZdhmAJdWJ3woT
zzJ/IErm27Yp5pvKKaI1WMvlj/t/o8nV/bBXAx3ethaK+M1okQF5nqq5Du6BaFt/3DZa01q4NBgo
rf/h7Mx24za6aP1EBDgPt+xJUku2ZcdOJzeE/8ThPBfHpz9f6RzgqNlEE3IQJEACeHexqnbtYe21
pO4c7A6EB9fGLAD3Zq8gMFxUaSC+jkmWuLu5Q6H2VWeA3Nrwums3Q8KWGT3G59yA0KgslsrUTPFF
V4w+962KxEkvgEv5uUHV7xQOrlcaYFb79l84ggfxGzeDXiRHRoL+oMa9Xm4FTKAMKye9tG3j/Gyd
yTlpyZAeSqU1XmPQsFvPzOr3he1SEvshGrBkzxCm3cU6IO3LoDXqvPdSuAp8PYr6YZer9WbPddUc
zQQ4T8Df84Rer6+vol5U0FNf7MhgsrZttDndtaqT74Q7NBviQ/JjLXIUWh2y1MBEL1WsRaA3BaIt
RJZkF68b3PqsTvFsnAdGSTai1xV35jGZRitVMovfIB0Mxwv7pjbyS5CPdnbUYtNKRj8emulo1co8
P5VOZm4xrKwahR8W9kcdUodl4DUYkVP3Uo2yG4MCFrQRkJCvdOPQ7kWZGvZRgyN3S29yZfuQc6Wl
ChsaXYBlYhLCZ2jptZpeFKuJYKnRqLiaDTl3UMUM5BbM+tx3pKur5K1641oi+li8VJPejOHclunF
qqfhL68YH6ZQN6pdVWu5oKY+iK1kT749y0NDf45qCjsKMmjxNmmg35MJQpzLnJfFV3PG21JTnu1u
Z9V42Rda9MDoVbVz8o+/ypAMQ8wKZztP47KJPDMB5yKvkF2opef10aogrnHSNjdeshkp+V006kbc
+WEVqO6uUfLe/XH/Y6/tLoAImT54kqVf/v93jh3uuB76FDu/6Hla/uv2nvJi94Yd7BiIH08ftwUV
EQmDjECAZF7b8hTYe+OgQWAzrK3nWCuK76RGQeAnqvh539SaG5AUGvQGaa8QTl6bUkxBKAL//aUI
Qm3c55NwwgMzZFviAmufD0QZ0C2CYwOXc22nbGx9MIVTXMLItf5Hs9xFWbIroAkpEMS9v6ZVWxKW
Tk2Eup+5eCcg27JR5/byi9ta2QNsP+UX5J0dx+eEbU3zrdrCewIKp8Nzky+HHdR7jKlmlzpFA+sx
TYf2JApcxAnFq+KP+wtbu346cRqxsMcxXJZu4R6IvNJCojTtExvtD9XyXcZUPqcDJCd+N46/GtMY
H+8bXV0hOBhAnsT78HBd7xzjD3PZZRz8Jm3N50xk3b+T1fTT3hIAoPf3ja25NIrDEGNJfh8Usq+N
5RIlpqmc/CQrMufUFEY++bHWABlRZz1EA7xgRv943+jaCknSaZTBOCvnUK6NelAvK7GJDKurNmXs
jx542tKY3HMVOlt4ilVbcn4cEgtqAubCFuU/Ww/mIL941kDf22YW7VBaA7JSmhFtdSDXvuYb6yBL
A1q7vNyx6cSundnQOVJ5z48QHWU52OOmOWh5E7lP5MQfbPzJxJyxeNCq/8/k4rS4ILorNNmKS97C
hvIcZ0b/N5JVTb1za7X7OtR0qe7v3uoiJe8UTpn20BKhktSib4dMlBdbRZeLSffxU6DEWuL3iLo/
TlpSfPsNgyRKODFJ0mQuul7W3M6V5uXlJXKi/DSwnb5tx+quy5v2zPM0b7iz1QW+s7c4MoMV5pkZ
FuVlqHn2WCGbSOnR/EXsXfzMtMrdqG3KS7Z85SnbU20EigOkcuGrp5bjErZNeXHUvMn3jT3qDOKV
br0RGq7dBSIEyT0OrQ//vr531dh5XUgBB9Hhrv4r0wzloQ3z8lVM3scAm2+nUsJ9CSCQ2eG9u7Y0
CzlWU/TlBWHARD9kAEN+1lm0GQKubZXkK5TUfgh+3bS9wyJJYvzHJXGa8DUv6+BbMrfdA2N9X4u6
MTaCoi1zi40agA2DUU3KS+NKBb4+Lzy/LDSlpP6vh9XedtrfSDkZvQLTIE8/e7cITYibvbnTzeLS
kJaaeydxjKMd5E39zWr0dItXbu0kUpOApY1ReSnCcr1vEaJiaRgNJRz1lvMlUboYAr26sjaeuJXE
ltCc4FJqlDKSsjAzjH0atJNVXDqY8IOzq0dqd8oquz5VZC7PwkLMYtcEUakyeVRtcTmv7eJ764s3
T3VaGa64hEazob6GZRq2xzzXSs9PoUdQ916FBtN9F7b2XeUHlehW2RxcuLCisSE8SrTiMnZ5Mpx0
RRvqY9GrW1DFdTtkfgwLwo66bATWIqegT6pwgYxWqf7xYm2ovniUfz5IBfN2wSUTDATIkoh1qW6b
OONUznHHTajjXDlFefNkjtA6ZYXzKSrLoPiNR4fDL0NZ0iBarNcHs6nmQCELLC/mGPS1nw1BuZ/C
bH5oatHZu8jytrBlq2cUtAWDC4AUadddWyxqI63qVikvijI0T245t7sCYNh/M23BE7e1fUUwLHsc
dV6++4dlLeq03lleXPlGFIMxZGl1mdvEPSjjMD1kSpv7aVtEpxnByj+9KlD2v2EUzKnE2VPbXvoZ
SHyqMMra8gLnGrxHShO4fjUwEZ0QyuxV3Hi3cwdz60laPbAO8uIIrAC1sRYJbpUOFZ3yEIfj0js5
KV3quAcJstt4+la/6Ts7i930ZpWKRGITtAz1gVHa+B8EBDXJckVT/hBDVf6ShkI83/+oaw8u7OS8
TzbhJ5jB6zMUw44GZFDmD3OujKcEbjv1WBtjZTzDzmpNG2511ZwBLaes3JOyLAIXsoa2GxsvvcC5
oiv/Q8yqS1/Uzqrs3pfd4uSv+8tb2zwYxFT6L4yAgMu6Xp4wR97eSBRMKTUU6jQtIyCsG8/eUohd
89j0B+QIGEVXGAmvDdlabZVIWGcXJy3j/4lSD+eHkpnF4lgxlcUcoGV0D/fXtmpSZn4Ue+l6m4u1
zfpkqJMn8gvKXHn02bMA0//Xl5pon0KBnsQug7Wt2YgvlrizN7fKCsFiMJV7qyNKD7121NhRkASc
Q+tnOwMTPhJN5dovzezLeZ+bWaafuh561c/ZkGkO7KONMCw498wh6nynZFjs1NRtFD9PBHvf73+V
tRNGXgraWwoSUwS/3ohW2GFXQzZ8Matw/lYwRNn7U5JNj2Hued/u21q7svSFwC6xC9RLFqeZ7FcU
saFkl47hz2avRlE1fNOFmQS+SiV+56XJ36475/aG3bVTDfiNK8QCbwEWcDgIohAubd90mfeDqWmh
xDtNHZstmOHaGZMhENTFcrZ1WeIqxkYoSTXllxamrWCvx8H0H0LLKjTCQfG31WrT6f4nXVua5Jih
pgEh003B28lK4MpTzKFWcjG+RmJuslNTusWwu29o7ZzIy2PYEpF7gxnhBbPmtCArFWlmRH6vNXH3
4KpT1x7baBrcjRdz9UNCU8lVBaUCaPP6WOZVjyi8DaSuEON4iqEGO7sz6mx+LGLH2SXROAa/8ylt
wgJZpEHecnETmhRgmaorxUVLkEA7zGVAN8QE4/7r/pdcXRqiXjKg40wua2tpXsFFLEh+bUXEtH+6
CP3VGDLWYaeLMbL3CQC+LQ09GWEsE1L5MSWpvxxDWVy9PDXKdIK+7TI6qIhYalJ0fmDP7d6Z3Ylx
YPp/z8Dtgoc8Sasv1FWr/91f9drdJw2hGEuySqa62FDElfDudAwuKmrysR8IVasY9hUho1MVcCu1
tWuIOmPH/nHf8NrnBtLMwkEA4+YWsVcyIRedkPxf3FJRDwTr8GDbvfDsPc3g9nsLgm3eCBJW10rA
heSkpOJZxuxqVRm9I5T8IgpnSI6px3jsk6JUXfNTSeYIisVGIDTlQ2mXbgW567bxBBLLhkdYfOc6
q6xBgk8vs0FFILSS3DkjSCLROW5W/DW6UWv4vQGSbqMbtuYgaCrQ82fy/HZIRbWn1p6Ulop7AsUl
OuBpO55dG8f3lUGdJNoqUa8BWEB0McQF8Ilruxziqlrond00oe7eDNoPa4wezUGn6q52Y/gcOU36
d5P00VOiOs0PPS3CZx6m/JvWTdbr/RN2+8l5P6me8dHp/PPAXPsqLR5LZwY0eFGCtj5mhuKcXZEn
EWNI8Gn6FZgSRgS8sf1y3+7tycbuG4k0zw3jEYuApgd9EfeOG10Mp69OemYGyYGLa4ldFnez3Ooq
3YhHV3Cp0iZDMzQG5ZDKwo+o8wizFcSRZNoidfzembMHnaLo8N1TjKbxaS3ZztMYe212nIL0X9KE
1gt9PRmrrTHFW5fGTyEBQNubpsHNAKbjMFxvdU58SWoym5lJmV/VEM/xU16DVT4Eoz2Kk4JgPRmC
krs7S6Smc7q/BSuHkB8B1wLjIZRsbyncKQ0UVk5D30mIYCHtLsU/hdFZfpW29sGJkTFAZBPQGod4
usT2wH/MQqjNyVLaTVKh22hA8nxK2hd4MgENyzv6rsNW6bOAwHSMLvPo2jBimJWWH6nlQWt4f92r
hiTensY+ZfHl3SsnFdySFkaXOmKuF2LjNB6OmZM1W7iaDUPLZ6PRG9uqkxpDhlc/xBQp4G2GwqLa
2Mi1uwRqB+Y8ia3HoVx/ObdR1TR1x/jSpnDK+VS6VPVkQgY2HGubSX9YEdV6S/xVJovXjzKnhiFU
JnYY6oPJ89poTatWKUI9voQQkERn0Hfj/zwtCz+NZTFmJ1AV0egbw9yfiqm20409XD27LISAQE5R
2kvSWz22Os2oa0Qe+6784RjR8NxHIrSOY0h9yM/aCIbusEzs+ZBQrTV9bewHu2DUwdV+FZUq6v39
U3X7hPA9iIgM2Xnkb+lo3x1fYapJEHhVckkGq/iRqXNDrwVpuoOdc4/u21o7WJC+w5pKkQmXtrgq
UVtprTYn6UUwgzS+QAejQ03eNKO3VfxZtyTFMaRI6S3QMoZzUkQtqwpNe9pXIGfFfwhRVFtdlbXP
R6xM/Q5oAf9c1CaSTG9rR0kB9+jZJ3WMyr+UXvwzzZMTbhydtSVJmmRiWC4ClZDrjcoCmO9y5J4v
/IwhO8AK28FrTl+g3UCerfl4WAURgeHBARayeG5yGxx8AQf8JY4iZ/rqlUMW/4TAKk58tBmr+FPq
Rn3AEKJad6deEeFnMdjBFovP2gP//lcsHnjV6JGCyOvkIkSrPvRuBiNhTuC8F0NjPlmZpZ9BVnT9
Rsq1ZlY6BylwBK5wCdhIaOJaXRUlFycainQfhqH5CD+P+gc4K0Tp5g7+imemZectGvm1gwSFO5gj
SdBz0zOIuwGx+FpPLjH4+DNgSuIX3UGoSvLb21uQ8lVr1NHfShDAcRcRqxdNzMUPY3KBqCw71NPo
ffPiaqKEN8bf7l/6teOEdwezJfH59Jeuz23ZF7VpVWnCoFYEkyTCBJXwmTpNkl3Yhpa+ax0DEG6V
plnsh8y97lQtMt2v93/F2oJhJZEJCSkJuP3rX9FoXTf3TOBd3ADWpZ06xlr1Wubx4PhGX6J9e9/c
2tMGRTS967fZ9eUrozOTJoaMJ7Si0POrt9QfQ4fqQgJL43cw3cmGufXV/X9z0ne8c+JhbU7anOeo
3NpG2hzQrnO812qegVeQ3MZbr9jaJXkrKUnUuIx5rs3lrXD1RivDi42YTvac62rQwjWJrk58ahJP
+dsJ6sE6REpjV8f7H3Z1pZQoAHTwftyUzngGp5GxKOD6lj18RXRJKrgoVbZ3C0gm79ta3UTGoBk4
lNMJN4XZaQB722ArqrVhh7iada6rTvWB6Uf7yBmdDzew5biFCnabYWDoVBYeXjHjCXo5JbzMplmM
+yi3Q2+vzF244eDXviHBO+V0ChO8JwsH7wwCvL3SJZdW1PHnpGlyWXRR0rzeCV3v9I1lrX1GSi8g
C0HgAthaXD0v7/OgqwnXR/pPiELNpvVTmUrj4LpD8mMejc23Y3WBb4BGlyeZyPz6fBopxVAbkMil
yMP+mPWRV+2UtBTwkcIGtL9/SlaN0ViWXTUezOUgG7IFYQnTY3SJdKPJDxAtlpOvw2kiYMqDreq+
tdWPCYQKoTipo7REa9ot8vVN7ESXgRbFCxIO1YsGYnMPCiexdrEaEyt+3CLlR5BNkvOerPf6Y2pM
50xJR34DB3AByY/4z2qC9LWou+GgDX208TnXFvjO3PJlamxb6UqopC8lIln7Yh5J4+DEOJAfx//N
VBN+/c7y5CycBUT7pkHZjQz2I4zE9sHf+C9AuBdrspHbKzp78oPK6n/DVdMepGpMsCjFL68/Z20H
ca3RWLj0dqFNu0qppz/aVATeiUjfeLy/uLVkhytgySl8mESWlQMdKqphoGJxybRaPejU/B4qYPZn
O1I9xXeNtoTIW/X8GUmgn/dNr+0jxU8GiZmxJ25dHBvE8DIVtbH0Mgnjr0wZ1cRHuTc9m9qIhmqo
Zn/et7f2JlHr5MPiYai1Luylad5ahTIynuHY9S9Kq6LY52VaHHq7NB4IZ70HL2j0+XDf7Nrtp+TF
X5Lb92ZmGnYWJtucDiBlN+qP40AhatfYDDEVSaXkG3dj1RhphpRqZuh+yRcnnDJuQzXKQKn17YUJ
aG6I5fTdoXHMbjz+xsrAopIJAJoBQnx9UDM1LkRiZUjkhIxKwLSav7pKRsOotaLfCSje8HdAZkD3
Lycc8zHM5x7GssuodPX84KAa9NOuouILpEaWLyZUE3y9D/WtiefFIZVQRm4gVTXOKKnOEviUEpp6
lRJRLxKzetZL90/NbCOkLObnIa/SjUh4cUT/rzWHF14StAGRXjyEaaKAA7FE/mKrA6qzIYTMuj+h
vxMcKi1sdi2jU09zbRvdxrm5NcysG1tIqZSDz1DR9VbWUZDFqTnmL0kQTU9hUn7v+MwtIy+B9hCn
I0FAlY0fa/2yWuqEdLUBcYBtgY7p2mjOBGlgFWHxErruBPQvM7z2mMXmiFe3AgPtv6EtN96qtYUC
l4OZCrYNgLiLhfZ1GOgJB/cF36sdjaz1HlQD0a0Q4bUv7WRnO7jnt4wubuXbQqGKYbabFIfgbWE0
jPqJIZ6qeKknoz308ayZhzDs5pcE9MfWVLXJV3tXvqLqSnvDMOnoclHQOljcyraOA6AllncINfAt
kjc9YDg3V8et/Ht5NTDkgZum0E9liMd1sara0IKsz1vvEAUQtgSTaX5Fibz3pcTXZ+GKcuNdXLVH
tCZ5nC2yxIW9IdE1Zagc75CUlXNsC05mQV52AMQz7hjo3jC33LS35clXX2b6VIgWp1PDn7mRonuH
zK3qv2NF1IdK2PGJsvHWzP3KloFWY11ooRC0LcupWmsxHNmYqCXkpbUvQ13sCl18cNKEg0GjlCaj
LCqCO1x2OK16SAKjGL3DiHy5H5qlfTAjFBV0rciPtgKZV8nU+gkOHv1w/6G4XR+W5TsBdQRv75Jz
E63CXA/s3jv0ieEdbW3oUPALt6aGtqwsDr4eemAmOuEd8GPamX6bfYxshAbur+X2FMq1yPNHxgek
QB6bd4l0OmhGVRiNd4AIVkotDiYVC4b7XUt0h1i0nn/f3tqqJMaIqoRspy2ZZZhwqxsTwbxDOzvJ
MZ7JZinu6cf7VtZWJfG9Fu0jtAeWVtRArRqRh+6hmV37IWWwLvIbvXDotxsTkTVYlI+uCwEgIPVg
0TSpdbdEnajOHHSj0NLj3Lvli7Cn+oUZ6GR/f103l5hIAS0M2GhwVRz5xW6FqWYLI0UKq571eqfa
vKFjUyQH8D9bvDQ3emhS7wt3y2sGXwjEaIvzp9iVorQ6ikJtWCffM7qkJ8vrlHmXa7rzt5l34gv+
Pz4YrRtFviit4LOwW/tXmLcdWkQwr5obZ3X52MlfxHQESC6+MZzui9VXc4baQDCkRy9q88fcaIun
kZhpT/sDSnl71p4mKL43kvm1T/7eqDxq7y9IHJZNBT/METLb5ii0JtgHCvD+PkGx++O7S+WejBoK
EUlefm3Kavi6SoQpMypjOGiQPUWVW0wF1eCk2GL/WVuYxYMnJWBobi6pJrsg7RSjy1D+aGPGq8kU
XJtKpNvaR0Dz9RYL4s2VZPNkWiaZ6umHLOnRexRHJpEX6ZHh5PiTClEYk0JwsCSwLxzzxPkglEiT
hwVQDyuDdZEnVjqid/sGJiHoTZ1XYDJrHXbSYTzAq1Hs65Co7P6+LZJOaYpBAgZbCMEkeGlxU/TI
1MPC64ODWTih+71ndjZ/sNKobB7NjLbuLkN5RO+QSrfQ/enrASWy+79gZS9JkCRclPNDY3ERaKua
MEIn6ZSDHgzWv0FjJ9p+zI3qS2DFZbnhhFZ2kkIay1QBpwJAWyT0ajgzHSRUIom0HAG4FDGKO8KR
6PekGwYPrrJmrjYgjrffmItBHkgAA9CYobPr7SyyFI4gV/b7h9zZ6fks9tWgd8eZ0ZgvnNluL8Im
gkqkCjeWu7QsiVLebonsGjJRv4jTRGAjFAXO5Zyj7TCfpKjE37FntJ+Y2WK6DtXL1tvZet6ckzSC
M/FjOyvb33I8mrYek4tgIa7X3SRO6AQIhZ7V3HWbHRKU9T+ImhiHnrbqhn+Vf9b7UPvNFiBgNNpp
XiA7em0LwrWWokLUn8O216ND00MdApPwVD9mRqyLvVenSfLVtcPhUSRF6DwTMnjh6f6Cl06eHwGa
CcwaDpBUdRmnGpGSpamXDGemHMqHwNPDVy+Z3K9J1XqvAEPE0cp17+t9o8sjjSWm3snf5OGSUzPX
Kxf8mtmpgBJFNXjNX8xqU8w5eow6iYOSaLP4WeBGoo+V26mIXVuVv+qdi3LTyNAhah7OQ5PM6Q9t
djJrPwB2tP40bWZ7d6TVwx/3V7r0FNImEBJ4C2SXmET12qaqlFavt9l0LpR2dg9wDfX9Hmm0VPPd
uB229BNWPizQFaK9N50xsv1rc31FTbMYvOmMBJt96i0Rfk9N3u1+0qNq101JvBUi3Z4fINC0EmAR
tInGls5Y0VSvdqN4PmsznsK3NAFaq26F9qiGqmI/9DwHnwTUABs9hiXQQe4mARloS5IecFLLXj+S
CY0VxNNwFqGmfHeboOv8OI8dbd/MxRfdrR3GywAGfgnawE6OjRlp3wMFBpdHgINiS5Dy1msRueE5
NJjVKYMuRwi83hRl0UfjuU668C+Gg8OntFR/dUOpfONSOZ8hPU6+8lxtVZhunYgMGWXHER4XqRBz
veNz0uVtrdTDORiL8ajHRrgPwTH/ADGmPRdRlLwO9LZfzGBuPyuaDb/X/QO+unDgtVDd4crglri2
H/SAhi2HbaCu1X+DYt5rYM7t4bKA38Ked1EYZz9qo85+gSUsf9w3vnL4aNPRMiBCB+e+pLuKYMvs
gpHFZ9GsHNCfSV8ab9SZ+Z56sR8s0aIDqDYbqf2qVZI4SdYjEe+LN2KEowi6B2c4R2UUHybTmc4O
egR7XU2rhqK3KE74zC0JsCVKTx546LoltbUpn6ibArSmRpZASBFYApT9kxyBA0UVl1B1Rt6XPBjj
Q1+O4dFKrc+KjPw0lOhOv/HBwQ7wZJHHkhhd7zatMLwm1PdnJQr6nx4MV1GkRlTeafF9DaK4/iqU
yDveNypDx+t3koUDqpZ5iBTeWRiFgkXMmnBHHvzGPikQcVQ+5JjBv/fNrG0rYSVtWGgI+LyLbWUu
XfJOZ5Byt2OD93ImCOFURa12ox474c5oU+3zhMJwtREHrLwRspzoSn8GYfDyCptTNgZpnHOKnao6
BrkIvgx180fR5sXGyV27rNix4dKhXAuq8Hr7SBHVTm/78VwhoPJHW0/Td71M3QclzPTh6DhT9znU
G4/ci5HhDYe9skreekbW4KXDVS53MZiRuKRmO511GNl9LtBw1vukbJ6MWdO21MVXvCLVWRwCkw3U
rJzFU29EmTuHcTudtabXyUEqYx+ZQn8kxQZSFOf/6qpr/GePyR+mkVT/fPggvRXB4RWHhg4G0uuv
bJPEz73mzGezD6bgSEzJPJkfV3UQ7sap86Lnoo87de8AbN3iE1nZYZh1AcLQqZLqWIvIqjMShhHT
kecYkRrFR0kump/NeYpBL7vUFpoE2WlVKEirJXFfbM2bvokmLe4qbpFBTLJqRE6XH74z02DIGoVd
9tweS4VnKfvQYFL4pdDjudgNypSV0a4GKFjsIDgL1cdi1pJqTwHC1qGdTaL6YEry+b/VIovrcxpn
5b7TB0ftN56uFb8CGTEwBZS7AWwuI4hZch/Ghj6e1WaYLq4ZmDtHrZMP9rel36Yfy9yQwb0jDlwc
h97KhKVF+XSmtJA4B21W84NpMOPPrEaeFKfR6tSN7G3l+DMQIsXjaeaRmMtT8i7ShWK4ShJ9ms8e
ZSF0GZu+/zQnjvqpgNb6sxBaWPhgptr6MVUz8TNuVGRE7l+CletOxxLiEEAZVCCWfQSTmXtFWInK
T+iZJlLTLv4jQBOwhrmvz7IPVo3kN8ZzEveCwUIsb/FEJIwAgvbN1XNml9NLZXSoRk+SmPKxCPN8
C3y18lKQr0mWkjdrS+UwNBniLIBY7ewa4XBKXHP8GsMp/EM1OvVhdMfe77x02she1vYUYkBCbFCD
tGYXLo0Xcyy1PFLPCZIZu7bxzKe2miJfq/T8APQNwkCAx6+KG1efA6MONx7htTVDsSOlr96K1wvz
0eBEAHk17UwR0vkn72bnmc5Q9JRVmlbuiLCjcm9PUmrj/jmSf+7SoRBqcHkoRtwWel1Fj8K06bWz
XRlDEMPjMGfdp4aXGjaAwFWEudMrJw7+u292zY/CacXrgWPgpVxc2tFQi1hXuJiRkhp7OGiMb+6k
NjtNYZYLevHk0Ix0F41szDZGbtbiPFpvXFoajBTsl11cS6XbkQztfO4pX8W7Tl6dlrpAozl/ZF7a
JX7SMxr+l4BjKXqmdw6gMWW+HbbBQPuw/pi8wzQCafkgUQUD0aL6ZBYmF6iv5nNUNMhppoiQMXgU
+ZNaDftpaIQ/qH1zgp/Se+wSaFGC0lT91oi2cDtrCR+wPElzKOvRANiunRrU+2HiWvySQunrn1Nn
Vz/HdFR2bRvGD/E0GntHsUtQJ11DFX2Op/LJE5RRtCHkRt4/Hiu3AdQeiTagAggXl5jTiBcwcQed
PYIZ7MGiMnfA28zDHgbI6pOeqszIF0VUb1zClVMJBAUv94bhu4VoR3ZZ0F2fzpOntCojxeXU71Iq
O+GhtN3CgtO7Rc/QDcZqn5gaVcONda94dWqQ9HhoRkPys8z2DYXKXQcl4jmaVPNYBXPtNy7zo27u
aB+PVaVwCe1u6NHQg1zcQLMcm57WH28Y2r7nqU0YPONGVv6Aw3vRW5RM/XZK0hyCB8OoT/c3ePUW
gingGhLE0dZaPKFKUZqtomrssNbHu96crE+alqal76Is/zQqZb1nEKH6bOUmKfZIbd236pLJsPu/
Y+2DS2FV8j0wXSCsrg99ppa1ZrXy0JsaInvFFO/DatLRp4+VjSWvhEOUciimSBpwoiL92pSBEE3H
VJR6JtnSX2s7aw96rGmv9xe08oxdWVn4k7BugGUIrAg70/4UYxZcCkd3j1rjws2ode43pwiyRzBW
zd5Ak+PP++aXF5cpYI4of+AbiROO+nqRRIKxNbrzdE6bwHtxnay+pPWY/KlOeZzwkuhe4cOqbG7E
J8tVo2+F3g+dEdIKxC+WzZ+cnk+jw755BkY5g0sHqeP5RlxPpzQXVbef7Lii0FrV32rh9s0+S6l+
bQzHLI+S/A0y/GTggmz6xmd52tB6U6o558lNesYc6Jmae61JQHlkaet8EHJF7Ek304U0CNQAlfxl
rpl5EEYzw+ecQyL+73me1Lu8DfKzPXvD64SwK4N07hbZ+zJaeDNKlZdvzTbbS78cul1SmUXhnlPw
RzuvcifQXUI430ozbT7By+m0h48eKEafYf0FUc32EuxfH6i6atm6qHLPU8DItdqJ7jUa1eZsdUob
7xulLb/B5l/MGy/B7TnG7NuwJiU3xEEXZtPOKi0zi9xzmOjWo2Z0qGoTg3qvXdTp+7yYnN0UOOOW
O1r6CL6vBFvJtrBUJ1iCaEojs+GO9zhDld1BOuNEnrfPbROtnPufdeWwYoj2ANB4VAKWeazZdIEI
ofs+5w4FGMjTu2MdWPpjztjxhktYNQU4AqeAWMcN6VNb1mbsDYl7tuYuemkbS2c+ra52gx6WG4dl
zRTvGYkx3UOXMcvrw9Iy5OUw9+idq86qXzQ1G47AoKw/h97ZUnhbuQmsRfZ/JT6CBs+1KZJCD6r7
3Dt3Sth/bmaH6wcJ93kIwuhLW43e4/0NWzsZcICAHKe6LFEg1/ZGrYTjzWm0cxKnAuD/nP4T6FG/
8QHXjj0wSpq+FKAkHvbaCnM7wEyI6s6uU6IoPuVtC9LEEdZjxTBvcDKsoDj1RuxuwTPkzrxPQ+TB
l1R8Em/yVqa7NuwELejQLjXOlS602Uc/cXoykTp7aC1FC3YAEPVTbqvTc4dSt7ILrHwTw7oM/t5+
ArJFzI3B5HMDeSkLzo4X2vp56GqTSTHTKfdNVmbHJh97WJ/srCJKSOLMn/WM/tL9/V378o6kPqRA
Cgh6ORw84A5q0wyNsxO1yASOVfPQF1yQWImab1OsuH6LEPBG8rd2qKRnlYtmGn95X8DeKJSzIu1s
QBu/j2nb/S8WZf3X/aXdxHp8WSS/KC1bEjVL0He9uWpRuhGwef1cFF7yVNCkOdiiRVBNEfqBHrsD
tE2pPtUhIuyZmOZy38beFpHyygdGDNHkE3PGYIeSvuNdzUa3oC2bc087j5bZm+EB+ezW3EFgkmu7
fDTGVBx6+lehvmPijTuyu/8RVk4XCuHUhWl+W/bNyFVs9F1vt6p57oYwfIlzV/sjLIVzjKCrErtp
HvNfhlMoe9fttqrSK66KmoIs7uMV5UZcr5z3pGyntDbPcczAwAN0dZ21a5mxuRjtaFXRoRaDqocb
rmTFF0MHw56DjcGsu0D/BGHtqQM8RecRmq5DYM3tV+YcXAahDfvh/rddcR7kMeQycvBTFt+vFwid
QlgNVaWfFSMpyqNo9MHe901YmRYAW+gpdxEJhfV5MJUi/lYjBP1YDJVXffw2wR/C5vKp2ejld0ZI
oiE68nSkkb3M80VsZgfXqcx54yit7CeEGewkqqcQzS+vkzsNutuasXEWsRf+V1KQavzZqttD2LqD
30X91kDxytWR4H5KnrTjWMDiAM0u/EilXhjnflDnn9mQ0gZs59e4r9wT6OLheU68fKMct7ZI7ovK
My4NL/FOpt53iAJHxjlr0dN2h94EbwQmVrM680BivAUCX7VHg5cTRAJO/eP6DMGqRvTaQ5UaJ2a8
dwJzZBirKXYQcWYnApju8f6ZXfEHFDcYF8YclWRP/p537ijlJUi6ubLPWdDr0NpQM/bGv6JocrsD
otPaGD4ErUezF/L5SBmPA8yZWyDPFcdM1R98lcdUrSQykxv/7kdARlJWkcjss1ubblXttFyLqu9D
3jmEGE1cq89WkvS9fhBeUiR/AByByW/X6uXU+Vkwplvh7+1HIW1CAozkhsrvDb3l6KGyMZW1fS6o
sGeHsGy7pzSx+l1omOlrCgvTq9um3g/XKH7j+cc28G4aSlREAMxff4uxmxkR4nCdh2zuxx1vCayP
YVemzk5Ry6p/HlwR9zvKb1rot2Ddf90/ELf+ksMOGQ4vE31vWLyu7c+6KLVYCcwz0ual6c9FPpz6
fLYTv/4/lF3Hkty4sv0iRtCbLU1VtW+ppVZLG4YsAJIgDAkQwNe/U291R6O4iruZjTRTNSwCmXny
mDhb/nJV/fvGvH7Y1WsSRFjwKa5f5j9/+ClFJczX4q5amR/qia6nWdHqkh3bCxqQ8bVButLTmtH1
HIyd1r/cYH/8eDxjwJ35FYL67Vkzw2SBcKX8Dp/n78FIwyaNF+P7gybwevCjfKQGdNj+qBbp2nzD
BPyXduuPTxsmxdengJv6991UA+ewqgoVynHB+QcfL++39BA3zLm/HfQ/fRLEpeh8QF1B9/7bQddB
TKqkdX4XKXpBksP4nbA8PuXW0f8R0QM/5MqYgAElwkfwy/52haHcqhV+QgWoKs0mn+G6BCetE1gD
3D1zapDV2COeuHkDnzMmdwEevK//+yt8zehB8UMk47+iwVg2T0uhyuJuDkd2p5fNvY+pMi1VyHX6
7x/17871uvADoxs7k2vs3PXP/+MFnv2cGWGb4i4i8EDroPMGdZuU2frpv3/Ov8sCjC+B6AAXR1X/
V00PCKqQuVTVHeZlekpq9w6ezJa28xhnrRjD34CsP70twM5gOoDrDwjPbweTSNRCZfB5Y269a7ct
wzS0H+t6Ke0q//LCXI/ZP4cu/M9BFHwFAVCEft+cRkpWCmNOdSfqpXyFWP3Qdw1SVfgPX7tcf00P
+Ja3etxF/pfq96fHigsGBozXRTqg/n/+fPVujiKex/JOx1iZt3UR1Z0URdFFfJnmNhHzt//9d0Sr
hPsVq1KckWvl+Y/3RWcqrQWpyzsYFcn9Ui/Zott8X8iT1bw5Bsil/oaV/enpgliD1wdtN+hMv/2U
Vtk6sz4q0fFL9azsai+0UuVTIc1yCYzEW7fUbP0bLvinGor7DP1whq7iX4ExuDdnWCHiDap0Lrsd
rEgMrHpe7icmpz4pdu+HA140L87E/2PwA8o2EBFwI5HagdYNxfSfTzkVSOhilNV36xiZjoYlGhin
7HSoGPl5yCb8y2v0h9MC+UQNV4KrK+6/Gn+TxmJLYnweQN3iBgS9+h6uTPzLkdXJX9DdP7yxeHuu
DoHXJ/svdLdyGGJz5YHMlTIbkFEHW8QRkpCwJBbqoupvwqI/fh6QR7Rn8BrDSuqfj3Kyy1hWIwDI
dbcKuuSoeQwll99C7LdHPtu/0cL/9CiBJcOZLIMiB1K3f34eqyxiuSNfgmC5rv3mdlTjCcRPl/no
b/T+f60a0d5d7Q6vvT3kdPC8/ueHTSuX29KQ5g4m5sVp5yz6wOsJ4aur8qep0LrLo2zGLVt52yfw
/SRtNRbJJ4Cy2V9oU/8+Lvgq143f1ZkJ65ffLoaSocfGHqRBuYK9LcRH9NPqi8QOge3LTZn47DXP
FREneCasX//7pfS7z/G1zYWoCyx8BESAY5r9VsVSXZMUsbPN3RLSGBLbdd3ao2q2r1vM7NK6nNub
vOFmiEYRmbYQFZIEi2bPl97ntv60IuvnqYrqv51jXFO/3V5wWEMzjNHkeraws/p9HiJKylnoCJ6U
SQqCkCjmOesAj+17R2fCs7bkY7z01vvqnS4w6Le79g7bQ4NYPLhKHXrti6gxHxEsXGSDoeABdE1m
MFdliyh0XyawgRrh51EMAdZUWedcjkBe2FG5HroTH16ve55LIpco6o5inDLfwZU0dXs3TQ2Mazqe
p0tiOgcTKWLaI/BkCp3dLBsfpxCv8ydsu7T9SuJUsdNaoke4QL8y0a2VU1mMr5FJ9Z62I88qB3uY
JfIEKTy11sdPK64P+VJ6e0QlfFf5cXzIc03Yg0P6szlRxD/HnwEtCP8kmVjZTSbzqHkrDlrVlzH2
WCK2G0pAYttG2XE7C2gDET6VBtLwW6kXC5PqiZTkpoxljvwYW4/Jc1ErMF5naazsKCOuDG0BXZaE
Y2CMJxTmOfw0LPaLaZM8TPLG6xTarcbXmp03cih+72tp8ydKYOh/h0zlnJ3TfFtq2ESncN9qIXXm
FyWbeLlZoTh1H0HNcLxbk0WPQ9r4MoeZn/bzhdWAeocMARi+hdtDUZwivY31gGiFhHdY/xCFhBaS
bu8Ok6ThBwyE0uwhOgrEN0MGvCBdqyk814+Rg7SutTX2kc+mLGn4UUR6ZqcakSX0YTfITTi5OYr3
dxVZl3CeS/gz95DyX9VUCYeI4A7sNkvcDeivoen0srj6DYmMwv3EWtslcFwvMRneLiUcgL8jIGEV
sj/2w7NiOKC3zjuhEA67tUkW1LK0NV0J5W2VqcykncOO7eqQLKDZ+pga2NohoXmMdvHQLF6OPXLD
dra3SyZINMGpCM5W96FcsV6LhNuPSwrREP5aWJiQrMNGqKTsYQx7pR9YBAkaAk1Lny1Jz9SahIvD
PgsRzBp80OiRZNeFe9fsULfTDs0CU5+gJFP8NoHJTnQCXG7UMjRLZPNz5acUpv0yg40zfLjzpt6P
NvHqoAc0wgHMup5rHFLertsoy9u1qSAmDliSiBsY4G/NcyJZNpVdYhCg+2hHQrYfZAwz6+DtMW3J
QEtutq1DNDZIP3mjyhluy2OEi6k5DjziDnsJCsPlRFDs63pThGQdiim4MKwRGKmtM1FTfY3gRnTl
JybiQVs/iXZM5r1pr3Ij/jpvkTPDLiV8bxrMuQC4uZbzKzCZOoJ9+rjLU1BY7qVdltIyfayw4gz9
aLc8vTdFqYobX1cYpfpFgEByTv3I1ZeRY0lwu/KyDi/HYpWjXeQ3k7TTEWbyQzJtQOuJk5E16Gcn
FYe4S6O43M6Q369gPUWVQHpNCCEecVfVhsjLFKvK3EAaNi0PLt5S/7wVftsOsF3J2Nw5TYrQcjFV
+Y9ZpIgOb+PpsFPLsia60lFtFY8/xpxH/msmhdSvcP508lbD1nB+TxiBnwukOAReW0CdcuDusP9q
VRPy5nnUsYlvKRSV4W6Kyi1Nb6jw1SjbTWB50Kdkh8PGiRcl+BIwL+blF5qpiHxnxuoCDCGsLgea
msmcZyljdUqNTcktflwtv0tYTegHZO1GPm7LfI5xFuCBRI9vhqxzOEEaVk9Lm5jC2gs5YEiBMlPv
yXfg+zEhLcweY/8+GjX+Ulazcb7o1MPfbgZaR57kpox9TKiK7E0sN+5e8YJUZZcdTpmu1Pkmz7ZM
nLrQ1Mb04neZLLfTqp395kVVTeFO7wSrp9IuyXSz7+JAjq1n0uKSkhEWQinRLPlqQWDYbqZarebk
9nh0X1eJgtLVICPBW7UU9dUCMyP6alR9yHrbXkMjctj8jiqHciMmNI+/QBYqi9uVeu/30+JgNvUG
DyjYPxw1ikJyQtnh5tzIspEbwraghxwoBBd71ckwTaKbxuOQF9RApT7AGENsb2DKxV4MpYGr8Rfn
8fqgWLhtrTDkgL8kn1LE2fubuQYF7bEqKbBNyO9hIY69r1ubDlaipbjhsWHRDT67Kl/C4Q/2kRKc
6psYE6q7yChloJgXhfCsXfKG3du9HHdMplu9fC3KqDzuDPYgV8PcffbFKzYA8/LmF3mUKdJkcWYu
vABVQaBozltynlXhzdF6YNrl2YDys78HxpyLHh27ADapZSFL2YKmhmmlUSAKPnvg2uuwTjWIBy0v
uKiROyoYwpIkuugHNSEXfJhtHWV7C8YyYT2H5Drq1qguN9PuDm1oa2AsIi7UG41ioUDf7fDbprDg
4CwvLwRJIqG9JqE0d80aCzrMcB2jn4tSNP42K53Oj8FlvDpuQXyvm89msxF7T2yTGpifbkZnF62r
sWndtkNR1C6qlKnqY5xTRLcjJ+KjicEYvjchH6OzDStjdABjmFUSPpElC1/n7ZDLr02rGN9QAOlu
nhELo8KrmGg+T53ExBw6n3Mkv3Uu3/GbIsOscU9hbzJ/Qg4JtkvfsihYlXeok258GWFbcEIMitpB
L9scPa/QJaaPhHkq7rA7g8C1h+ZjhE9Pcn0iCxiUP3ArrW7YBV96+BpAlOnTAN/oNYRFPU8qwk/l
DyQXdqDXxEUbyab4tdCZvVRaU4vKjTikW2Pshv6MOHM3Oz9+V2zDFj5Cap4aPK0i2SGLuPhcTHXN
HqVc6/m8bLVez2ad0YDH8MCAzhkePicIOxHrZ+SYAg9FAGuD72qS9fHQY1Hh00B3PnuxjUkr7W5/
sNrA27muCfuis5G86szHoDWSyiYnxs3ykmVkLJ7cEo5pAAnEwFVn3mPRnCF2yeeT8ZUy927mmlyS
yIC5qRjK6C1f1uPFZdnonpWqo+bzuM4Ja6EZLt/nAJCj9xG8JI/viiMcIxGJzTq0feOzDwV+TpfZ
IrmLY25+zBDAzd2Sy/xl20X2jADkkLfNmjbqDh6Cc++vQqCbWMRw5pCV26eeJ3uJThjOmGjtEBDp
Ok98Is64bUlxkenmcoTCZtuLxBaAoSjgMf3UIle6qxK4y/Z1ORrSi1zSl9HiheySKuIvTCj5Y67r
fTynjRH+S+BVtvzwAS6fna/mEm8zlUnseth/IrGHHthcfkGDaZp30azE8bqncJgDc5c4fgmwzYFV
Jo8mfo8+SQLJ3mY0MxrFXKFfH1X1DuWNxbcHlpN539Q+Ny3sfOv4xPC6Bt5mZKp+jeBuYThrMB6e
Cbgr8qwmdMvd4cU4gxNgc/OcaqwQ700ij+Mtj7C2aqUwxzogfoI0l1lgaYAmKhBynkxJsqJXPC3x
+hSZq4Y9pxWCszwCepoE1+C9tSZm5yQnUcnQ3jWlaI0t4vfLvLifU7xy2xf4Jh/mLGr2ASUsT9uy
ttY/hdEnDaaoHG0CUteDb1gfYG4gu2JRau5nb+Fvj/Uyp/2kEuRORzWp5EVAX958RvnkxTChSkVn
LNNcGNsQxzrqDwFBGHbVNV/Pc1Zv4yPVc0Y+zZWu1uGQ8ZadpyOPRedpUegTXGvY8bB5bbBRkusm
vgI1McsQVTNKHMlwnX1WUxDpzZUDyCBSOFxzIdmRiU9Zbssz0ps1qD8884a3fHYzHZqjZMczJovq
6LN9ridQNVUSblIJ4SimRVgmz+NdLOqJ4FhnU3WLGwRU17bQtS67aVbmREDlt315NFziiaY7dt+p
42OPPJ2j6iC1o+ocINTa27wmM/8kdJzZE48zGfrKOOP7uRYj0m4QOxPfOCTHlUO6aPh3TnKGHDGb
C+I/hENXMVLtFuG7VcAJPMYRQotFLpirvNs/BKCoIFKAod0coPZuyc5NG00lWdhdMboqUc+RzVBq
jw5piUkKYL7EPmKxdXxb7UuS96NSW+0wElNSoYGF7PxeBZvAjwtXEdz/cid/sn3OFASDqfcPJYcd
/SNm5zX/RvGL8t7A6x/vm012zHAkx0dtzQqaaeJM+eJHsE/7yRgMQQ72W281SPI4ezrK3nyeMXeT
qHHBsialR3aTELPrW5kijr6jtZ/XlsVb8wLHw+IjYr/9lwK9bNw6ZWEquRova2hTEr8MOMWZ7ubS
k/orMuPiqYsMdi5QpC4BXuJyzm6ysOTvOOYtACVb0qgbv0aICFPJmpUtjEN83Usttr1lLoLd6Fg3
jveR867uhBT2ycwJaEIJdWA2LNOY7nezyD3uA0jE2gn45NT7JNO0Fddg34tjM8k6KmT+BsSjYSfB
6j3rCJer6hSsdeQwBQkOV1bTKkdo7UzXdq156RHnx1HmAodOdtvWuGzzdK9/NXYjn1cKO/G2ymn5
K9YN+VaGKvDumGBFlTVaJvij0T8U0ZWZEC+FrdBzNFM0yCYnS5tKUrwdWAj/os5y21GkdPiubCz/
MiPFnXaS4RroQRoXmH7ktI43YYoNsl8FGMRptrACjE8gKv2eM3T7yIbPkzaD18K3wkWHamcsmV2r
4HDxodQYTlqWunIa3LxUERhy1TJ3B9Sj0NweZpZ9FO1bhLu0Mu/Wg+umG4Fi3EcW5net5SbZBpV7
Amd0NJlRm23+avSd+9F0ItWctTyYNekYhhPaHUI3VQt/Rfq0utjrtoQRYThbzCBP5UyvlPOxcPYE
cT1iq9EX7PdIu4L61uUmvEEIjLnvGFUAOqAcDK4JbEI+mHQSojuqfP6O8UxAJRxpry/uevbuLRI2
ki5RjCEOzTZQEjd+S57rLMywR4gb+xzl+Wx65j0C1lfQpe4PuNE8QDaxYFjFBQnTQrLJX+k2lfEw
Ih5KwlopEued447uwZaatq6C9z+KpYO7arsQjMVt5BpsTkOzwlN1K3X6K2KIWe6SDTYqHd6yRXcW
Hq/vc3yzZADXi9Bhj70LPWUelnozQIuqnZnhH+SauqOtnUR1oBsa+p6ULPnOs9jZ3ogkmfoJwCO+
C5lKlGYQqZ5N5pCWtZYR/SrSfZ0h653jqMVAC7Z7YZajR0e5k1PAcPIAqhVQUNjbFhjoHBQPA8yr
SguX1hmSkbray0+HwJC918QRzL3l/oo9+Vq0WRGyFLdzyBy88mLwK48J1MDRbbAqa7YdP/C01Whw
6kAxEyTZZEY842sHlyJBgPZiL39U0VWiylPPunSuFBI6PM5NnLzOdKuvk23xTbIp+eLm+ugb7WGr
E4/r9GgswBbcJmP9QRGv2UlnJQouBeNHtQq8G2AgImRvMCtNFkgpComxHNjBBcdszXBRqoS327G5
rJ0ylVf9mgZP8N8++ABzJgmVfwanuhbEJXr0SSBiwdNBmWg3lyQjdHA8h6Z39SV60AqJE1dCfXm0
o5otdKgksaqt5JQSGAgKzvtkrePHkm17jOIcwxwSlOkm7Ug5NT/yTDBo2XDxvbGUFqwtxwqei5W2
4h36nx121RnSPVtfIpO4TdENHO9AXhxBEPD4WgonV3XZni1wEd19hKZHSnV0FVtc/lSOYPTiiSTp
Cep+IFwJj4uxL9jKvqFjSKG8USb6cYhtLga36PJlRVHmnTBUYr6Oa/ornnaxD4Cf/BeeCiN6bjC1
tTuFMq0LyD7ZXkBcJvyJVrvbHkWcqdvKluyFTbo2raDJ9GBQpNdTqEHzvV12hS+5mioR2C6YUQ5k
5SNiNo996iYnlwLNfYbNY44+/jIDTKw6GK5DhwdBeDm2eLeC6DgACXoCnW0Rpxy4kz8BP8TQIhC8
2iLHM6CuCzvSLodd9N6RAhreAc2Fnu4W4MxsiLFRaT7ENozANctjwaAIG2Z/RKweFPwuMfPLnc9D
auLpXcmiPL5JcWKODsLY1XxfohjMaLHo3NwnChD/zWigQbiMLCAktEEvIHtE3uoXmYUJsAtcmkCy
WFMFVBhT8t4pv1WY0WWaP3hs05PWrfB4ANe6LNIzcRuyILw1FH9lr3Jyg17ExV3No+DaOINDRoeF
KXZNyYrwpIt0cIjralZAp7PTHH+6mMNKpA0dnj9EUVj33uY5TnCKiKv4Ek8gATIty/kMK/RpwhoE
nKMOkse46TCRW9ZiwU63M1dmxfjV6KN4q4qpsqdqAx7ULbuZeAs4dN+/S+YKLBQizJ7dROqK92td
wEOzDfXKarwAsUiucPD/N00mfAiYaeZ3dUiPV9DXmOykLPFR644YjAc6AV0/r8RELzsQ3rRVmmuG
DZQVlehsiBKIscRY/spTiQK3wv2Ft4o1GIFXJF3j3IPaEw0HpiLXhXRLb2SzK3VeQbt4JeBc8s4S
yLlVWohwGgujX/XczHvr8aZN/YJ5j8N7BAudAZUekGEmNloNecWrJ468FxxgeuzxaS4X3Ha47uVQ
NSyaO6wW/PtURfVbTKJ6uq1JMMlzqhRHf5OieRugTt50i6qisocraqsQAOhDuKlAyHrPoNnY+mOj
oIzOHIfylAQLu3EcaXN0DcXsewMRyvis4p2owcgieY+a25B+5PH6th2mUG242rbcMSSA5gPQVYw+
zZFl7xegpayVSAj+NldIzEB+DS4BCKiNBBzBCP6QSJpmnSlzdYO8xWA6knPzC7999NOYZpXtjH7g
F/wuMdysYgpLG+vcYRehCLv6RmGHcGqmhUzDPtuGDNN6iLpbqm35LrIgt0HC8QT1N3j7KPYi+5Zf
B592CxgfzhgGOMGieBG3a41Zu/c1Tcf+kNZ8ZlyUX0vsA3+NCRNfSRPBEXAcI520cchTN6C4oKua
Ng4wbOMwZLmfkbg0ICJwE/0MPAD/z5jqWlnM/mmxm+bdPvniHX7byuMw5+trrioxw/GEXp1tqS1e
OYadpKtlMDna17IyHb4bFycyrxa44VajfI0w6VhbkQfqBoMb+uF6Kj/CAGvUXQ21GR9GrDLCqQTQ
86JcdXVJKI6PGilCrmczD+riU2dewGNZaZ/rPTyrDRVuqFdhwh0DKOwHjFn4uRgMHJqO2wiroBT5
eASP3eZTV8IJQXf7qLKjk4BI1kEjy2dvGwMmWVu4hWJUg0ExnjNdS9aFPQ+P3FzpXhy9r8OPOjUK
UMHGqr7Squ6nxcJ0p4QB4wlYQkpOeby57wlqejkQz8mNhU3Y3K8OyxEs5jZ44hwjBfox5YKeTL7i
Ca7wrRWtUIy+GFECU8e7u76JxDn0Skd5zB2HyaNsdyPW56CYUj08vaePWLXHrMOWO/wcLQajniyL
Ljo5s/rFCaWqswpq/NKIaLk9Ir2be1Lm9IYVdCvR3ifHx6k49rSbwKxwWC3tq++hK0L69s7odDMH
VTWneoRBc1dgcxRhstvpLbCWY28LrG5vVQ6OeJvqoI/Oxhu9Awtp1t1SpqPsZxSaW0zDCo4Dlc72
nm/IfOm0B+GkU1rSK+rWiBgaAuCagFCtwCp3JteQEBXIxw1GTWoosHdCP4ZObOpnEu0v6KeFbW2G
PMv2oHMKwTck57+ysYZEeE5FeMD/eKAPRRHR45Z5i1E/5QX5WsOHKWq1BQjdXWN5HxBYPeHuRmT2
Z+lrIOg1cwg+m9Ri3oL20dh6XquxM8Am/IlAPPcaO2g8Y2zlPo+0jD7mJB6/Ijdgq9H3zMCqfWgg
1AX8OrdQCIv4VmdEIIYyocVdhp7Udlnu149Bk/GXww3sWwzR81MOHWnWAvcXpnUwWk06EifR58lF
8DifG4yAHWjUYRoipKNhv5cJl7Z8XOul4ya6EvTmFPDTLBt4HNkSL2J/WKgIh3wPDK2el0XZlkbC
nUc0pGI9JORm6+usxjIRozHOh5v0gc1IVKy8heRJ2f7QBWaBWFOf3RZGRUlnzQaESOZ2fa6QogXF
rduR7QUbMf5jcs0KTtLI3Vtl5UFOvmgi2wMvsuNNRPSaPkYgjy4nUgLsRblm1T2MsY8UEA5nb4mB
hyEa31RwoAWYE5GvoLw9JfmSQNpVxqiU0iY4G5XyCn2nd+xTJvH6nSpKd9WKsNKftaoDzMSTneE/
Syqa9xHWpfj3eXrUF4aJpj6ZggJBcwnLzk1OF3qOFiwXzlqu0j7uUJNWbboeAAGx97CYkzU62QHK
IVV36GYnhvkNd/QJvK/xuIzJbhT6kDT5MLmKhjOwazSyG6fH3FfwrnFPDIJgnJyFA7a9vujvoXTS
cK5fDp2gSCBRfMGBR+wbkMAmHEdLyvKQZ7Zv6cBprvaTkAah4t7Ucm6BIDTxpcyX4hPuVLycCImY
8fYtB/FtVpoiQoFHUwJZuvZ3ctY7EMoj2n0bAbFi7Y4tH3B6MrkJLoJ73XRHXDLVpRNF/9hgWF7a
cW1guieATH9KcVrH3ukUyRPCGUR54dXDPxVJ5ls+bc1LEBGOMyhvQB/tGq4CrtxNXz1WOOhqVtAW
Bkp8mlymRPuArq4Yv2a8gSlt5hYT+riK6G0F951PO6VgMSe1xpwAdkmzDFN57BJtPSgX4LnFMOCe
rWVRh81C8Qpx7mQ72BfMoTcmzd9WRRzMbVRWP8CgEY17nBz6HvsLQc5YGib8tq6KcX6IuN/IB6jM
VHQB2QQlPwm5xeJfJv5zw4zCTozDcuGuUGzaP+GN2NJWFzuMMyZ0DsDmx/SYkHRfWiz8Mp5NA6Oy
wnVfMVufyDFiyRUV2ftGjzQdnFsj/O25ZDGsoYlAgx5DjfpwJdj5xwMADH/FMaR8bsfmSP3DsiYT
fzlQ819HknL/AvtAPHJYYtV8wIZXfMt1tvETvhYiOhFRMGZP2w5F3+fZJbt6GEHrNucjpdtQW3T3
F7FylEQZYJXS5jovvziR7bCR5jh0FwHH9ewSH3KNX3LQF0LvPc+3YatLjUsZvjEe1+Ae3sWMc4/A
QIu9URsSTYvzCuAqadWKhc69l0Ae2hwt647oJYd/zkC+A4Zy2D4VNyk26tXbUoGQAsVSY92zdDt+
UKfqdAdeOhXiZdpoxLtgMzXdIfqsyU4SiQvNc7CljU57Kawc4KLIxR2tEWXXZilWqJcirLHFqjlj
eyfW/BD3lC1QvV4f0nG3NqEoPxywqnePCd4wgl4Gy7ziJRQbwjMGUB+1moacYTBGM4mcpYfZSf99
9Rx1y6LsXHSdjq8HcCdIj6zDLixbTF21ymht+3Em+puxWPsN2I3NXwIIQnRAntrS9Lb0K/TGO10e
bVF6fkMiYzrAQbZTMX2HgVrjTpufUG9ex7Ieu6bU+ttyGH2DG614Q3RvjokSGZxfAjR30WNy5Bh2
NygAcGLqr4hqla/VUXya4dIB67FFfiS2Zi1eEdVm3ODi6vNZrGemyfKa7C4vT7FcdkAF1H2pctc0
qFXLaH4sWTI/ljFS0sHeEKVpc6VCdGsaVosOvBxgoZPWMK7ZbdH8DGbHqgJqcnYhqmiQaOgAXI0j
qb6rLCf5CdW/yd+Lysv0RNGtuZ5PZIb1YjyXbWFZmV6QDRbOWJpnd8C7gOvlgr9PQUU9Ad+o1zZi
1H7PU7ibb6BG4L7Jp33QtZzs6VjF7k4Za9LwNHH4BtECFiEDNv7rEBcUlmyQjxV9jakEi5xqKr5O
KwUMUJvr9UKIH79hjS2/1pN/AtG8Wfu5QlBEa3SzonimkNe1W7SCYRaptBo02QGObsgdN304dntG
vnGuu3KP+Y6IWNSoliIzNe7x6jSixe2qFzSSGC12F2yMY5tjWEDghHlnx2O72RgUvhiamvkLGgT+
CKZrjBGs1MVF453MMI2ZDNxMSeb6tCyM/oJbVwmoG9Pc5wx+SgnGs9p/FwRqhe4YJftZUfwoRRHo
/g5606oFfW6mWL6Z9XEqXLWckKSlszfl6/XnId0MsDnegUxXO/Wf4JxLMB6EKwBUJHF0P/NGN28e
DKDsccpW+0aDNiuQRu6iy7iYZQIxRzcHrhWwV9pQREfVcxXh9Nd7in2hBpv4nI2hGk8qrph+UNFy
lFj30eInrUX8A5RYsrVQ48fxe4+u6P84Oq/luHUlin4RqhjA9DrDicqyJVl+Yck+MhhAMIHx6++a
+3aqTtkejUigu/fau7Hv+MVc/li1g3Wyjqf4m3WIvDnZUlYHY5YhPwVzhPLaU4Tdg1RVVxgrl7wT
Bc0h+V0JdIxlONigatpXHkEawLZeKvfoWGeY90VYdv1hpvjtUkxJjf22bT5OsDgel43g/HfPLj4m
RpodQ7bURy2Z7td+6Vz+uS4BH+eCVqeijFnVTtdic2p0EwzH3A3UvAcQMonZaxCQKs0il50KOlko
4fst5FOFGd2fjsDOjmOySnpteo72ZqoehnTLq1bs3dJtP0INRLObCzmSL9JtZbybRpUBNyQ+01Gf
oIuE4kZyGcQij4ZdD+sPDDaHVXFVvZssu6Vtg29hJzM8rmKiuJMbKZGgKOwBqogl/ctqMNvsB9kv
lu1jCnxmjoFW09VYLXbZWrbjVW/b6h1vnQHDL4enKJyZuO+4dWV2sCu31y5ZIhbPqXbrDsgOkB+J
LROQIzkWFI6CQcptxxLESwldRCO9dkgZLQtQ+2vY5Ft4jvD82dQGvVovWlUyPxT8MMFxWmQ8IfoE
Jt+Fpgwe8qXUL22+9B80NBkNt3DMq8rc4MJdY5002caOTnQzt1H9qMWlrzdV73BaN+UhK3rzuiLj
/imXNXmUrd/O1DF98c9SUjJwRoFt9mpE0GfQvU3eOVp9ai/wtqfSWadvRxTVtFuA5/xd3SX1XdmU
9tIxaCSBBa3rVpm6LGmutfdN014DHvpe/bOJ6qpM+85FeqsGpd1dFSon2ruxXT51Xi8X7vvtjgWf
DtqmzJVOOZ1e1ObwX0gnM5Zq4capjvVKDPOc88VHmQPOFrrNHOyQP9bkYGPZX71Sz++SlPhg32RZ
sxyKedXXBWWuuZI4qiWJ3GIMMDV25bOn5mq6m1iX+K8wYJQ7XPlk03oIYD7Ljd3+ffWa8Djg8oEm
8EjWPBoq6lvQVVHSmohuiBiZVJne2S2hGPeWon0L4rL+5jwEAKmUzp+d2MkPt6t+S+PRj7PvGCTw
GMcZQmvpBhpapMv694wUDMRYCuP4FCRZoNOqNpwF3OSEFHo5ABEvjZZcaMvKHbHIfh5Z24A7FhhD
zccJZv8+2RbuF6bVetiTdrwVBxAPZGPRTFa/VqVrPmXNhGI/S7f2/5+5pu+jRtWoWt7Ytmta5F6O
iAZfeUD7sfo08HOCnNogqHdMm4xBv+cxPgR9XrSpDjuJvuCXNA3LRgr2qaONMI82GZ35kjEsQiRl
eWrXreXrgFxeHWyuSv1DZxV+ppKPS+1Q8yOynAgBhCWkjjzbIrMVvwjSLq/somnsPtgqyXxRQCnc
D4pWKeX+U+5pI3aObjuYBchCbTzmfaHQzrkCuqf3X0ms2VuPuJydLbUZUx1Z+99SVSrjQ8csBGXM
D6470vz8CaMm91Ik4iDfQxL6zl47WfQVBAthDAvCdbqoDrN9UyX5MWIR+b2Wc/+Xb1V8O+3atoeO
JtQ5+yaKkM5AKFGnMkURGpVeP0IYls3wB8Sajh2A3Htgr/v2c+B1avZFJqa7lVp8ObimdP6Qaz7f
r+Rt5adZOPHrjNlE7jytx/4cjhvVbFDbytvzopQa0y5phXu/ngjGslCkTLK6rKFQaIhpokHIovct
WBnbWG/yk7NsszZ7HrRUxWUF6Aj3kZzmmtSqyB9ZH1gE3rEQrcMFMLJNNO02cnVRzXXinNYwROPr
XT08bsQFdfvKzYaGJxQ6P9hlTjQjF/RJMp1ktizZefZ6iCdbsoA6aGMKkqqMS/9CE4SVbeRtD/ac
lbPAyM7477jp0n8kNxRAxPXawk2dYWO4yjB2jHYqWJyWWtws+UdeFLH4vdFAqVPDUEzveUKbyWX1
WmvmCxdkMKUwqszzFtCjKGXpLES2JJsqOo4RM8/9PAfhfJ7J+6n3YeVtXNlQcopnuuU6acLa+UqA
Wr/LwHqaj5ANwcmlCYluf5K7uVx5HX+gpZbjvhdZzJ/sFCc1oI3zWqhwBlDGAlXupEBbWaKh/lVm
sGUPxOaq/OjPZvmoKtsX+7koQ/8o6c2QadhJPJ7GsV84ApKoci+D4L4+VQWJu/fssGvFkf4rYrMs
clZ0osZiilkyxHPOeFiESLt56u98O7LUwWScA3Fc8fUK0f036TAcT3FhM0kFUlQbB46Q/X248Mvb
110xvdgampO5UND7u6S/YfYCWdccg2wr1dOmfZuk4ejL8RhyR0T/vKiN3rHEZstxQcOMrmUSD398
3mvmH7XHRK4NWY61cxjYkpNXK2iVrTf1nuKpf3Bbp7wr3UEeKzHND0mbu4QLcCU8NmwyeAORZM39
prE0AAXGg/8wgj7M9M2+/9JGclP7viO79MoSVvkz6LvkqZbdWqVo/TU7G6fA/MAE6Nd3CvxjYrac
O+hjcSbOY9IxVgmXxnMOEZIjPY0s39dR2e2tLpuwOm/8xI9YQiuC3EKAmJOovPYePxCoSzfhkLhx
ImXHtY1Tl0s9VGEK5TmrnZytpNbdAhrjyB+wmwtJNAdkoqxRkpLMMkUjCnVPKKr6R0Jksp4iPEdr
WiZb/xcqFhY4Z7ZtkTbkdpzxYh/cIs+uxOHa9jD5S/G2DiHP2k3NfF1XRd+OqHrDx1Vunb2diuJz
EYx9dyH3MKBr9lvXQ3SPUL28gKKs/+GJivAZMOZmQgPkSnpJXtXN/VRIuBczT/IwFkH5PrYuY5iZ
mzB1gG7XXYuy8wonM/5dJshJGoMyevbD26JskxNRdpvpt3ejWuLrkDfJzwbJ+JHNMPp7SEa6qYHo
lGvZVcFz4U3TU9O74y+n9ROKjmSanzo+HIP+NtAfZUdRv9lgXHa27eV3vfGmgm2R9VapoL6ru82h
7sKGl8rEWR662kFK5C6pg4itsv1Wh9tfd2Tw3k43ON8G9S8b0/2spaau0UhengqdfRfL5XAbHB+K
MeyO1WLa0+ZG5rtdtH+xWRBehtExb4M7uHdKDgIZVdISBabN06RB6gsG7wGAcjzQR88voKf/5WZS
fB98GFOSTCS0S2VBMhMkS51tZ50nX/jviPgob/pT252cqLVPcHDh2+2FPlUekp5Y+NjzJouz8ZU9
xSa+Vy0DcE+uckeULwJz0OlPQN7kEe33mCT6xejYQ97krt03iTyW0zrcKbIejDP+hlD4rscZFMGs
dw2I4o7/y9pRP1zuh3ZofmY9wZn7ooXEmd+KVtBekfY57m3cTk0KKRe+xbcdWIcgGvy9odd8CPIw
ghFvbf9fGG5eeKxcHT1sg+4u8xAOitFv30HCxw3wSDE94lvn6WZmAO0dm3E4bs3UjIe8rFbCbFo3
2odxFfyy3iZeNgyg732MKSRvVP/UCKP+m+HFKa1IcfgKa+l8jDQUv0Uv5E8javcJNbt5dgZdXzsl
5iF18so/Ku6Ke7eZ6kPCIPoOVZ8qeVy9+l8DZglo0yz5LpZteBghh9DfveRxtcGNNJrsgTmr/u1W
sFE7nbjlVaMXn2IYaQQz0tbfQ7PGX5Zb/+ohl/5Laoij6NFFJ+lg+Udm1tQ53RFSYnkgtdK8KddS
xcddd8eoDNt6rbb2h5dZ5yvAeXKgDEC8nTrmdcnmfYpegopulXcYh16+xbwr52qeCuSMiUFmUf1Q
3NvPbuTzV4k+8v4Uyc10sQQK3i9Yr5y5GvXQMwOoe1K4R8S16D1RW31PicwKX86u6NmtpP7gco6Q
7jLv6ghCP4Eg1qxhJ13hnJY51neOgcwGHBIGecWtlz++FPnLEuLL0UUpHiNTLa9b2XvLzh867zi1
XvFbTJn/Wcx9t2C46NcLxZqYsI7I7AfZAfXnQpwP0LAri+8+z3z+fpUVjEa6yfvNQMC+YkhqoVXW
kGduaTR/T4lA/gwBzhIBamyVXNxaCmaRCQYmjhFCa9ZYYRuYZt431eCPaU1dHOam8x+AKds7Cx55
5wFw7GxktqeF3LB8D57nijSYDSBknHPUafrIA6PC5jlpqxVFnwniW6aG4qVC9AYtdcTCuFk16ve4
ZmbEbwVCZDfR/JePg0oH0Lh4F9ogoWkICrZSuGW+dhCDMnhIKCMfW2GxJYX4v/6iq0Ag+jLe3hqT
4OlPcHhhHAtvTqwrWOgwfTnbghC+Gzcv785UIq588a1TeFdaMMZDWyLE+N3U3ezsGKw5737eDSGs
ODb2z2yCgD9XnZrrv33emvKJo8v37yu91g5dXpz1B5qVLdjHo6h+gj8GGiKlMm59AC5h83I36Haj
gzKhS/zQ1vYq3y+bqYKGn2iuvCsej2q90GBY6L3bKk6MPksTz1wHsoGjp8UUdfzad6u2byLMgez2
yPbFdiyiLoueLUvPvQdVQ0QfgkDFF4ww239kYhf1Pl/rMT/nNADNs6mpFI7AQMviHPPerePtsRFh
F7XHgeaiVKchYkBX7OJuaicceEm7Fj+6Dhh34rKzW/xp0BtC+iK0dwwNfruumBQCMOXh5PdAHAWm
uY3Foc2K1HCAi42hFuyWdZiEBeSEc68boEUWzaHA0Mw2TukNLUg3WlK3XyDrFpX6c5i7jwZhKT57
9WAzvkm0m+4vZ5rH7HTeOneyFy9jQ8dHPWyTOEGeFXbcxRPork+9no1syXLiIV4HNo/RIjvHKC5m
9XMUEfdwPJIy+QgF04+MMAbfqdgFimPgLXT1aC4TxroIDYQy+yohBBI62GWe91J5GXHnGg7zUAD5
Vfe5jGyW8nMXg4No5sXLL34XOdR9OC9fI/5a5+faczD+HiKnXmgHWJVNm6MGVTuf5GF7BM1sFKrV
Szhat39sEXC9C87pxjsRmNEDxsseLYZnoGrxQS26Lh7DFgkPBnJw/INEqYlOusmM/ReGphoQZgCO
f2BiyMxH448usvPseQxE/KWjPJ2K1i0elxrTK3NyVsp4+wLfUXbalnBBVKMn46bwHWGpc2tg01TF
pBvdOYAa2Ya9I/aLo/D8wv+V2yISDwicK7/efhDD+pihaMU/MbLgJ3BM3hBvuzVJ+awhhSOwR+Nn
Z8yTUbYjTH7dLvWKH+9pSIohQ9yPfNqJTfCP5ju+rVidRTyuC8CTM1jrpZPfAiEzaWyC8ontHRzA
W+yAUJiwDZj5sLGs759EPjH62CnRVSrZW3SKIDjxEybR2XWiCjIZJ/KoL1jXR9TiqEc634VzoxRB
TnTMwS9Hx6P7JcswwxQyWzwqB5zEbYbEifnpFhWU9cl4ahRFz6HlI3puqu0g7clf2anpXzjLY6rq
seiZDRmv9f3frSN4RqKhEp5gA3REr70TeLW6iaysjHoVX02w3GcTk9odJ5to0ozfZzRC+92GH3tf
mBb+ghF85r6XTuN3zwGEUPmUuTE6eKet7v+NURCYK3Vm1ONOykG14YFkqa6uJcj9hDhhxReQSdb/
67smGC7GY0B7gOrNMx5atXanMRrn+p5kBZEwXS+T9my7xUx3wmRZlroRAOg+maUvf+MyleWB2Px5
fi7hl8RxYAKIh9Vgu96tUcxIDPcxinVuaMKZ/qluOwjltSFPqUfKTupU+eylbql5+I8xE271QY1o
O4PeLRbfuQZJV4zzkevEQzDoi6gQdyy2nWKOAVY/IGRXpKpzXYQGnp0iZ5k1vZwZ+zspp6RFZB1s
KdMukmK1TEfs6v4QC3IDqhJN+I9wwxcCbOv604OoVhOdAo0G9DYvNRvaMDLw/29yMBzB0uPzupvB
gqYbhryWe5YCdt0n7uJyvqjG9QOOOVysDUl0QYmZIWlteVj5Usb1nAXk1v5ougY5wfMbWd41WevA
BfvKYeJ/iJkCd082Ksvyd+uWineV3t7bdNpEWGOzIwVP7dnjWLpN214MtqK6P2m+krV9Dy3z+U8H
r4q3MpTlvX9u4mDQ4ZuX+fiZdznLGMLULca4oINSnY6vplXm38RRkuyFnsrkGCg7YViGxXe2U7b4
1XxPJDnW140OanqO1oZ7uyCH5iWaJ5cGyK/qZT9rYnx4MwbfG/40JK27uBMDRIXwWDTsDHkak6av
6j0TUFHeR0El5Ge0Nez+ZKnRaI6mDVjgsGs5i3MHezqWu0sXyiS7r6PQZQahWaEnrwKvtT74HJic
tHCMyd3KwL+5gCqMCNadZ5qHzmur6hpxxSLezIgbzQ5sYE54mLbZPYaGSexZ+wubFfHD+L368EWl
mjMzyUR458ldW99969kIv/7NI7/JP0xFcpcPf1ouod2hM24D9BK7qsxuGqoQGqi0MEELGxnyQzAx
T/BoG+fBXgc/YTB1mNne1N4b62KwIROpiob9QCZq8WJihGmz0/HSABkjAerdKvoi+eoJCRwUw3iR
FzlhgWRkH2Vfytk7ENAf+tNTHIxmu+Cobs0f/BAIHPwUvnhpW6ac924MPJ2nrVD0Z/W8jNkrRm3L
goGZKUW2wxsM0Nx47MK+4/nyKySiTQUKc2gmllNPxfpfsIWdvUqbET4hpnBEIYm6pP2xOXnS/8oF
GIHkXKuS9ooAZAUjSASxpsftITP6morvKU/zeEbepNbpwv2i4qo60Zy32B50UOu/muCw/Dkk5KL+
ByXZ5f/8+bbDk1XyxJFDtAOvrZRohdNh1OoCPJt4Bv1UeKoOGL8Wk3rH06DLywiW2jyF8Af5i3bx
WR23UkbmMq+lpQbaSHzSF7+gllp2ES5CLJ3xFjhIxqB1X5OxXEpE61lqnmke2no66taKEq+4Tdbp
lAeOq5q0nNAGztg2EeGz25a2O2esQnPo6t79Xo3W1QtYfjBMMKm8e9cafutaegxGKc2x//5qxiTO
/kKlj7PY6RGCOu2gwKI4DbM2av84S5Vt63lVKhrfA0N+hdnlHkFOO0VKCZkuaDgM7uNJVQHRvUFM
f7V4SxilXa2m6dgitXafdc9wHTek4y4fIBaTwVzB/eP+9EFquJmELJo+NRLc7LH11hiVa3UddXII
A4N+ke0smB25VXbk9udgnRiWo07FnUBSnCxq51F75Q0UQxL1EdCdxbu43tKXp4yCaTw3EeV9SQlY
VuJzY7QByVoUTvIhx4bAhj3jyMwuuzGSpf6Pkl4B6hI3S5cSoL9m96tvo45UDoarr0g+o78vYbWp
uNBMzbMCuFrfFcwXGRWC6zptYhHKv9wvnXOa8ZQRrZoVDLCnnACAYud3QdYdi6TwukdslqI4xHZt
5X9Z5ETTsJdOLedjSVpXSU0Cr7zwAVXYfzGsYkmwJOmq3LtCMgHa4bTDe7sG2oPrVoUgP2CMUTCE
M1mC5AYztSydzswQ3Mpl1b6JaFqA7IOxKOuj7W2U/7MZxxmEqFr0/BO7dbyeOOPJMafhWRQB4xSI
7s0zhpEROJCWxHNb3/xZN5PNTtrqiVpi7CdekNBMa/STnPu5vAeuwcVdTjceoI/Goj4XzejAnLBb
g3QGO1T++lPaBKM/0kTY3mEjpoUSUbmWC0Ukvq3fZIn0/akL8J2dbbLoxvIkt2L5QaQEit2xXQcG
MWsw4So6GaqePGWLqueuRzFDFJ+qWNHg8queg1MdjCH0JOCS5+MjG5YMIL5ZFca6OfN0cM/3vq2P
45L77VHaaUr+4EHlxEqd2Fp2oajCW3+2bLv9hP6Sn610F26xFpiouC/HgOHfAayUJIbAG938zvWM
wPDFc1728CKWmVPKoiK93du894YPys+h+/Bm7NfsCOaqmu+1IzB8UohFfbqOmMX1hefdDHG6UlXh
op0iLlBBCzXZ+KdT4a2IT52oRgUtmpUbi6i0ISM8bpNlOHbVsNofnl/beQYmnXMjERtaaM1LlcMW
DecBV1hpiSnaxubJjXizDWP9YeMRbntCF37A3Iv8eaNdXn9XECniKyBZbvlTKRY0XhoO1mKDLHXc
5IuvtVlPax/CP2GWXEqVOnVrF/C6LqaFdlh4sP0lrwxrE8XaJD3e1CiBCUf8ygvh7wJrafh5DrtJ
dDsyL6RIUBuhsrm9uXDD7n4jsnjoD4wXo8bAMwxT6KcyWFCqz5JSvHxjl0IDSQ7dECz/JZvq17+M
ABz7F6Eu9F5HHKvRv3ysZu/bWbphqnaIoFJ7Dxpyeh4OmWMmc+qcYuD9HuZkimIuKTXbIHWXhgSJ
fQTkiZtFO7bQJ818nxgGDw/7GXW9kKdlUiZ+adTkTndEmnb2tTJtHDz2ncjMa4+kWv7qGlCuYz5v
SfvooL6FO1/Ikp07tPbFV8CwP7sE4NLcI9yibjqxNLvYO7lkFaOL5CPfNub94auzUrOSduKb29+A
pn2/TGvs9zdkcmVBV88VgsDZ+JOs7zLlbPojCHSQvOJhw69Pn1x5JnVbTuRzkpWhe+6YaMlD1HAC
3Vmei+5E2JMP2dM6hAbHOfso0nXBY34lucOZb6ECGz1IQAzDwqG0dtJ/hsPZ5Dl0iXgq+FL8cbSn
Pk7gZJC55w3nTrBGxXXiAQvDFNNAVF+QoTpvI3daMskZ1VaIQ41YE1juXOixLmVbRw7u1QSx6P+Q
D1PrcT9jliSNf+3EIu/a2TWLSDd0q/+3agv2Y/jeEt8l7t8tKNcddKYvvmefcqRll2SYLSewybl4
DDqsNqy13vz8qPSggrOVjKpyYifoLa7DsmHqwpfejDccNcR4/cBvzVnpit26BQGYVeddcF4beTSb
qC3FR71h+m9wrMUP1GDGfZ5wya39Afu9gz+Ak3V8sGUXmmPeLWPQQo4kTvhFqZ6TI4brl5ZsqEOz
R9JmUSY96DiKTxqIYOGJBlZa9lKCsg8pqKUirbvAuDGV98mSF4bm3FTW/xTMpuRLV3FgXfIFSePO
wP5iCuTOmkgmqVw3HUwY58wOS2XK64gyWpJRtHGYsXmtY6ZNPEyXHzf+YPIy5eHanwYiroafPcDI
7Xxr/Ch8r1fa92+CEuL2bQyNxryVeUuE3c4gmb5joHFILglhZ9+nJvH7Y1eYpPkEEVjpninuneLv
3DpT+wLoKCjksCTyGkNbeNOLWEkuRjdz8y0Fr9T1S1yPN2TF7VzK/z4ecUhOoZ5FtEuaLuvC+7zR
wPS9AuM4bracxtNKrEtxkIRcBGQy9PAW95WKcP0mclnqH42UbfLUVhtq42xHftY5pnpzU5a4jfOv
Oefrbal9As7eU10yZ7pqZuHVIeC7T5J9tahEnlQU95/DzfyPpzNZQUcm352/4tGS3nhlzIfARC9H
igv1NEsD76MW59/vLJYFs3h6vJaa30NnKN830ghmKjZg2YrCPoTghFPLMA7CRrTiU5Nlan8iRVnz
hkaMHrprxiGfHyAP5u32DzMybeYEp4lnLBPswk3M2j+5ea+q6LAmjcvQObM+q0HAV/GwTMbx8bB3
nl0fuTcbRChh8XOAVzbVMOWI67mkJyirYKjhhX2wgZLBVvGYJbITewygtv9a1mFrz3DaTbFXRUjg
QUy5A1lUqJkAUHbNjEEQ7xZm8QgrXRIv/YPMfZ28LW2TQPHKNnbkjuMr7+g/PLJ5dszGlgDvS9zx
kWNcpWmB5y1+2wzOeqyVRcaxdijcks1JfdBY7ONNFwkMZYFyzZY2TqZj+ahcj8rjUsmOXc1h13hr
+wxzM+bBK42Vz65qtrBG8meZOP58WXpN4PTM9zvgBV6TiEFTWfhHQvEc70XXprAvwcrE+82SleD+
cmJEz2NGMIm+wztMfuvkTE2c7cI8yEKiFKI2fpxHW9XXqhgaLKGqkGxxOeWrnFme2Psk7ZcguWsO
WdvcNpSihXtlTWsfGF3a300ytnwZuete5zgRxRMOuJZWsG8oZVKDCcScxNQiCO+AETH1paHKEf5R
6nJyCWqoixxTR9VHtK3YCLJ+O6D4Mj6NYfbpw0QRyv5AhtOUPDHUrYszpw0KFAM/4cWfTUvV+2vt
O4+xId8enD/GQ0ZiuH5d+TaKlXJ5h20dlIv4RebKSECRw0em9SovE2ZTmZbcU125L5RhoBmxdMl7
1Rlkkt1HplTbpyX6giA4dkI18AlA3hmPli/NOB2SDqYUEDAvXe9AOBCUXO1M8fC8oUIx7wdSSUDO
xEjOZbQq4HKSKHRx9gpr6/zhFnPTH3S/rZBLA22YeaoYCjjFZbzVZQWFBCZAk46TbWCSYDXDMVbX
cJ7o/R7bOcGeAGEf2PEfnTDuyD0qz420MmGplx/97BIBdmQDu2vu6PpX53sbuqTzWd3X5544enKp
RhYEjQ3f6LahOaT4c7P1Rbe5U78S6BKH8yXafNnqKy4TWz5iyCmPDc139c0AnQkTMhXQncV2SniI
544/3TkcaV9bO/9dMIRxX6ptfmUuEUcnp2mK/3IFf7rblmD0I8auziDq3cbx5R/FmGwfkpfiv2wi
oomNQcSJ7Wgp/btKLv38j/LefVbSFAiYY564aTBiT8Lw1HlPy8CM6qhFllcXEXvmWOs193FmLsPL
5N4wDkDlKfrtMlNtSBaZiZCBFAKknDEolz96EgbNY84tXP2Z8HE6Ll15kk8MnbzBn984Z6PY3zlh
E67v/bRSYexolVx9bBjN3TBUb9wehxY/Ig7FrZ/2bu8OND5yunUEqBRsa8b/Az2bd8BK3oKnHM4a
TP44cMUThRGpIXrh4nH+aJ1DfGPy8a9zEOXNCbqZxnwiCszjGW3oaPdj5eF4z/F8ZQx7CqR0v143
L0WjM9+TZ8i8j8CifgLq+IANxJ56v4Y6Zq2GbuDMzsHYdtW1jI3vknae1N7BDEM53heQi91LwAo0
/wPg1soPVcvRe8pihhl3gp2m/V0BZEAqjA5rr/9ghCmDC3lY+toO3cK8PTRJAmtDrOspyXKCc/lh
RXUpdZZZIFTVhP4fyDzTO/u+JAjuAoMTlcfc3/Bqha6TiMeh0BPT7nql49kh8cbbe14F9fwAOEQI
xPz/dHhytfNnCRpKwoS2yXZNahHaT8FtGVvKRYaaTFVMzr/Bvht3BHEjX2sCOUGaQ1OYOsUTyLvy
UjnMWjdqB1sUhiFsUkfLgV/cktRYIqAkkPMaXSfVPpBbBe5F/BoTUrDczEwfPgNTCW0WM793q0HI
O8qo0LlTsHfjncD+JOFCq6YaP2QQdOLqJFD5jN+DxYN6S4apP3sM8YMvkXTEv7EwIZgvtqpwmbZJ
Uz0BmS6GisuPqoMb9BQM1DUzp0o8byGZLoTGVDDuYcI5Vbj8zXQ1AMllvcj2EGuzhEfNlFr+8Ag9
xDRYYmhtU7gQ+0XTvMxpTBeOgbSc1x+LKEsmqN7sE66kQCMfvW7empspI3xm9fg0HXSt1HwYkBzL
5zmbEz91uNHzx1WvN/PBXP4u8Oc8KlBEHHguuPMh1MH62pUw1fe+IIDrbuGIRNSqeu+q8S5RIlN0
MCrfIixSLwzpcG+S0OT4p87DKQ1ozsT8ufer7KI58rAijVDxT9w9xbCLOcji8w13kTviJVqXJyHG
KCbHMMTQFBWzfQKWrfy/M3kSCqeoZL2PgGRde0xcUzcAGRONlncEE0sNTNITCWhNwEyspeplIclQ
9ut8YFsvCwmUQ7vPyThLQmj3Ze/YieQKIRLq68b9x3mqgZE6THO1uaoCeFWeMI7lY+oyDdsOw7Iq
yVjTq//Ey+q1w36Ju+aTDE+Mw0U01vFtt6EVCQ8pEwzcYRhbW0DGNp+uLF3U/NIzj6iU0xaYKCS5
vclFc94WR68vhHbgnqK3Hta3NQcpJonGlHJ9aprK/9f5fvONB9QJTkkQq0c/o8Q8lMVIVeUYehRa
ZVpCcPCBjcq4wAr7KwBbnY6KYusSqYLEaJsJTeDEVvh8NlIUbjPrOrTVMUP4fQWDLzFr4Rr+H0dn
thynkkXRLyICkiHhtWaVSvNgyS+EZNnMkCQkkHz9XXXfOhztdlcVw8mz9177AjKwIy2OR9s78Dn8
Z6Jd7Zfniao4lfw4zaHWOmSnAJHRbiRDinPmf3w5lI5cixcVLv9HuBjHzqlLAewOxAGSL4dWblz2
ShFixZz/8etoepU84f44IojtpehHqe/Hzu3f+ERD8Jk11WC+w5wVEEvtsWpPXjHp7iavNcpo36ks
3aMfw0PJkoEcgmcJv6OKdNVeQZfAcp4XjXkSWNjtyWE1DbrEq6vswqXVflN/XEeHVRfps2EV6O9U
wHS9bzBCTVwFRC1ZF4R5vAN/ipU6o1EE94oeXLf9stUYZlsubqaigqNhvxfUL1TfVVsDkWKxlQ41
geg2FKXYuajKmNITfJQkzPp6ik6giDOAG3HJWEh6QHEj2T3NYp3aosT0zW6Z2JH/dopALTeiBxHy
6LpZaq9UKApVsW6rWgJp6D0GzLXHwLop3QEFbpOQsyv3piocHGdg4ML7DIXxL/s6J/wxkEw/9OAV
5Qs6MM4Pidx8jz4IKDZeZ3GDVsZbPutd65zYcsY/rJ7qc+JA6CKFEeSK4LqUTxln8fIQDTMwFvKe
HqxlcMANwADKo7e1BlsHmIXwNL5Z8hkPPqlW1oBpXwAbqFYUdt6rSmwnVP7+jayoPqYsvS0jVgVO
Ayihcu9TODnlTZeEGIpTP1vDc59w+6PDe/FD5k5ttx0X9JUzG8OpZqJSYPmmzsPWqHjR7Ih1jgr4
gJ3vBW7MaduB/PKwScXyZeY4pg6aC+afAzz1Sh7oLGdUvKjuIanSJj3mQ+zeNKrugwsrS/KUQ3XF
vHC0yl8rVj4w/jgtiC3Q1fhoERhZ74e1R+LbobLwrm9l/+BSiFxvqf9qf2YuHDTZidLwiC0eRREI
7A4lJQ3C7cYrWi9iI4L5Y1e1sqK3eEoGeWISQBid5srFYoZ8RJfVvOpnngaYd9ciH5Yd7KIVbyXK
s58c7div960M1eOYzkF9jK6KeIRoI4/RogYIrQlZgOK2o6Ir8A8tP1R1QgbJOCRz1vL2vTOEUp9j
xdrFe/eUE479njBhjheAZEnzezaRV16qgbjukamtGSlcjdIfi8J2mxovVsdxLqHb+QQNPnJ84Ail
nJnfIzgeHP0Yn+jEiHhPOKcFiPD4NdVEZ45Mmmu7y8qQRyFreSLgWRUJbjFm5+A2g1vo7lcWXfYL
9Ami/rftu5botJs2eQ1gUKUuNajEcOMMk0Qf37r8Tdm8orwp3jSy55GBNYQnePHkGdsgZ3p54WV4
h7o8XazFt5xlzXs9JOupGzyTfdTumoJRFACRpkOhbatJVuDM3Zk5AkAxCM/zN8KfknuIugY1qccm
csB2i2bkOA4YodjjfsN1rWlPImFaEY7m9bVip19G81EsXr1ABeqWaucDCEv26P5QevUswOVwhZxd
4pf6NNFVeR/bQi472diJApl8MoX3TPXIVP0sfd+jIKSxAtoDXMbzf2GaovJgLzgadTdCS9BSY9sl
nz3KS7JnJccWvKiVMCfVjMTC4zQzZ4JnYfwntmAePnjG2/wCZELvlgSfOGqKWW4KvkoWI00MHxp/
RvEjqoiiad6ioUV/6OcHzvBL+1rDmPs3GPJ+5JBVDW5A0F+4KYZ2qJpdX8x4iEkE2ewSYP1knVPO
ID5Egz/nRgCRh3NSNLY+zlWyhAfb6dq+FIKCUITUJFbnHo5pjkFIpP0x1k1Islax1t2UKxZadsHw
XitWkigaJzXnC/6rGJhEhnW+PGDY4bQp56V+ipDE1a4YRaUOSy4MAJS64t2Zxcls7hZVqrPiWidb
Jlfn2KhreZ5pe/cp7Usn3pd+aC5rv3r4vlfu7NsaJykJ6a43N6VP9H6XCVNh+LcFNtA09ZBAN3R9
KYyFoxwuC6FzTlCroy9t1pOZaycGtlcNgjQ/iomDzEbasAx/NyMJq03Fwv+HV2z2GA8k7o9Excon
Z3YCuAdXsYi9s140ZiY0eGcDtwNtavaW8LeMrgkVrhVO7qQKoav0JEt31uvzRw2QgL8/TdmvgfK4
eUeOwqt/s2c3/gYj4HoPxWjMtmyPJP5SNndwuOoQy3giRYCJdyRSdPAIYKttbCfndzQ444K1wuMI
Z0oQbsTsx+/FTgS0rngGHEkRnW00xhEmbwrOyh6tgG9LJ0egH56P1wpq8fw7YrNaPNSlmxkiyg4w
Qx6ZjR4fO60FIXdyRuUxdyPmWONMxA8o8mrREVaqRfQyEBtYEsDRxOua4qg7X5m7nknXnPpqzr6n
kocwm1V3ec3sNPt7Y1fwTQXqXb9jIcRMAz3b7bc1DTAnQOET2/q8NK9JVoTRofHn2Rzmcu7/5AmD
9vVQPD63pRMq0qAO4TrODz4kHWyzM9nhNfhVY+qv91Vl/Wqz5CUXcVDz4t9wkp8/kkzJdle3rV/u
gDxMaF1KxMd27QoCgKq4NJmt30YQE5gi27b6jbEwq28V7Nt3T8DNuQVX5D+h89fvIHVW1DyRDec4
ngyJcow4+N5WOxOeTJfVr+/xp8V/UVQzeROAeZvP+Ou6/j6JwvbGDAoPKYCI5I2gNRD1qSZGjfOq
VPY+aDIi9UWFBJdPU+nvERXMHkuhJQ/Wm5qVDqVP6orpSjHzAi5K/kbT1Nj5EHCenw6lClEeUgF/
+6AoKEi3QCeSc5ViZNmRS6zmUzX50Q1AxPEIsnAkbDDnCU7tmeHknixl4+6LzjqkuBXdFYTfMKEL
7LXHws9pyhnx2nHyW23Fs6eSbnQARLa+eWkpnLu8Q6y6Is81GUTIANzAKXjseSw+0V9dLlmrpkTe
11GZOs9IU6hH8RLq8exGvT/cLH1W60OB8dvZlE6S/F76FPREzcQHbHcRxK+iYcncE2lITr9JiyDy
2ldxiOjuLDL8IFxexrw9BgwTbgWleTcY6aUdlnGLjynyrUQ3XGXbNjuVQtIGMp6N5tMTCceNTTrk
49tEBxi7X2/UOzM6sniur+bgzdgmTv9QaTqjjmNNOeENEVDHHsfSlWDBph7jztpXnGeHgd3FdsVo
x8GRfit9MVPctn8GCAcP88ip+5JqELFYTvHls4gJwIJvxqGM2gsbfkBicO2mHteEy8N/tiQed926
lk9VIOs/KZ/xZSg57JDp54tkaTlNr+BAR83CsV7Rf6UFsg/jHHlAhfi/fdVKVuGZqtpdIddYnSKL
Z4vHWpV4Zy0TeV4G67+HcdHcU1cMSMfD0vaeuwICVyAFZFKWmMuLZXyC90KgfLjDNYlmni04OAmh
G6/bebnTyq91ph3jTNtgnB+LgTM5p0x2wzsFr47QsAMFEQwKj5tyJIqxFQEs140Ef/OGdssPXNo2
5bmQT8t4YLqs410VTj4g484pP4Ywmt/AlrNDVCDe3vFKpNWFKjtn+IwySTmeO+X6wM6idu8BLod3
rY/cgFJZlH+sm7WXXNe6/DsI39V0srCWZtCPoZtS6oBoxTwMrHKa7IjCNQdr/zEThSO60vC7nbDq
l28jJQnV2ziu/V2M+tt8xWEQ9o/4oeZ/I5S+clt7q/ebaUq1Z5jUusELMVffKnSqx2ZwKwx6kYAk
Zys3wajujXa+E6FLdogTDZuTMXG1fkryELFR8mtf7FQWf4yfus63SzSWgKLUVh64LFLOMhy/6p0n
JDkgJMLgtAysAm6g20zB04pA3H9w0li6f1CZwuW2dnMRP0li8v4OA/9Snb2uGX8mL3HV0cxJ3d3S
D1mj5BQh6mQ7Yzvb9HG/TOzu7ODuZhGxXNqMobP2L7UKmuQR/61Y+Bdb929XFUlwFmEsXP7ZyTx3
Y53O56FoJkkCwvMG8K54cx85mtTpqyKOkG4nbOrLXkODfV5wA3YoDma4SUpW7i8dPF6qNXwTHqt2
AP/NeA9giTRCiTHiE5daFN7FgHaLzRTj96REjI6FU5VgvCRoVybVYXBjPGEJ6sw2AAu9hzFOA6cp
Asd/1DOlgpfUCvyhgADNskUEY6vYzMnylNuMDi8m93HaWr8IP6tFe1227TKvmTeNShuc2SGYOywq
fU6wh5kAAqJO/b9Bx8bgzsV49QvAXukeU3QJCTRIjM/hzDtqF+WdWOkSUeX4E8JCQ+lLWMyAouXL
3jf8zHhrhsJjs7IOXbgrSlTmS96z1xNhY4IPOfbG/44ZPm8G+hDYAlJKU/3xA+sPW+acjlQBNwRu
iHRMzmwaPE71a6MuxUjD5I4UXApWteNQtc3pdUDVLAf92QZejlzf6TAkOCz776RqYULoNdAFgtSI
1x967/rjpD4HCCjQwc/aEM64y2Zj0bjiKkUC6DjR9IMRnNQ4CXcbCjyY1gDvYhqYdO1waG0nYHRQ
NyXXUh3UwwPVKuxr0G0zuQ2r2QIuHah11NjONWCkiloRTlndlTGIF+qEGyJlJ2YwTHgFuD2UJxUN
W6pq254FjifeGNgjwPt+C0isqgCx+HloNoK30j/PYioHhqu7P/QDZHRUcKLgSZyyptu4Uzo+EvI0
vLx5P+ZwIuP5dcZl8gfCO3CGpJhmy8nBBQfm+hNO59CGy8ljNl42rGEId/Zgmp4G3KtYBWuQKZse
w5C/AwFpPvNqBSFasbiiWSVoovKuWCWkDEkwAVdvOHUf64DefnUXSVhSc/Ncr9YcuWLg74A4cJ56
LDMp81rZn/0kcUlRho4ADlyZ4J+fuGw1HN+vD4WtnG/s9Zi8Qp2UD2ZRPONSyF2K5W+t3zFawIOV
JdVjrELFsK3UdWXsEXO4pkPAhe4SfxHvSuTuy9BMXbtHj8Z/XZlG8EtM0/LDnqR5C8n9hRC4UGo2
ovENhTssTmBQAdproL5FIanUZv3sqr7+XiORAw9Fo6EbrwkIsaXjmLK4q6KIBTqr1Y3nx81zPktM
SPWM35aPNkV/LAjVEz9aZLc50I6e2FtROAc3jxR14PbqtW2qXD32jRIZec6CfQNOt5H6EpvA3aUg
dq23HqezV9NG/SNvzhoeYcgDnfhiS499hOn6vXFnPPNL3q2/TBPhAeTObPKtnKL4ofAm5gQO2oYc
pHBsvTGewCMKWLMDr5OSqTukBF3iLRXOjccBoWQBjvdfvU+DWL9ABpSSfCbm6Qy9EJZ8OOX/rsdj
CPWru7xIWYXQ2/BaMcXxfTOyZaw+bUurR9AZh1ibJZbsUqDx0Au5gNYFzxtvrm7LIy0zbUKkVpNl
L1mGFNuS+/kGnF3cn22NGrzJwVgQj81j7K0zMZfPWVQzHniIr09TJZCV6jaN/9RkZ0GWROR8D1JF
8btnG/bmNSPsMytO/iNG1mtfTTFwYzqjUXK/dhK0xwBkb92LOK2fiszLv5S5ggYJ2DmHltdOvtVq
4OoCfpPeR15DfJjhAa2QL4KXsU0TZmmZJUu3XYrrSaRpW4akWkRdtu8mf2DnVxY9Xgqqwt4wlyK2
E4G5Jq9tom8mD2fIbsRn8NdZnewvxT9aIOTH4iaNmvXXxHPQbJOhlh/L4ugczako3sgCzx91E4qY
1FdgHmLYSO6282dQe5PLW2tTcJJ9SQYvZX8bGVBBKNic+f0Sxzp7CFyIxKiq8FzKofuVWJZa55Qv
7w8uQrAhsOM44a9VLs8SF2txqDtgCHgARrNvTSofotA6Zj+ETX4RzcIj2V/SMgfNEaqHaWjjP7bg
djkQyEicDZVJotnDikRfnFApWEMj/tI+EHEMXdWC5mTCZfZ3YahhqqJFeT9eLj0MfcESDqfCDOlT
1fhQMCYf2+VuAVXcbbtunIFQ6cIN6s3sC8HF4s7BmYCZ85WwfUoYwZfqnu8S2XqgAfIG5YtPQP4n
M4eW8iaOWMOibruSdfcuTnzLn7Dpf/FTtLR+g8LjMTLC5SfbTm6afAr7n8a7+LmTwk1QILZ+lZij
5CEeYPMTBWJloh9rjTN2Q4ESd2+79jAmEJmz+DYLi/jbFRrPt9/p/t88YTygEaSbR3o+Rzief1YP
EEqwaTyl4/srDAAzGpdVh+eNDbWPkR9DRyuOMyhv81ETAdBkjylUWAARYVyiTiYtTlirFasEPAzT
SPGry6T7IUPLiv5gOUSGJ+ioKJoIauCGEbJ55fR5vJyQm4lbdZO2p5IeBEZDWeV0dSVEsMPc778K
Hel4H+deDVO5j/JvxYPpS0INRrYfuyTngJ2ztVvakYCqZj35kyQqWtNtk/dy7M6r9v34hj2wIl6b
4Krl69ehNsFl4kXU/KWNx3KoHQfRXhug9PUkA7Wt4UShEpP8lh5+sR072SwkXoYicxSqzS9+g+t4
ex3mAPTXC0E0SwaAAGeth3K7FqwcTJ17RPz9dP5Ckg5wHniqXS4WnnkCKV5QJc+X2zUzriEQrVP/
HBKy6COSPZJqj4LJndxyxormxqxav1Vuyd+jfcKqh2JhH7KRtRN/JSkQK6YyIgabFst19Thn1UAB
S5VW35KNa3IycozfHB3PFrthRJrGbzrzr7cBGbEGWCQ/jAOJl1JoDvV7sHyxPiZD373iWtThxjD2
QqloZUM1TqYX+TZSaPg6g+rGS+Angz15iw/GOqNDxx4TctRqH3at2+xGOfr3SD5m5FHA2jXekNeq
+tvZ08X4naGyun8d7OqCt8RQg9ch532c/SV6zGYWrr9UMaM6l76r5puuihvy35DSunrLLquovwxy
5zjs2px4MTOFzUjfbjzyfs6Fsw03FyZp+TOZEeIfH8WpL0W7+gkcliFETU7LPrwdYhyYdCgVabkZ
g1DRJAXEaRAPVN0zBip4/yv8zTzCCOdXVYkDZJ7tFtUth8WFM6RZ9sqtUw2kW1T+/MCjJW/+hujc
+hSwt6Xnw7DU3wANytoX4uydffbKyD5bHKxsqpYp5gbvImCFXKvFDAR+LcXLyvI95zWeTPkbKOdk
+ZUP5dRdXG8U4i6n+ZvHXVkGsBOIC6S3BisfbUYNcbi9jEgnETau/tefSv3AIqEEcKTKSu8Uzd2M
qiECy4ZVezo8xEZbe+rrTt/yeudVQ95unn7YiNFmFGI/wnNgU/xlphX6LbNlK+/mKkzCnWv4f/yr
NmUXfBAi9eSTBOXKt40jma0rYCy8QxRhmQce4h2jNRFPvKE0XbiH2ZjsyDReyG09C3R2Lj/TbRqM
vMMXlnD2oGCNsDymdmZ3B6MHZmRWL1P/RlgK7kUW69Tcowh04b4zrNg/zco9UvObge09YGmoiyfw
YggkQWTqdzyTfbQZezs/5MMM0KhdpxWHKPhWefLrUC23aLq9eO8GtU47J9QRxSTI3kS459T1yn9o
BYt/o4lcjI8DfXfqvfMjLhNWKWw9QgzZXPQ/M7IudiLZ4MZYvUECDzVY7WnFnHHrcChpaVOAPR+Q
nEE9UrccSDl2NRh9gifKKHT85sPmIvOKEyP9jEWUu8+gDCdoXxxyzzBotLw3GFCGS41ae2T10baY
8PEu3JAsgdmzeiwlv2Fvhog5+J6Fc1NMTlS+MjDik4fDX2t32jYlOZbXWOo2eCUD5kMPZA1Hgg8f
pLMd4FUQGCSB7II2BxnwWmCFiI6M++4JZ0Qdv6L9UcHlYassdiqy4nFuityeQlgHl3nOvNc0qQgg
OoQF9pVpi3PYuqzekCwyaCpFw7CUjFz628Wf6svSXwMlkUE6e2ocpPTzSPyGPC9pEaIGkwXGg6tw
dG5WLJE5KUYXFOGDP2QURfrrMNt7VCScmhR6F/7vykO0/eSeKsM9Pk8cH5xUQl7hpsbC+ZuieHyX
ko0C1W211FNDR71lYcGQKwlFbGTAu/ks2HH1d22HeE8wLB3v+sRJMAS6MPckgbSEeKpGvSeAAEU6
T5CDR7xSd76f9K94nNovzrAy/Ur4mF9GDiw0KyEqhJRibf8Rc9Mx67JaICEty5LnN0uX5U+YsNds
N0I7GLYGqiuwEtSDO5a9Gl2OX6mot70or4+jkDDXtncasQvLoG+eU6sG7xCsDefUccG6Ci1lXi11
X658COMmjA9V0rIoCOMcIaKdFugdadMnuwBNiauuKOZuN/E+dt5DNrrRxzg6bxmBG7IUnXMMJK+K
oOUb3tADIeI7Cl3Wic2N3/Fa1+SLBCNropzyvguWlZDxWBWok7pHUIutXC6joJWaMQ1yOZ0bSWPU
Snoh7u662tVvttfqSm9bPfexZFns3GmI6MEjoPwqOBrudn2MLXfceycYrzajB14OxlwyVcdyDJPP
PI/l3xgHMQPBmkw/VRM1dDsMRkEggN/+oseooWuTqp0WN067vHOuxdJhi8m7BC1OKQq95pxhpCep
dUpZYJK8pp0kv/FUCEsIgwQp0rWgbOFYkMD4kvgW7MsVaWAfEjynkE17NN19Y4us2EYYC8tj7fYF
zZ5N/6dOarfjnO0ofJNOMvunjGGt24d4/C99gqq/Y7HuzuwUlZghqpL2xuZc1Q+T7UMEJMAo7jsA
HCB0wKk5Ak6yEetlWUvYvJ6fKHNqokH1B+uyc8eb04t6S8mr55wqstsc0P0SJBfQgTHa0sToshCU
hJx2KSrYU8gcCUAU1PEw4F01BdehdVr7K/i/XKbsl4KkraDl7Q6H/XLDJBTkd0J06oOTaTMchReF
MBAGA489E/mwI6WlCOUATDv4UTsfHEknyIbqXLscmiHRxU1TYHkHfOIlLDy5aVjyRbNcjinyUnPv
MSGst2EYTeF+TKW41noUU9mdRJgHj6mZAvUZFrRG0xViB3NEzJXvKZ1hwNdq5E5S2TEMNjjytBMU
whlnjktCgDSQTFRB1EeM20meReopsF59E0R14UC19Yf14LEcU4/RtA5/E2yvKBjWxl5zO3SZ3Rlx
RV+zXVp3k8Ou/pZlLeqG05FveJyg8dNzQ97isRaxKg4eA8e1uKQrg48ezzzh86VwvjzfJd6G0BM0
e8x4xi+2E6yJ+oT6sD6vIuuT5ShIIwUM2ET0BT/H7CPM+6vj3OJowh7SNCmjZhY5yLAg9Eh96qo8
8DhxHjEwKm/bjSStE8r8qqjZx1Egp22boyhgrtY+J1PTmt92iKvbcMGntU1YvSfHyPhRDywJlE/E
KCmZcLe2iTRvcNIA8obDtLdg7Y94EcwtdGIUkRXswIqcGeUJ1tc2WirnV44F8VabWi7bCDyOPVAc
SO9p72AbYKJkEoZjtI6/VjJBzQEnHkTk0UAkwj7cPfGAc19oBEnXJ91LBjykza5lVlqInNXqilwO
w8YBhFCPH/TU4enwsBFhiG3TtxQj3G+0RFHyGy4sMPBGCf/UNXHz4PVB99W1V1jI2oNI7pPE+pfS
GXj5j6tYwCiVnXvbKM+a78YtEvXkkl88MDArzvQ2jNpXTzVhdpbo3PXZZVF2DApf46hYWuE+KdRD
LB9eJL4C73qlFLGYqfnrwg7siR+T8rSwDud9RBNJymRiPHbfnpep3aoyoN70QtIVhITg5y92mdJg
1+CGkLuFX6HaX9GpAY94mjsPnKBsy5t+1OWztu7kHgND3+YGAgZLFmQ1EBqTcMnpsDI3TnpES47Q
DYcsleExnZS5aiGDvz4HuV5+KLaI/vaMRBcgkDn+BEFZ9XHQclrf8JIzbYTekv5oo7LxTntO+sgD
ByAWvuURipgPqXXjj0z5N/9Xgny4s+UFiQVep+LPKDOqnt2ePMkeMDlPzkblrfPlDAR7hdBV/FDl
RfhO1qNzP9FW2/h5bnlO4qTkVejSm7yqcOuF7jp++svkOohGV+fDLs/7OMUMQnJ5M3MCwCDf5Erf
FHB45SsWnQASFpqo8zmsQXAL2cpqeIGlR1oqqQzQcRP64NJd/gB6akhWB2hVe549mc07gv71Baff
kN3xE9WfJDorOjYGJSfaHbrhzgwQPEHaqmm6Hb2cDrlN7jcZNzQ/efuVsReKPgI1DIKDQ1vRyMXK
Fas6ZyJ+FsPvy4QHQSvg2dNQux2DE7iQ/YMSM5Jj+Q3qIIl5BrjpdKN1vLSnWmLXPQRwOfU5Z8IL
T64fpnc1J8n1MVArno9BrktGP0gushtOwZixNy46ZXrur9Xbj1gK1vXoFqFyH4wPc7yBjYYTwGvA
WOm6N0ypLZ+W+GOViPCp9St9vmZk1313FQiAZfiPEdyqv8KyS9tNmKQwC1MjviMA6J1JBUdocF2c
ZcNrNc3D9Gd0mqEd8X1paZ+7OK+dvZ6X64UuRMTRgUnqNRMVRdCbmQvpC0HOEZ9Xg4O/B36Y+o/e
XJjkJlEc1u6aRkbnlSaL8IK5kq1gzC0+/mKJaepjUvvOss2HZIQDY/WwA51Sj/uBpQVv0/iagt3W
URAtXzZNB3DEXL7LuG4Tuc5vDtxu/yGE4oX6TJ006/6dsg4Z+OuZ7Q5Tu+7v2SVGw6HjUIEJI685
uONnrJav0baGxaJW859yVql9DKelJ7s9Tgk9OTxvSbaFczg9sUnxPOx3V3sVr5z8HuSlbNjAsVBD
y6dDaytCO7dP9HMO9TGf0BO3M5UhZ7cZI+ot5pGnaFWUqttB65MP10QuxyXqGINNtHiN89hSQWY3
oT/QrDL24BYP7kwaHOAX/e+7OXSyFyo/hHfG4Cv5GCabmoOGIvC69PD0twDTJXUpy5Sjvi2TzOSh
KTznTHESlhVRwuPZo4QyTakx9vptSZMnIZwSZxN9HGXpNRZocObq3QpAJzr4bN2+3aS0KXJEMtyz
Drp6M4HP7jLC2CvfxgKej9wHE8icG2hgLCya9sACBoUdqPgVdCaojdzKEbS436tFUzzjq3nHUrd7
zEri2Ns+HTgpYHDX1CBcC4GtB19uG4/O5KLqjeEfqRrTvY0Ev8UDiq8rtn2UeTg/4RPeYTusbjVw
xXW7luTKKEVryvlMr1751wMKlB0ySGe3vtRFBvbA75e3tuwd3M1j4tyWlChFl8L11+RcFGFXw8cK
lr+JUKb4xaNsemqSQnZnpFqishuJQPZUJt5yBRO7M5vEeMJC6tNhSW/5ojhczCimLKI8xhzPjARo
qa0e92mXdx9kENf6gV+zbc9E6OhlswX0sxs0RDIFXOa+/SkZeXhnmGhotsT6BMUEghX2jhcN8ryj
0plW7pYGIgbqtA4pG6mwtSvi9/HGM0SrYji5Lh7bojvXsKNB+LANO8mexgnQgSyzdgYrVLVfEUyf
V4yB8oRKGC1v9SjJoAyAG0460FW2xcl+rZyk96Z7HjPsO1EyN85LvJCs5PGG2PfI+iB4cjr2Ao8Z
3xDt6HnKiicgv3qUTolHVaF4fXUNDcMbNWuDtUAGy9GxTXGHbC+CY8kT5Dy7y5zjDIG9eZ8EoaEo
hQdw6RN9DeP2gdyse4wosYFQ2bV6ONgcP/8LcmX2Sm9qq05tFTvHuRkpH3H7WJ+rmH3j04LcWX6R
kjdg7eJoLX506dB/CgaUCx+B1O9/TTg2ztLpXSoyF0LrU+9kzWVeCeVuFl35YI0lufptTOhZna0B
ho0KloT1QRpnAbRjaWvgT2bAOh6fc+dQ6cBWYkJNo0YlzB4miHfLGZIP/PUcuOc/WIcGKxO63jO/
f87ni2Uh95UPiQA7wVibX3WddsSpJZqhoJKYDSR6S7vndaiD48hbh2AOPU7eRtsa7ihJC3NpWrSq
R1cTgmJ3QXyYAtSi2899CWYQAWRl/HXrkRLLeUjXfTrPkHJDVjLyEgAvfcwnKuu2Ks+rX2MTl/4h
pmW+oEx9DR9s643pnphSHxJWvDK3V6ScJzw0CBzsdH3cEKWX/CaDBO8GjsjY33csxeUGW436DYIu
Z/OUXsGGJaMcwthEgMaJ6pJ+vpIj3ia0UBKektnFSijcUj11TGXuiYOC+BUOxkMeLuP5RN1ouz4u
LuYsLGhYsQlTr+5tqQBv06+h4uQ5l02s96soNWvhUfxjIzpzvOPK+2Gkns/4RDEguzyLIaNM2v13
9T5TOEmLon/uI2WeYnBG4dZxZtw/mNOIjVp6vq4w7J5KIlPVP95QYGDfMtnFB4gtQfpq4iE/exAt
67/El3xwc6RfBUa+YujhD85s5unn9hd3OhrwE8t7wGHW/Uk9vy9OMXYnloLklyHke+3rlIbYZ9ag
yIj/Zj3Vnzvksmm8hYcRA5InTbRfge+TVGgD+zLAAWHSSnKbfFL9JwHsCDiAgE3a/J5OBcstbX28
R7kjRQGlcikoXiywkt6mcVH+G2SExSwCfDaylIlLj4zCtVqT7DpDkZx09rLodbrMFrF429FBm27d
sbE0JJIzexC8a4bXsI3TbjP0Y1sc28kJIEIkS3aPpMYHF9rQpdd6nbhNRhCAG52uRAZmDKw8p/C6
fDNhm4x/OGDvvtGGysOTrIF9nMzg9McuIKR/pJXgOhk6CO03fdNXp0Vj8N/aWq5k+jJP38KRXb4x
9zQ1fRFMWve2MEG6y4cuBlVssL/vYB+GpFEjWAd47GlsOLk6thntA0FKFZ/XVOk/1kU8MkCFmGTH
idn5whbN6THvXMiNaRCY5r2y6YrMFJJcf+FcDynVkRwZtzgksI6JUooTjXnGHqK1i9R5rvOwuzDq
LfwX/+PozJYjxbUo+kVECBACXnMePJVn1wthV1Uzgxgl+Pq78r51dHR12ZkgnWHvtT0n+A+63giw
avDCYxJHEXgvVSO/TXHTd2fiAzHNLbDGEkbpfGDv0Zj7r1DWIzbEClsVWJrUA7dRoBNcMWH0J6Yb
evxMIx2G6upTJi9fzWp752xJ3rwfVI0TiUmjfFeIWNQ2HyTJWiAMVjIXjNMOKABVptEEEn0JB0DE
vTry/mTyaOISal+BZud16EkjO0E8z+DR9cXk3ZIMJABYMTDQY1FH0+7NJa2hG0+lg9fBTjfXkIj2
su+WR0hCnkQcGw+3vgs39d4r/GQ+gDggFgYBPhjudhZRvyFLFgQpF+50R3rljWeFOJfeZLEOjCa/
WHesEaZ+F5ul/5gNEU7UMOjR9kywMB9EoTe9gc4diZmkDfia+pZlskZLzLEOaU2g4yelapPQzsQk
Kg/jM0QroijoSR1ca8LTl34wqr8TNMM3uOIYmqMrmu6B1zRbr0s5y9+FU9K1E8oxrHdlsYjvgRwi
vU1WHb4NpmzoyrHyE0TKSZptsU/XCwt+2oE9yEb1RnOcEptQ+E5HoIiIH2wpxuh+qAwXNNQM9y0z
XfzApLrMufOyijl5Y8xd47VkQYFNmQ/9ChntvjR5/mhdE6Xbru2J1nOKqckuXDzlY03bSvKjG8bR
vWXMilPbH/3/CuAbRzdcSuT6ICMPTEEcdQGAaTksvCR74jITZsMiW7l7s+ZIMLMW1pyHEobHqeuc
T9z83p+o6kjTxKjcHUn/qf5pz2l/mpGsNERICYN4OtmiaIDMpu5TQFwlgCHpOSgx4evRDHsLU4rt
4I7I0BN3YK2b+CNBrS3T27uZ7DZvy0sNBGrUK2q+TcjDu+zSdQmmrZZAe3auccpDyyDP39Y69+Uv
tujltLckN91W8HOf7NcVsjdiVafW9xQNhPxtZgIMX3hgGoIOmV7SRfnJ+K7KllJMFKRI4fiOEY26
My/FvonQpO+AH2AUHzD5/pPeHL2VlLWEMdtM/8CVRC3iWbNM99q0Xvfhs/Hbh301BYwMHRYnINvH
DxI84DMppIyPQmeI1olmRrEDWeujJvop3uK8AByRc9oHbKrm8RLUkRW70vNZkJTENj8tkmH3aShG
O57NkEfPEA2YG0imFjE/+kTAcM5nTrwSNJ0NeRR0+U2cEJmIITSLTlEXhEh5PEyXZ5LB0SLDIPNI
9iMx8t2nh3B+kBgnYLlM39/bwKTpL38OkVQzt/tE6IPgJwhwVe6ZPGUs2dNKNsNH0CbxeqZbm2bI
om0MST1KVnHq+aSZfxP+J27QpKB6JnhjeVymkDYlw292xuKW1gdNQGb7wKorugLeDXjoFJ4diAst
mOmVmJrqWkNmc49J/38cu40iwKQt7PuRSKx9vCayP+YSqsdvRPreo7EUhTuXBIxp6/WAu6i+Flgb
WwQgGdkk1uiw6jca4EB5xCY444MMHNfj8pJuReyAv/6aPT9k+lua4VcNvo2J8Rhg4XoPBDEA3zWE
CnWNwcrCEovDdHL1U5RJJNU7/rZmcbiuS5fRBTNPn2UoF6IBgRRVJB2vYAZ4sPOZ2b6LuOYFooJp
D8aa6BeFpWz342qbqx4qMe8CV2Jdb1cKkk/aoiw9sjWYGYWX3nCJfaB5O4oNP95XoxremmWiPdCZ
MECHljw4tSEz573Xe+ovHuGJw3Hi+tjopvE+itmLrqAni8+oJdNiQyLLRDxer7rvthd01F1LugLJ
tyhmNgELMjocdwye0HImhOOF7RDtx35oWjyPbXn2EdlMp6VtrTwyniEoiBKSxa0tEVofCWhov1Yi
O51PIRai1R2geBX9TDKfCCu1TzEeXwQWTle2346DSncbQz2ghlUtUkIy9xxGH1lf+7+h2K7leSQ/
4H6Ar2I3XrKM/wG1KNRulT5u2VVh6D4RO2HUnulZW19ms96cC/CXUK0S+haz3sPHjtYtGP6Ebhr8
ZLrD6R05Y7XiriPtOZsbrBKYVKvsnDWu8wtze48nLUJycUccQyKu1OcJSujF60xwbMnMSs9k8lY7
+JLINbaAj5L6FMfwSK7GX6DQgCNAyCYZaG/paOrsyuZ2+ZXkPKQn3JwLd7PKCPjsA65QJH1gdA5U
9sjj1tB0wQuuOFI663TK/D3uI1wECFWNgYwhCV4CrEbnkg/MzwGg+1OW78OxUoRlgCla7K2FwF4C
paRfP+N5MsHZEdWQ/ynLEoeiU/ceWSvQ99HybagfVyp7/hyYvQMb1rJ3dwV+Dn9PKhRxe6qVNLQ1
7dwKBwJ3IEFR/I93+KpQ7MOHGPdU+/G/CRnpiPq4YxHUStqFTUDbzxynr9KP1G8YaT4q1jDJC/Fw
2CxhNMb4NnlJEMJcl2rQ/j+qkLU4zFxQ/1qib770SGb2OY46YFaGBc2KsMFja8IT2MQX3BX9hRCC
NLnobnBfxljVvJZsK9xDhZ3KXIiKsP8Rwiz+NEyBqtsLU0V7vDeKJegY6XXXC4DcaAmd4QFam3He
vBknVLLkTBmYN5Y+jXKaI9liOlZOrzV8GXGfpMyy/+qSdIDjgiSRzxSKlfzkAcR7sR0APSWnjC/f
++nVKNzzkqPmY76lrVOdwtAXJd5VT/5HE92h37d8RZfEKoJjd44rR/SRkincXycoKMAj3j2yEZKh
F2cAWPiJHaS8ycldeCgvCWZXHB0e4lFOJA/4fBIIqUOCW1Fbb1XCKHfaeRZYLOQUMCds4nwn4Bqb
fC4hkWSOutcgmZ0rd1627tMY1voe6oZSz67bsXfG7TLnBzHzEz+gjkacZYagPyvHUf55DYOKmZxU
OLVmQF0+vYwTdIe0C6sHntOEQLOZKT3Q4xL+TDjWap8Dx5J8pCyT7UVkiPCYEQdR+FZjcYATV/Wh
z4K4nT5Frr3vDu1M/DpgToSDz4LwEpthIlxXFeEz57xDoNliGLWCJmjuZi3J3ezWGqk+AJv4NLCk
IsbeHf3rBDbYHikxaba1E0VMF7G11LsgsjI4IDEIqw+/YPVxzgwl+WucQTDZTGOaqXuSJRBBQ5RW
OeqColbZCyPZgOa9ZFCgjmMHtJvRbn3jUsQBeFZI6SG7m92aOvSsm7AjxPQFgZWsH1YwVfmBSVry
07QwSrEsIkc71CORmNvaNSykaJGI7bOhtp/OOtvPLDTKOelAh/KemRpWPqSU5a6HUfK3mbREzqgK
H5zr4LrOpsbabdAWKgZNK1qFcrPMAst8MU3W7GtybmJirKRuTrJd42gPopN8FtBcGmP4TBTSJZ3K
6JW0Wv3AQI2FSXxT4+8AqA8VWUAorbl3tP8VFqS2byiiF0ChSYCAccV+QDKZFGTuRCIJflNScM4M
DfXZ0VsYY2wSZA4IbisyjY51LMmax/UJ/9QbA/OEIjuq3kKGebcc4cm78mstPuclIpJdmcRgN30f
cG9c6aX6inGvL2AHdD47z2poEL/kE+QVrL+oON6h+Cr4gth50OEbRANq30/FkF8Tgp2R5joyK6+L
NrL5WhXhfd/8UH3yrQOvC93vZmCjesKinsaH1h/8hzGiq8EHnqXOdi4hXVy4hVaQlBSG/J2uapzn
AoAVQ5tVd+v4YlrRlmjCJzAElwlomTpMAYOxC/uKafnOvHL+vOFN4c+YdWYamSRiB7shkwxy3DrN
zlirQwcssA7Rho7pLK5OL1S0tUQQ6jtVzcQrxgzmGCvnMm0MCWicqLAtwNFlW7fso4fbLgYtU5HX
4CYnKF8b5L7htfCSlCBxMDeI4YkQp1NGIgX19dbTtPMaFkcb1YXcE4HDK6UGyC/gFFs1vzB9jgAO
LTEnPkwTx2xtipINBWwsudvaMU3+4GuZ41+65z6+K+2q+HwUfzZ+LNS0DK8E4vXFL4Vq56bZmdyE
WoKwHCzNrDjPDTAs+Hzg+jDcF0uuwFzhVD6ENvZoIiDZa8R+eZIcW5VB7N+4ls8JY0UOWnXd1dbv
PVLCQ9l80P7aX0L5jQudNsedwNhMXQTrJYfW3pHI5cPSeyGCeyWwy1TQPPb4GWsedg5bbDa5bo+T
6rrwTcY5vSYryvWANxvvQwcIaEQMzv6GnZRht5+HXvjGoYtGHDux4i3rw4lMRPBbv4c59P5mMOZQ
G3GAAieNGSIhvhDiI2McSy4lOkLyyYUOftu8JLqaAoV4eHpP0iYTTRoPwBMu0Se0QcR5+W7jP3aL
CohVg0FOFdkOIafbpkvA+uBF74FAeGWci/2C2OmWfKICcVyhtr6yfma70qC0Lo+KQQfisPT/uciQ
/PCKTL0nLtJ6cQGTXhHR3NfUN6wNR2JKx97K32hTQJiwR8N4uERM68GvdkF1jes+OPiMLsh26Spl
dxSUHuctgXTozVVhWcVNE/IvTiUNrR3PBCNpLu1kC2oj/ZePoiN1sZ3hTcer/3fKieJLqyT/oTOC
dYEy8S9IWQIeXIzjZ79mgLYhhbxwfjidEfgnAw/hntKR/M/KcUOEZhVIwru2lUDqpD91zSm3aGWR
xkEvf8hown/XTLCKXdiHxavQ8tFONq4e+8J6d2E4lXa79IFPUMwSwnaMF0f4p05ZCf+DJSGTclgQ
OUcECs4XuvdRHdi4rjmU9Ynip6qWgvq0Hqi6QP+tpsGTWdNVgi5CFgjXvil/hdqb8/vJW8s/7tpK
d1/XGB4mfjOHZmhLV7/+lAvKwmO9+tpu0aySv51OdIoXl4HgsG1Ct9Abp1QtQoimFh/9XJqPzu3C
7lBHxo33feE6/rVN4+STZ2LujsBNg/RjrqB0b0NnYGwehou6rxc6jV2ECpCsaKtTsp66xFu4dxPv
NY4MCXU6Htf5ve8MXE4TB+KuJeak3kEvIR6UcZhvd60rs/dmEfix/BJ2BgYkto7xzsao8LbCDkN9
j+Okpc5tGrQ8i7uIq1gCEqs1dlSIGVE6CTRwRU1F+CqwA4rnGWNWfiUlTTe/GaaPwKL7DAPVwpNo
k+qZfjj9hMnHyA2DFpOuKUxSuQ1S4WBQTGs0wPVuIHwA6V2rgMtt+6x1xru1CSe9XeiG8pc56HoO
MRsG8S5GeIa7cGb4B+sMp4pFfNx3SSU51CeBYW5wJn7Gm/IEqwpjV/hQPOCzO6THph2wxOqq1jEg
dYBNmuVGlxZM1AqNq6fThpFlk6sJ+a9xIhfRON48Wo1q8N1WHDNSTcx6jxU5Y03bOXjw+ydP5517
oB/T7fvSiJX4Lt/XY3wo82TAXK4yjMuDwvj8XGs58cGCm4NEgfR4woLJijteLv2KuPFgycyp77uo
UequyEfOx6ubypZ4FfTb0QzjjnNOAkPQwXRkWT9NP2ynbPCZsDct3vusRuFMDgoAha07kGy7K3q9
NneCET4as5q5LuywKBlhSHUhlvmZwXp1dBv++EtW4YKCu8YCA/mungLnUkxMr4+rqLP8qatQcG4Y
A3T8R7UxGWS7lBABlPBzfze6trJfRdp6pLA5iyS8QVTNNtZyuBJII9cXAXzOv+i5ghjluMscnifa
Y7vJKUzJECWlgslDoxaKYNnBZjoalgp/6IoMjoEydJGeUVqir+KSbkADpbCE6K9Ail56Fq3TNpl8
b6VrhrO9c8F+gkdQwjS7sUVZvIs9Z6qeRUHwX7/pFAm69/3CxYUIbITidM9SQk3PhecPzT2Cg2V4
Dww9MRPPMk13gWPxEvrIcwGaqHb8Mwb+mj1gpffuGnfqXxF/i/rkdx7IMIVFRDBGaMm0WXzqw6rx
mBC1biPYD+XdeFfYCThyZRKLAqWbb5iwFnrUV1OgmcUcVEY/Je+X2UMbVRURLRSimzGDLoZAVcRg
0fliZHj0uxitdw6fV52WeB1YwlErVlt0XCSiwm/GoxTnMZmL3IMUbWxljL63rUfz3nQQpsnbtSgK
S0JY4nM5yin6dBnmfrTogVHCIM25z6oiXx+ceRb1b7gjff5EDAInAXt/syIS76s4fJno3rodAAbz
3Q4OhXwbUJmcUMknnyiG9RmEGVp81HKCl54m626uO7SN461QI9uROdQra4guvELZxW0gkGS6W9NZ
154m1AbevqvdUT1lPLzYxCqwHw/ORNDDznLt/UQ9Ivujp4IpwxfJyHHTu5Eqdm6jq/jCE909BWD/
bqENRn+xL6n6XaDoEMCLDMvF8n2LrQkYN991qA3QcgCkHa+91uk6nYJpdeu/axAtzoW/Iaxfcrez
T8S/WnHneCL4oDKUdUWEsy1gcIJsQHGy1cUQuR+2lnYpj3wXZcp6GlNhwLyRnNPfOvOnhDCbsHjP
WbCStVby8mHmu1HVX1hjxhlL8bgZ35IiTXt8916PtRI+XuUeAiq06p6ldJL85uVdfQi5rPlRNHRZ
Knb0nTcz/1gbMpNxPfVhDRvAK4rvsYTieTsr6YuKwPNuAJQyCL2dF1WM+6YqGVBWTnkuuxfDP1bn
MuAU5gxlHi1f23W0lywu4DJ03C1k3hQtvmWtAMlDDg5uj1pZqG+aMzl81NhNLzxhBm39HOHX8rSi
PSRWXYL+TSET/+DOCuQpjAqC6jNw9/qjYp+iiZ3iW8fhv7jIzzq4gwcP7fhHQGb8AwIH8gIBYA3m
QNyYNyK9SLRlQBLWI4OrSL7DjVTktlWz47+h3Jft0SBHcs/lDQtEOUWm0bMKcPlMZpyrUwURPdsX
gatxgyKZu5pMpzHRSngv9r6LH5DSxUnOQlucR8NalD+85P1vg/cdxKwS/idbJcLpFlCJ8TFTHsnN
7Nb0ZxMmLjm285C+r109PcGeYp7d4oFA9Ea6NL6PVs7ND1VZbP6Vjs/9ogOyMXfp1Of2guWkfm7i
Kfovg0liCGb3TIRENgKXVWRjU24RjNv1PbTSOw+EpPlbx6fz247MaTWLHa6iI2vWBIFwM4FOyZtA
vrRRv5R4sMBU9W51q5i0W/usM2656ijRC8sQkazRczTOiG1qPdf1IR+t6neGyow8SDDtxAojPyb0
12qWyVmctghn+pyJJsxKJI7UZm5PbMnkHSayyp19GQTBvVc6E0qQ1S8euV7Yz8+x5wGY78OAdX5r
VRduc4fT6UC0io2OiQ1vwHCI28X4kZQ3BFHVR2mPmkdgzxxSM3yXbg6LLYIqhA2YiIQZV8LANNXz
69cGuQ7vOYWc3BjsK6BkMU17w7OZYkQCGxT4q3c/YzD+b83hh297I51yWy9MeMAkEJBTg3pLX1wQ
7qjyRLy8s++jggYM6ECJBNYOtDR3W4S9oXH+DUWXX2XdxuWlXVOdnRyVNvdNSXo2VsBunr2NzVef
AG/JrGc3YzP7svjm0kuuwPS9UzkU10n0TXEz1sbtvSFOQvxZAo88Kty7CRwex+s/eWyAdadYF7ot
U+UA5pEq0nffxXJz7GoP/eUZ2ndtv2YcA4habRBXx4l52jPYwOjvjLgPdf5cu/LLJONk78n+Ic8T
1SwUZwD9LaFgI9b8TZR5mv2j2/zBexHdk5eLrMHH+/ESGo8QYpQUUjxGDqOw7uyuYmXrCZVlemjc
YCRMRvS1+xSsNvePAbdRjEDckWWvD9NcVqZDmk6UwgRRDFkhFXwTRGK5xlR+IZwyN5TzBkx06dCs
sNhnidiJ6C9eqUjyQxACfUKlM4dkHiPY3dT5wPgBl6OBkSOGBRN17g7Q7ZtFgZaSdEv48Go8MFSe
9i7WxHMfpBHRBdxE8jOHcDZ3U+X6+pM6ci4Itues+PYgZ7zDNpnICkmbf2E/m2Mjrf+OUSP8l3Ej
k3/h0hHgHCevi7TzhxjFgWFAAyAPuwoUBfrreTlZUcDw06SCvKPU5tDHZsdt3CWC/UjYeUxpMqOC
5Ao7eP2NVmX9xqzp/4Z1zC/jRSx7mOthtDuECItu+TpY8XISXtbTOlEybHGZYGiKKQU/yYl2Vz75
OLYn4jmmm3+Q5vyRaXKhntBUNQLxCxVXdx/knlrvQBg6yw4PYYjLnFwVgIDuDcbVN3RJvNshtMAe
tVX902llhrOG2gTxIPSL6poAuXKgNJOV8hwI/lSxSdBqMiJGgc/xqZHb3kN1LTEbzn34vOqR6A3E
+zkx1hNuN94GYpFzrtA3XwvnL/Z41z+FQMvEL5uNCbc3GgOSVHCrtbver+vi4aZ5f+MtIWRmKKpl
Cxun8FjQLuXJc7sSjnWZkNn1B4cLktAx8eRpIiuFtWkh7Z2Ki0GeC5I5AbVR84O4x4hE5Eoes8xv
352qqGnEcrpmAm2xye/9uSaBR06zNwJjy4z+bXuvD3d+547rkXVuuVwi5lps5MEwN39RF8d8EAXv
d/tVK+iCR9wGvjncEoOW96B05nFblDcgKMgLIkZYdnVJ/OwXvOdUrlLhJMP0D3mJcLVtX2oiazcF
CpaNaJ0ufkxTyqmLiuuhg86LEj053K5zCDEV8VqeHG+aV9/1XhuWaBm70WVotj5p6952JaVzfqmo
5LMDcC3x3KbwODfi9i0z7qzH/Ijpp4wZcbScqFU6GvRFphZ3QkT1iexJAixokdbuBM0H+UBBaf9V
LCEWh5iT9jSjfeX3RZT2BKVGJT8AyXIcNanqKHmSnnxAlk7LPVsN4iySLHAAYs4B+K6II/fNeAtS
vEm6bFGt8nvwjaOz7IXnd/5Ttswrtw3+fiRCqKpfx8xb8CeueXc/C67n2NMmPmTSZTLFmrZZ0f9W
ktBblCD9M/1Ej7UXd9G/qO787krwgCHAwObTHe99HaLWFfoVuQbp36g86F96pzQJlMJlyvZTGwSP
BdvDFagmNtK879aflvc9pbuagB0zrA9cvJys/8CjALpNYCnghyW/IDzhxGEzDl0GEF9H+4cQy4+9
4uhz6jTngS5s3vfgl5vpwEol9/Z8ry4W+MxEbJyqyV/3HfOdeNj1LfsXdUTrMXI+ihxOpfvslQVd
XtcHjnMcW3/pj4E38Cl4ORsGHsUU1UjhLOJtkoGpaLYc9AlaMHPaiTxPwn92rXRCNBRRHsjPOmh6
DXBslFfGDrxiTFarZ+SMy/JQaExXPMuwbdtp1lymxCfcsyKdGIhOnG5HsAnBN6sPhtKWvno8dg0c
+jNCSnRXeQlnYRvg33i92cMy7menwzzRzMN94VDgvk6Mmk+9Y72R2XA6UjWOlYcEkOSDFP8QKofx
YhwujB3WGI5OQtia9KIIwYVgP0TpI7N2wEAG947Zh5Fc7dtcjASpUDZkMOtSUio/o1JU93EK3YBY
Zvw02LgRiI++3DIs5ThPnC76kchMwOR1KHt3A/NyRgxNNv1a04HYEyYP0YU4DjIZdZmkV7d0ovi9
E9N0qggGKTcqmhFMEA+2oDGLyY6iHzT9KkVzBOTpmTt2sln4DBEJrC9T+uihdgXpVS2OtX9rTte9
Q1Zp5FbczAsnVWcW0FEQ04U7CFoNaitfnnS2gHadAiIIKICaKDpQv0zmUROVtK9o0MN9Cp7Dvxui
uO/2PekmcjNPQAoOZeFRcc2ErBVnCyvtX5dadHeYFKFvEhb4X78SKnfKVAjrG44LMSsnVlL5eu5m
A6UwLyjYeZMl6eqws/r0OLLPYdEbdlzRDxqVSejzbQx6PpXlMPweCjsG6JwIfb5FfQN54N7upyHX
dzhqu2g+KSL6hkspvMpF3cN1+ul2Gk9CbSARIdTqar4a41n2nR1Oxi3yd6iOPW3MdxfqckaHsHTL
jFwT6MtXIqr2CGOsFu8SiXj5DNUj6R8sdCwiWmH3gx0ExKhuwal5gvnOYyHNbHGFv4CKDSfxpmPQ
VryoOkSTEBKuHbHOz6iIC2p33EtlOqgHnBSEA7EBuJFbVhKHlm3rDWwZynIebm6WuiToLi8ZKHar
B1ljSBrn3OW8rMyCKmbnxNuN5N+g3eX4Z19eLSxsk72sooY2iqdSJsXBy4i+hNoywSB+Lmvhxjcs
izPY5xjhPuKLLtD1uCkJtlzSAw1GJbvdurTx78CpymzXuc46vGni3MpdhU75ASOafcmdpDAbXLAM
eixdfLQdwBnfNwwkn+ueQpmN5WAufuSj3Qyw8z+nTprTzRiS2g9EaRbnECn1ctTga+WXQ7deENyC
JqjYzk6Rwvxb8wpY5TAP69cqDfLcLS93BV1XeEajqQVO9jPmU30LxYqN6h58xlvchwxAUbZHQVkl
LFERmi7jpk40KhcR5kDaZMaI+GEKEZ1cI9By7AnrBNXkjrsukAeCup2IiAsyytsHDsBEIvVMA7aS
2OuhbaEbB41ylAzZouAErgpE6I7+rZ28jccaEpw76ra8+hP5aNM4LTmXUecTwAVVrSTPEaEidUDm
3Dmd9Zb7qUkD/ZdhoGV6k7hCYWlvvdw9NkCR0O5V2NyxzYODXqNxjyi/TL9bN4q9vbSZTa8eAJaJ
uEvXZsn6abmu/mZo5Cxl1CCqXyS+4FLYaXQjlmJ3qNyHIo9vjiqa3/e+xr33zDbSl5/aHx3QHp6c
3fyuFWsf7K0F8rJHRFxO/yQ9hExYtWYQM/qZyzd4YJsb1Cgc2wS4LZWOnz1GZKS76JzyoseCVy1z
/4DHcy73nINV8wg2SqIwhHuX3uUBgo6n3qXB/knsAA1q7w7SJqyUEXtmOOhZ0qg/AeWEdxMEJ9Wn
z82G82NiinWJBSDmzwXDHsL4etAiZ+/WsisyhtWe3nlYueM9RT5EHP6PMIi/YzutKn2VmB5YKrJi
ycNjy8J5/hlk5Pb4dTPtHEzbK/cYdSM18worMINPFBK8sRvQicUkYkWJEVipa0qsrecQrML2Owvb
O7ThcUriWr5KFi5oXeb0PLh9IKB5dcosPy1hwuFxlooVKZhe/MpfZUHdjBzTy9LdLFu9ILk0cX1n
y85rCU/P6KDnBDLIj2sC6DaGUdSIHIJLIHmEBMLtgJPPZZUVZ8I5Mft17S4DPB4ewlmDeoHWHGnv
uBZrbx8A04aSiRvcHGRAwsZvlpFHtR/qeAmPE86b4aBRbBd2WwdjTew9/BvxQqAQcZsMp7z+LHw9
kDacy7LizMPo44M1aZOZwTP8SSckPtzSm2GxWL0cuiASIZT6MfUNiFwoDQdQg11TnmrQD7LFlsFh
SKTaHLq8teQJFWKzsDHXX+U4jupVdchnCWHqFVlFJiQKc9sWJvMHDOZ0tOyPmYTFehcWGE74l2wr
fpppKZstHrzBbGyaCPlVRllfZFfem9DHLF2i1sc50HCi/uFZq+mwV+Jn7lPRJ6DMFCv1TVR0CjJm
L8lwYBtmoT4BMcJwQMOs+V167u1Py+jDv2NdUYp/qkFujz7XOiCNUVDLiICJkmEoJGMSzZVASw/K
MZQnX6eTj+5wYaNwqRWD1pORUX6zQAqfQ534EHKwcNQgzBsZ+W8D9B2/K8q4+S+iB6Z+xBp50URC
Sgc6RYJtGbjxjHGeR4IxaKqk4ZmXbqeUwhTOWv0+BEcunyIfrM4EZxfKE/bQNpueJ6qvLr4wzB6g
x22xguYweRo8wFX+EIIRMsUDwMLWRIcW8lrX7TEDezXYxUaEItqC0sc8vZCHYJC0R8U6H8qmCKuv
hDJgvkY8eOPRND15FXUa54YtejPEp9m6ozlq4ZLK5wwShhFTC9yvxl0WEpdu5NEz0/5xRhucIe7s
h9qDGWaiiFT1FATYvp6UPVe0VkhE+ZDqXY2IjT0yYgXmZUWVPyOf7RjzB3NJ2lFH17BdMEfoXdNQ
8u8cE49URowvaNayhsQ65NTeZvCXMTsxrwmWU8jiT+zYaAn0FEUWnwRByz8c8swY60LJu9YfCbZF
a/HRVcKb9qIuG4NXfMDSJXGQMFIKEkQEWBAYi2qbzWdio5J/Q+sTsayDJBr+oRkJgm86G1fzlSCL
2yq0LcGJwOXO/EJSRxTOZH2QC20x1OGBsR5c5LIbnG1L3BrbPn92ZnZ5HEjDTmP0M7hPiFT+KSPT
XhGMFFD2ypUmyqVopx6qAovzI/VwuEVgSnGRd2V+HYa+ja+QGOYWi3OFuC0lyN7bs5miUgvTlBiT
sMh5sEKnLZB0tjZYORPBOaLvjbJPZ2zz9VTDcRx4tt0muXIIoJ0a52j8k7F0fBWVsGx8saEhn3db
yuFGov5gNEWZwEycfm0TlVEbbCweOkgTi+IdcMCgErkUq/i3CzkgeFp86pA9xY1Cf0J/kl1InAnn
R/TjRX4e4mAU19BWS7AnLSJ7G2YZRUiCaQHvYZp370WE4vJbNSlDuSaAsbVD/uKnB126zu80Cqp/
Izbzhm/DHd4mZ13wWZEDWG8N8q8fCDL4/snmZYOgk1sm56xE94xPufbOK2luf6pU6Ra+E9RxRH56
zUkRTI3Hlq8w1wEi579xRhgGoTSO119kaWWPLRio5ZjUddBtWfDeAm1aEbb7kIRngmf6sDkhPc7k
ztVt3DECRfn4a/RYNR3Gnqiqx3VksP/CsopkDj6frOW0JTJpw74gONIhgdDLhvIdroL/X9DmxQmd
Neh73Fz5q+ymtLsUyoeHQfYOrHQVOeJhSWfswMSN1s+zkHN7qNXiRqQuxZJ4PfC33UaqfHjpGlsy
m+YwOhQonptjlLfpYyTZbJ9mn2EXUTxVjFd1Jj5y7wydgigls0Rs/JD582PW1EaBH58kjodhjJjH
pIWzVW6OL0EwYw3PjFjsOXRc1EyTCSVdQpPi+CEXunuA1UsEj6NCbKgu2iGCa/HLEE0RK+fY9AlJ
GSVCgZLhs0TkhNOQNTRho85TG1lIhcBuCn+DUi1Fqon96XZa43Q7dIrX+DtJcbftwsQJnpEdAbKf
GpP+6mpR/JVOIe4apuTM4f5P7nLiAC1/ua63AxFDPkrFehnhso8FkzQQvc1dALsC0dg4CFaYuL9j
cpFgnJU3kuF4BUAQokEbVm4bVdbmj+tSAoekG4DeCNv8PBNPcBszYQlEHzhL8rqc/5F2JjuSI1mW
/ZVErotoCkkhhYXKWuisNrnNquYbwszcnfM88+v7MIBGuWkq1FHRtchFRWbQSCVFnrx377lT2qx0
uyjHawTvfnGDYg2fxBAFbxR9o02wV+E/txhA5FUvA1KwsDvEh0xrio+IQPkfEehNcTWnOz9rFTrM
JUPG7KrklsJVgL+cbo0gg+M5F7X76rOOPsohLhLkXyy+OsL8Sn9OwewWexJ6ug1jP56y8hzCCc1C
9ksHRXpNbQNMdgAI7X3QtTJRc4AuS7a6jExjp5cq/Jx0ffqhmC2RwthO0daFaotVT0t0taPSG5lS
utw9qdW6j3+VT8fljKv3zipF+0Hcly/rmwa6oMVwnDeFtkkuwXlaMS0zUpmmq77tHKBcqO9vUVo1
/p5f0ATkLBBErzJdxsw5CpcD3aDFHuDuJqnFdYOxMVy05oDZip03uxursO/wLPQCVJEhspU5gdy5
maaqfG1V3B4xP8LYcTUVx2vHp4xcto2YD4ihX3wv6QUBQgnpsb1lWlf/qCYdN77b9AQkoRWJbHWd
GJndfWDHozsLkNj+8PuRj7I1rHJYMNvTfxKFOv5k0Jq1N+XkodFc2JnnfwoUPDHwuqk2dyok/XuR
Q+FhNUUib2zQlqvsti2VzDY1pzpzaTqlrJ6s1GMOTtSduzGroCX3g3jX+aOtmufeB82yZoo68wXR
UBCaRNlOqhpQGA67URaY2JDQuS37xsJF4QeB8WYzDZY3NQlhw3OGpRrSjRmkRPmiWcIBrXWwfkxP
E3vVugkRL3FFVWw3nsyuUZWRGwqFIv+MtIlmdEhd/6RyKz5iL/M/POB4/Tob2bsRc7gcTJvOwe4e
WtU3r6BIXPpBB0k9byr/Ddw2niRYTjaTudwr6QX5zPAWDm01D6HN1K6kY5KPRXhVki5jC+s/offO
HFRoadYj2h/mjXZIOPNAZLe6T4Vt/oAi0AE/tyrzPQmQk+zwYHAgNnO0PgSAjc7aJuIo+2biJYnZ
v0M9vhM67r27PqzkjEYFioCzSmE5XyVSTXtI7APcwnSAo6inbmGuwkFggin6uLZWRl228DKRFza7
sssHaGcgNsRWuAgE+atSAo0a+CSrAK+xvsDyodqHvuLEs1AV/tWrvJbRLms5JFyPZVACDa9oACwm
zj9yHWhtxFEhK8c9JwoLhTDxrrZ211t4M5yd7nHmWeM6NbsDXdFA/5YWjBF+4bXBvL1unQIC6aZD
YR36t8z+CJbeMmcw62YdORhNOX4YnYx4zrH/pA26DCE0uV5b3WStNF9YxB1nLYMgqpejk/hvNTaK
+sc0Yrq21rRyG7G0ewzdhHhbZvpeBol93TZ4CvCcoCRICYZCeLyKR6stb9HhjfWm7cccPSGKGG1Y
SSoxj7fd0LBGlh6du0dGvNgkJADdchGPieECbnCM6mADf823WHOL/G7ELqrhpfSAQC/hcmXBPWlg
oUHje6Jng+hmRFHM3BTUA6ZzUnJAkdnJMtasqb/uWRjD3cQCjcyLKEEfYzIaoz3ykYazpOV0c/iA
7bJo4INLlpPUh5dgcisLC3CdVhtURSJdCwSJj9LHebZyUjKF6KZoyUtEaoBx6xU2xSv9CNSmNPYr
64WmXPvT5QOmVlayIyZwsNmWMQTZOsNAwmyXvDXz8u/kZbq1C9k5u0LQWWaoBddmx2zH8H8Q+YUW
EoahZW/yIkD97eD6DXak6owmc3Or0rNrGbRN+4MN3ghvIUXwvCJcfDNZJ7eejLlef0QI4XtPoKfm
geI4WRALkpHXejPbyINNP8H/Yo/zlbGzpI/mkiq2PThjMIZb30e4vCjrAacZB3J07BzldfoqgeDw
YlMygquxE5UuI0XNu8wQKIlHyZme0UJKvHr0LVC4VtkB4ErFE7hniiJQkBAdlJIKWlEx3lP1GGQF
KFBRtxAf5c8aasd4QxdD1c+d0AmCoyVeoh9yNGefxpCTHvqQ0vdYYKOwd6ZPbwgFVdbjRw+mbjH6
UmsPQSBVfpX36GmXNFYLnY5RWbnfzHyo9TV9Sp29gcjK/JchmAhuUK9JwKdBFtABNYF7PiF675J9
F/R0zGjHuCiffJSd1oOJ/vStxSRm3lYkGTcb4VFgAFYw8ACNMT/XpiPNfUZIVENfLnH8BaRqVxWa
k08aJJjBSQ6wbtACDgKAPPEGqFI1rwiei1SN79QVY/dQuoQ6E1vUC7lFAGfgI9IKS6ULBOhZcetz
bI6uSXBworsiZ/azcqEaMrHGAJLR20FfbuLixBsIlN8wQa7S/1bAmZBjFaVLfAAWtvomR/jSVA9D
Kr3ouY27ENE/PwuL1hgxi2ebcT3tPrSFU1XPnDR64kh94acMoLSpIZyitLzGPhS4VgbIFi1Gdv6J
Mt1Do9yx/hG5HKN3uKNauaNRJ8IDW57Q7mmY996j5UdlvaOMIW2wHxwTI7kp2FJSWVvZ/YA0O1jP
Ix+x0yVGuLUdItziTM00m1GTTi6JZ+FB91JJcUqZUxM9C/5Cq9AcWRta0z0VtkHAkboqfFw4a1uG
dfoJpQDYxRA44bG0en9faYVGj8QWhkHAh9e9GDaNDjRzZT/sRRdhFLP83v70onqqlxV9aRKJYo1N
1HE7487GdugR0M67upp3MHtuutoH14A3RL8beBTzvxxWDSohiJxZLard1OntjLAqcVnpLmpPJjZj
XEAaUPBJq0xNV56Dv4mW1wBIsuyUXkIN7MnoqWkL+cu4QZ9SJWr4rmVh8jAGbhDgpgokgk2U2OCc
AeUdhoL9EZ9k5b/oASAYmvO9dqvhfMC+VPNBLdHjUc2jWbO6OZY3fEVu3fwK+wIxkoYCn4FyEUr+
J2Az6KdrIRxzCsAfuLHxJUvExB4jZAyAK+m1+CNRf6NMzvpJHWI7jvJVidr+iKyf2V5oDz3Zs5gP
35DUGIQIka+ytyWRduuOvvhrM80jntpIx7uKl/QW0CF9zSTOVXuANZq8T5NRz5y13tOWgdOaD/CD
+sfe8Jo3ciyzX0ZtxR8eGbRXhtG3kB0LdPmLgc0c7xvKond6owivqrGsinUFnEFbu2kSHd02g4sn
kD+/hZjXnjSk8QHqZtQnqx4f410aEKK1cKsc+RVkt+qzjqlWFth88xcMFcaLq5vGrzgM/0pwaltn
Oam0Qpzd2qUODlPExAUiPmZ452dixavGujigPI1XDJHTa4UwExwS0cflAgEjoOUehmnGoldiahyt
kkQjPJPMMSKPdY2kFOZGqbJxDhlWxHo7RSMuijJAu7ZQtc6JgNOelmDzs/JflVXU9pKEzeondVYe
ro0+c0IKmAyUZ5QZznWD5lDHXmUxCFd5wb2WBN6EHCscN7myzaTBbcR61RIghW5V6UhUkCtGXrdl
MUh/9l1pfWg96+1MCU+1q7awy0+HCZ+LhC/NSIN16cevfQ0c1rqdrPKuMYV6Ys/x7R3pfGQ6jMhm
IWRkPKdFy7rK6U0LnWpf0QGF+df5yVNV1gRVGuzXpPzmzGzXgonLL6tuteceQfBuKgvjG6DlGbkD
q6lmZBYH6E3Y2pe9GxnpNvR8nGljkKjrKpnclww0RrtsgTsgbsxzXCOhQZGCCATPr8tA8F5DM1Pu
+1QZj13XBA+lJ9gLfYtQLUgE/nAn6i6D1oGS3FwEEMuucfpNH3pHdb4MTPKvF/bAKZwBq8Bma3XD
8NrrI/BMDqOMPRlZV4izzYyWcOCme4nWqVu2lWwemKqVz5E/5rdRRmTWAskMjTNZO/VDAgqSNo3v
DL9EHCEdYRBmb824SfJNo5NZvtE0UumXyM4JtVTlMH3HU1U+qarzqUeEjp3EUHj8NtRNpJzz3efd
Utcop9aZDKd+2YcK5hVaOn1Bjy++V7kfcRyaCFMFmi/DFcbG6NHlYOtQNXrpu6tbiMJbzwdAx6tA
cFbBmezRhQHE3yHw8awZIpTX7mxTWE5+qtFqm4r4pXJHdCqp1ssbvxCZsXEpncqFU0esoH5FJ4ks
IRbWhQuy7FgNg4Ml2eYFoGzweDfY0RAIsThAbG+LUNwTkMhCBaZLvCOkRF0aTL29rccmOcrWSI7g
XLK3pjERVvIgrBsGDtGzl9kQopuMdv2+S6N0mwwwAFcDc+03ZDgckTynRMrfT4igKB4i6l7HyOFx
GqjNgx3sB4bjNabXbm9lnJ+Vh+Ab6NPInKviawTaVBTUAx3dek7zjg7jmMMjIZPx5HwS8F71wM1k
dUw5bj6ZtkYSMwYQhR2oNB9G3ELDWsOJ9T0Jgu5br7DuUV8bkqqtS61pFmLRBgM0l7xoOkqvBYZS
HU2k77v9inZPHa11REAIOWsawYu6dWcoO9MW2jm5I14VHzADdTuLx4XdBATR9/GI3EWn27dzarDH
6yRGDrBGPQEKmsTj+CCJBNMXU9wTeB5XtYI41wWERpS1x0GstGKXh+GL5h5hTDGsoOJH/ltUB+av
EKmTvUDDVdNfTxpMGGmQv4cAHK71sJ8jAXoBs5hjh6+IWxmzAzRgMX4zPVWxQOjYSCvRm82+8nmI
S1AeKQAjo4T3GXFyyXdZFc3CS8gU0KDKSvfXGkDm7hqAJcNEq0LhSbdCyDt7qt1fjZvVT3L+q5HY
9QLucOVD8R5Tgfodux4ejE7Okte4glToRkX5FA+p8+FWdc82yiKIexVCyHrUDQvWEr3QG6u1gG9y
QgPgo0CpESAJgRHFM1M5BjWGkQ4EIoCV40vEXAhdp0y2xBjnczAJH9quZboGcqmnfF+HxJTkC9gK
xHhxOsaAKzgMkf5m1EaIX1H3rzIWIrrGRMj80jo2vaUG9IV5hw0ZCB9MNlqonCJS54wYgOhCd2sM
SPB0i5cG2CAcMkbnNwyFmWPpesfpThd9dkiIzI2A7ufeK0p93J6e35vbomFyya+DzVyQVjgnaQ5q
tl1nnN6MIn2rkjQLrikhrG/KmUpk4UUUfOBMzl9SldKALjzLT698wBu05jWdHkHILKneVJ3KnzyC
cyigY1/eWticoPIMdv/m+w37NFMOq1oFwvCddWeTbr/QjbRA2EPPetUz6lKLLsIiiVK/rr6ZHH2x
7Eut/OBTJybDtr3814Dth5RZNBYoVa02elcuxmqz5Sy5yfQAPBTWvObBJYWIZmOUZ3sU7EVHB8oh
jGwuO2l3OINxSGDPMxFhWDxbnEmngWKpsn3iB/MAoI4RDLZ4h4kxYADLflQGyG1Nc+A15QfN7gY4
3J8++CIycKYyLJdBE/uvNXrSgS83a+5Ung4aYwy+1oURt9hXErNqCD5wvZ+84TR0ABBntNcj/Yml
MX3yp6zKVrKpx+8C78UDI4dGLmmwlxDAwWTdeVMzaxdIsjs4ztjvya+19CUfgT5jqjyYGsLvYh9e
yTAdBVrnW+yAOCv0Fr4Gj0+n8ebIrkCoTwR1D2w0AP3Iw+C8Pw4CpJfOZJWyJdZkvkpczbwVvI1E
uISpuiYTHK8SP6eRr8zKZHY4DiblWEPspL7U+spgiE19ghdITG6/rmLNrtaotHn6wD2d18QK6doG
qHvofJSFuau1+daKVJQH21Ac4NKho5PRoHh+GNPZK0V5q1YZ1P1obvXgiy0pajEOJRYHsxbXwK7C
dkOOS9h1L0QdZk8cvbuPIYhifEU16TkazYZimdG1ZDMhaFxf+lMqtiC8yPiqDd8sqJWy+BXNevVa
A+SL2B5nK0OojYysXRjfYBoiYr7MLnR+saooZ4X5JMI6nDT9ewAs6zAVDGAXtkkfd02IXGjvSoWz
bOtTtX6rVcvhC3l4hPirT8JX08K+AKGTuPqroNayR4SFAWIdfPMYtbxseAsKqq1lkNGrXIFwFHuW
Lo70NSqUZKWhF+h3eAn8O9xczLVMeh/AGkP2HfLKUhktMRvaLtb80G+WJrNu2Ol+3n+kCTOfDdao
ei1IFGBOWKK2oeFZVdqKMX4XPNJh9im4ilxbDVgh9btmiJiIu1mC0GxUDGr3Dbmjzxh66x0cQZ0B
4YTekYEtQ1Zm2EbUrqN28iAy8EqYKwA95lurNeAkK3Ipm32g8Lhv5tdF8nj5itaMs0FxcAQFYolw
sCKqS3PscqPhe+YIRUj4CGKQLPIhLymwEmWBjFAWmQeolEiDZbZa65AR3bzfKtGX7ZLyk70Dn3L5
6BBh5m9KYQ/f63CYQTCVgWOYoauFhAG9B2leTZu/0221oBkY+FAWGnrjlwjODfAYQbLeosxQX66s
OAbRo+sh6pAK0Db0ujAX700Be3qJSd/4NoEhQicjeyKlOkRbxLM2Fou3cmfabB3E/bQXQxTWmyy1
k4Max0AuCuBbKDAoGJJdUxcu2dJY+bwtEV4cROgfQjCtONz8itoIE6TRIOfap5pTAzGklqH7aPWW
t/NpluB4H0jFBkOU3E5jZ2mY3vwue7YdUlFW+CY89y5iff7eBn3AtCgvlViVmddzgCXl94PWAAiS
dqgL2kpM88wHkDFFtcJwGd2HcWX26Br4hyud2Cm+C7wkJHErqpyVKbXgOFkpsm8/NP37pMvMZk3o
k7XtHJ2opUHG7S0F3xBuDQ6V4cJiI9L5+lsgO7UWi0+4T9G7aEHALKtCy6pn8O3qIdVbZov9ZFT6
VrZIQxEuVxzvmCKEYL0BU9HlMcroHd9p9hN3uciXie5h2iCQUkxrzbIDDUsX9g6W9VCjq8JJBQAf
1V1AFma3YsOsKGUAfh27WMHvq9rGfrfsSVWYY0yBEtMP5sxqu+12XistlJAk22UbRcn706QF6a8i
hORUmPha7vELseHKnMEdLqzmp6JJU9GUMBwYS9jivG2nY7uHViHTVyRDDO+KurHWtFSQhNDT4yiX
AGB4puNW3JS05TBZJVXWP6dwDp0FihzmLYhzyFpGx2zQmIycaKb4E0jqpzLc1bpMHd7idISFT8O1
/TEhrYrWdYXIYiUSZzzGrO4/MpajpxEybbjMpD2tFYdOsPm5L1/NNsqu9ZqAk5WVm8zRTZl/Tx0T
HQ1oqeIe3lnwbTKVhdOgTcZf9GmHnzp+ljdKyeJK0XGNVgXkP2BWVpOuEyCkrwE/8CNjKqRCcUtz
PwxyePalm1mIytO51+YWbT0wxklJo8LNE9/xhYE6otjt+gISPIHP7Q+qL7qofJRFlDygmglsRKoq
7wyaESzPKxGMLYuIbsjOfXIxo2WbJuhsZ2GIsY/x21S643WLVDGJbpeTGMbmJoyNnAkzSqv6O/EA
PCYnZspMi7sOdXPvg+9vGd7kY4n0iMYyk/ZsMuh5LYWWMgMOeT/ndI3GDLcNKYID0+5R50sphe/G
FrseYth9X7d4Axn8QRVpYtcc7g1iVDFTSFaw8t4zHIPxDXABm1i2yE5a/9WwhZ6qZctvjgW0jCR5
AKCzoFs+RURFw87vC6e9JtHOtTZWO0Zya5NzmH1iajUcgBFGUfegGYvcXkN2gJ14ZboAW6n9fdHC
og8SYWPjpe05NLeBap062ymXKCb7GsM+I4h1GKiQBzKYBSCedR1jj7DWEAoH6CoBcXYLnQ6/Pp8c
OONj6hso1Vxtuk/A96dbNN8M7yB7skimVsOGzw5VO1cRsYLachBZThgFaidiWHFazYiwHn57RCb5
BEeHvOBlEOBZh7lgsPxg/wkOkQt4bBFVCFOpLMJMYKK1pckJnVpvZRFkeifR1ucM/hGLJDXr0wID
tva9ouX2y7as6pVublUvI1gDFFQp+S3LJvTkgbE2wT5tbghEeJIo9FWY46BZ6b5KzGXX2dWvWTNM
NEBvRTMNpZIY8dGyk4Aem5BI4ZJbnMeG8ZeycVoTj50OzITQ9VP54GmI1xix9B2aQkPShCiq26LV
5LgAAu5+OEk/bgDA058naaNBe9Q29NEcy0QW17dN+Dag0f/uk58XrofMzOg8gX4miIzJmNzxdzB9
V5qlTzscU1T5cIMpyoqhhOzuT7K1+E9N3Voprhh6h9JBBjQ1WA4Hm2p1CRjUq9aAkIiNzyVhI2GX
uUd66whY8MKm9pXNEB9NZR2jgHSbVHvUbYsOjTSj8ldgZOa4TCcp22sVVcYTNR/aLd+lMF5MOoGi
695C9bKQEt6SpetmtCcSBUNJkTFSWeJ+RH8UGopkd9PSnPKqmV+RVYRvRtvq/TCFgKUEoSGeFzn+
klyzCOaHmNSLzWmWcSpKCoNIvc7ACYb4k4iRMiZjvR9RiA0MsqjhDNo+RYEDnOWBWDQOwCi8wRFk
5Im0QaXsXV1lzVXk1b69Cjuj75ZKeuKdJCuX/za4HbmIstz7QEtUH1xkoRSpuCx+OqZRvaNz7N0l
Rxve7MJoYMgP4GwXYQPTdIW3zTq4Ov3fTUaf+gHJGB0m7i3etYjsHyAvDR8yM4tbwybmdhMyxfHW
JNhY7hqlncmOac7EI7Nicr2yDJzHS4m0mVGEZ1fJkrAN+mogXl19AYALaIHqvJFxaRT9yJKMyNas
zrQ7WE8JSDhHr66yOAO77Niq3KYhuY57F8/9td5U8dEJWJCJDoUvuAJ4gAgReTMKJtHYlrPwpjA9
oPIQGP1gdH0EYTyiBHSIvcWP4tQLOfphuKA1zNnH95jWLHgc7Pw1XdEXOzD6N2Nq8ntP8kPRYcxo
QmQaOHuSxUwoumOvv0epzBjUt+FjLOYea5iaYwd7XfG+WUTR4b8baNtw2sNFQPGKI8Dx++hdz2G5
ijjsMC1okBwwPk3hwR2FY68C1ITupmBEXSwoCJgVwFqWuPQEmzXc8z6AFEHuFtZf/HMEujn9J4e/
kfDkcmiu+R05lUfCC+dTF/24RctSBOMShJCaoQrOm3St2Zc8peBoOHtlCOKIqfjGEWvIVxgKZLuj
N1mVy9YW8h6Oz/COgbF6jzixfDLN9VsOfNNwTDAXPzIBbY7QvKunAXR5saDzAl9HmDZ3DBuSB/Ef
WN8QyVPpr0uwpcWu1J0AskblAhPctAWjoKsQYT+pVTZGAmP9z3/8n//+r8/hP/2f+X2ejAza/5G1
6X0eZk39r39a//wHc4X5/7v/8a9/OqbUdUtaLrpKh5YnIlT++ef7Y5j5/JfFfwR6GNRVzai5MNPm
toOQX3hBd3/5IvbXi0gOCLpruUoYlnRN23a+XoSmocOk1ImPJKlWb1au1J3DfrGdQrMHQytIvfrD
bc3/xt9u69+uqL5ecVKhVPAp4mOd6+M96x/RoVrpP1SespbmOGEZAEUTbC/f5/xv/ber2iYRMiZj
L2GeXJVmQada+KlH13Gah0RG9pNpZpq2JqQsxEQ2IhRUia1vqVYxb1+++NmH7Jggog2H98A6+SUR
stDyQMF6jOpqvJktbeqBQs67ASHrZfuiqnrcU5evefYxK4MDFMh7x3Tmv+m3t0ekBA7bjZ4cCfPC
nT0xnvnBGDd86ya8cGMg+k3WC3J4Ll/2zHMWOpe0HZpwLjHxXy/bIW4rZBnGR7scHlOPXnanYpRB
1JioBgZOwYdYzNInJLyJu7x88ZMvZn61uLhS8JzwBgpTfL34aIyMNrM6PiZGSembY6q5QvWdtLvL
1znzbIVu2dhRHIMbtd2v17ErDrhchpvUCNvRtICdhC2QVk7fNa89qMltRvbD2+WrSv6tJ6+wQGZK
eWg7loX54+tVFRPuwcuc6MhLPvNP8YGOZBgUEVLHvCmC28uXO/sw+Vx4ZS3sIM785/z2AuGrIClI
K1gZKp+Jq4jkITAD5iOXL3Pm2xC6q9uI2xXLjzx9YcRUD0A0kqOXD1hMCfapCHZnXuewwaHZKgPD
21y+5LmfT+i8nhgEUPnK+Z//dmfarOitUD4dw94ywsdexdSPGlca135fWPl3Vfp6B0qU4/jV5Uuf
e6jEPfGBsKg7qDW+XtqvQeJD6OZui5GpQAT/t4S563d/4w39/Tonb6jq4kmJUGJKQeSHp7z0n5DZ
lWuC2HA3BCGg39wPP/7GzdFeM2xYzwZ71tebE4Wa6E+bydFx86b7Fsel0T3YyKdWf+c6pmujklU8
x5OHiOnPSQe8xseBAx8E8lqf/Me8QnP5hxfl7K9lCwYqyoTNdnpD6AEQMrVZekT0LLcxKSv+GrIq
OZCXb+jsC+kaOsNXXTjKOPm1kkR6NPiC7Ggnjv9CyRKItambLui/qHY4U0qzFij3Iurjy1c+9/Xh
3/l/Vzb1rz8ZaxgeEHR4Ryjm+jfhJEAeWXoEPhcIxR91Q2ft8hXP3auhG/CCUMwbfAZfrwhDKyLM
ss6OUYuQ2KPIuW2qIX3QISxDkMwZoNKkiv9w1XNrp8ErieDAtjEgn1w1LK2p6OssO5Lt4qLy16fi
A+xhcXQIkPi8fIfnnunv1zp5PRkn5wO+On7N0GxeXa2ZOV4lEckDnuWHDov74//fBU9eHxf5vm52
UXZMVVJxc5odZmvsTMWTqA3rrcww0f6N94bVCxoyLRKOsifPMyDM0ijI3DvmfWJtmdbJ5lZFJOwt
p0RJgG1OZJfXl2/z3NfI7N1i2zWEtE6/EuToOG6rNjkyf67LZeWRcrsemJf/4XGefUP/5zqn34TM
olJEKkkApAbvDH9HrBWB+RCqWKpnsmj7cE+WsPOngu3sK/rbZU9Wzwa8SNA5dXLswGMJ+jWphxaq
ZMy4DbzBCv+wtp27HNufUq4jDH7Kk5cmaKB4TGGYIhjUvU2MN2tPZehDuk7D58s/3LkHagq+dmkr
WyeJ5Osnz3ZY+DhrKX8Na/ic/Q5XmYnaYZEof8v5eAcRvP3Dj3juI2R5kbrk/wz0GF+vaaeMDGTA
Btgzf3KW8JaKPc4q55rQMJ+WZVZWN5fvUsxr5Wl9BrPWdNDNGK6hjK+XHCEkNrZmsS2pJnh3kDpU
XbfXuhwhCOqtuSGFV5YO1MCcUlNFs5H9nPB5+c84+7vaCMXAdLqOkvM//624mdymkqmpoqPmQ+JY
QOxorwH64P7mxEGX9/LVzv60imJYCoaI/LZfryYjjWTEMYiOHnLoPT7kAkE/vuZHO6XnWCSlOgwI
YP6wwp5bCUwgpnP9Zpl4ur9e1YLSNvd/50o40DEwjF29quldDqvLd3fuWVLIUAErXFhSnLy4CcZy
pC1dfLRIJbpuB69oN0M8lYJI29L7w/J2/mKSr1EZxlwOf72pLu/J3XDH6AhA1XqHR61d6blvQ4fV
2/Xl+zr3cVimrdNZYObgWieXaswRXZdm8qsJXRFmz6hpOQTleE/wCBJ+TInlH36xc+8JDTRLAlZQ
uqmffI5lmuupgyP42DYV1OggH/qPsbZp7LQmfT2SBKuh2tIBEn+qhM89Vj4HzPwWR29dP6lwVO2V
bIiCYp8ZAYGjYSHWUybNfqUATPyh7BZnryYNuiKkTfOGntwnO6KXjajNjkhqq2VBW/7ZEA5YEac0
txoGrhWLQIvJ3B77J6ttbcCTga3ua4yJ10wqJZAlst4YptFdfo210t5f/unF/BecrlLUmXPbh5YS
JfTX14wI2DwheTU5YtlHHA4wYpdq1fQzRn2DZk7ECIWl+dC5BGcCHBUNWSmc+4xNQCzH5b/l3GfM
8dl1+LhsOnInP03T97oApR4dk5w8SRiGOiyUvNfr4G/sdb9f6PRXiYyhjouco2yq19+nAjDMyuiE
EPs2R+3+h69rXn1OnzB5nMpBJmFInPxfn7BeS3ShqqQLwSQqXyLO1ZA7VbbDoAnEHO1A8kURhod3
sI/q5eVnOv98pxeHWDRvefPx1pg/xN+W/2aokUNjkzyQjK5hjmpchWEkMT7rCHP8PYETlvYE13eM
tqrwA+sVN1ppvFz+I858BZT4fAP0n3DliJMn0BZ9UNX8bQdpAMYCdpu09s5qZPZa5Nga/nDLZ543
WwCSAnY7WiOnZ+qkAytBG83FA9RWT7A2Ib6JErDJRuI0CFdOVgPWyfy+utEqRIJ/Yw80HOoMig3m
wrTlvz5yY8C4GJeWexCo+9XcJ2d5ZWxQug+jIEDHs1BPP0oiB7M/7E/nlhsgOIZlO2iHGK2dfMyz
Jq2MmLcc7M5mute1hmCZ8Sf3vkgRN2/oVPvZI64lpI7K7bUDFTRWDZ0Uv7XmubDCzabrhxsfUBCx
J8XYmrfjgIfiePmFOP+HqnkF5ltnxTt5LU0GlHhbDe/gAnrKt3TpCMrWZTfegxHRoaqMjOJEp5jb
qWaY2r2HxK/fBmE4MK8vOult/ZIti0RtN3a2vA1qKxI9+kMNd+7FpSPksgMbfMHy5HlWGCJ7r9DV
oddwi1p4wW5C8jA+4ba00/++dDIoh/lF/lqHT/trMSBOXyfW+2B2kJcZvk1MKouyF9dal/klQNO6
D6xl0Qo3/Hb55zizSMxfp+TLNC0Owye3SXLEYFCFuAd09NAc2obwiz4RnPqtDOXNt7qS+S8oA8n3
uhDJ4wDuPNpd/hPOFAQ0iCTPGlMPIIWTJTlhBIox3XMPaOqYDIOqwdNc5NZL603YcYwuUt/Bhcdy
f/m6Z0ofKmNIWtI0+WhOC1ZivFushcI74MnpUbiw72YzuQ7ktj/F4RZGcZj94V7PLVAAjoVgO1BM
H07KrcmKgcwUnneIoTmHV0XHZC8i5cUlfhAbLm7KtmKqhXcb8FvQvV2+43PvNNl+DAJcOtVCnlwd
JFsm8KZphyjVjHGFsy/pyQZSpRntOqupxvXl64n5X3iyBUEP4inbps2CqE6+9b7j7SH53aNdXKMY
xj/t7CcvzsWrHw36Y1fm41PUjHNKQFii5RuMaKe0DOpiSrIxjybL9bWmPP0PDe1zpQ9VD21mXZjm
v2/MxKaQgFWY2kHC+nj1q6m7jXk2DHShRkarru5SyICNDQcxSzC3Mmx375MAbNQ2TObHdflBnXkV
GVfozK7pQtOhOdk3PIdWFWEn2iHxGBtwMJSR9XNKQhR6dKaqFcX7YPzh9T/zKnISFyZoG8ZQ2FK/
7lWpY+vEQfruoS0d8yonw56cXRK31cq1yxhxXA8udksDxPeQm4aJ93r5ns+UfNwuvVS637qwrPll
/a08EQkxeshAnIPWxynRqG6B13nsUGldvs65Z8vkQkLIYhpvGifLi0AvWBIo5h6SMEWtlY1Cv3GC
jjiQGiIriQN51z1cvuSZFc1kTaGDw3Xpf5/c2iA6Nw8IUjig4Kqvo97sg20TGjEiPNIPl0i2GGzn
fs+qc/nCZ+/1r/kJRAFWl/k3/+2ZyhbhjNv37qGGbX2VFl6JGMsAlOzojvPSCR/kwd+4Iu13ljNT
CFudvEUdQ/MRloZ3ALnsXmnkM75h38W5Q+MWBDIJrGJz+YpnFjF2Ko7h8+yLTePk96zaHKmw17iH
mMV048O6vo6N8Dmuhvbl8pXOvaFUkqxcfJKG/KuS+e1pogooGyo4dRgrK1zhgCLOROvHyfgbvxr2
WJTFOtPKf1sloYfSa081dbDKutlaKMxhPrd29Ghq4GE3Wa6J75fv7Nwz5INAivHXYPZ0y7UH0YZ4
FnhPZiAfHiPmiEtSSCGelB3pVv/7foYphctjpMf4fzk7rx65cWBt/yIByuFWnSbbMx67274Rxt5d
ZYkKVPr155HPF9waoRtjYBd7McCyKZLFYtUb5mrU+bYcoihOcPqmAASUDghnOYFfinqEVVQXEszl
ua2tGje6DQqELJOE4nywBJVo5Ldj7+iyGXcWjZoZ8oQG5l+s2p/j6OfjGF01GFk3eUdUpPqXzMN/
b18a8F6QBpp1G1y9zf+5PLWVZZs7Lq5n8R01crbzIbXR7XA7MdyjoutvZpB6x8mYjnVa2c+XB1or
YDKS6/AS5eZGmP98pLwYkA9BHfzoufha5m2tPmI6FTq+pdTFAVEWvGctD4JvqcTu0epB8+uNyP69
/DNWwplJRYBsxSIJdZYFm5anHBZTA/umRQXfSGzta4+15Ibx8icNM9Yr0175vjyUKZZSrVFhES6C
WYlHaywDTzki5E8CPrnhcxpEGjI6Opygy3Nb2aZz3mlZVEwxCVQXY3lpFeSFbgZHZSoQcMd1bMS+
N56rppcHWvmIFt54GsU2Ek5qEedLiXYgnmeJphxNtwHzi5A9SNI6t5TmBo+/ovmqJYC+rzwrVpIL
QsZ83A0QA7T3zgeFYhSEdTuFNIXwxfoSFaG70/QBixSrRyh/i1uKHj2KKIwxyx6qaxtnLb9jfAfk
B41hAMiL/Yv9p11XQxCeoNlo3V5nI3kwErrZAQGE4bNmhfotZYkYBGiBB1E6ZMV3yNeoWUNHx1ni
42vAT6F57JEoqubi4NogRPTCUcITZBeIihqytTRWC1QvUhD7iTVpr5cH1NdWnVuZxJESEOSJ+e9/
3F2A7gQqVg4L4CoIEFMXsU45j6DqZuy1yEHrEH/L8DPAUQNjcyES89RlUOpwa8PYaa8i+ZnchFi4
oITgTlr8hLAq2rc9HbF679kmolFaboYYCkzc/v1x4AZ9TNxG0T65zUzy4mZRUwCjWQ8YNhCmsxPA
OsIHhMja+ufl2a6FK5v02bLJtkB02YtYPColIrUyCU99TZ4c4XT4Yoe2mexMLKPMnZ0ilAVJIDiN
hrsPI0CMe6sEKfPxlBqUjKFSwUDpg4zh/KOHyH81vSmVI17tgZOCR6284VOujcXr0BXOc645+e2Q
2c5Dh0/U7vJHWAtePLPQeUTXkI2/2PJVA9Y+9vgGqOA334IY8SIc7YrGT6m4Xhlr/n8t3nWgqhxS
TIdKG4+o84kigoGKgTUGR0Q0eKqiNBHUSHGg3IT+dP/otCE0fwt6dIM2eq/2Pmr4ZnLlUK1k2XSb
iZ5EUZ3WwKJmbOiNrMd2flwi0oatLU5f4ZegiNQXLpSs30pI+Y9jaw35fx//0uQWczOID0BZ83z2
oZPDTXLa4BigcrezG/jDeN3CxFMjazpcHus3tPPdp/bARdFEAHW9LNBUlQW4Gs7QMVPjE/Dj+FOA
7sxtLPLgQVWAkCI8lAyftRJDrL3rtjpaaxbEMLwaQW/DFa0HcaU0tvast1wqNrTBaBi/A2oVuMhq
GJZRR7Dd+EHiUvdZF559cEcNg8ZAKb44+FTgLGKjcJNbxjc7w6+1qZWJUIDGmB8PYelduefWtgOL
YlPFoOdKYnu+KtKjgCE7NzgKPUcn3Ab2rd6UeNqrPu4SQvNV9CDRFiISXF6i9YE9iyYBObW5BJSE
jldpAjfqY5y5kBidZpCf1Gi2qgtpKWwmBQTYDltuPK4vD7wW411QeZZF0xU8y/zD/ozxUW+F6CR6
RyNF4dJFnslXJRukSLRbVOb7K8u+OhzKq+SFs4zR8jmkTiVk7zZi23t1/tUeKMj6IlH0zeCg5HLH
TRx3T5dnuBZnCKRk8jSWAZMtjjhqE73wEsmadvha+3FgB76KQkb6JGgPwiuszBxKXCqzr7XZFHsz
at0vl3/CWlhltsgHkztpHMHzj1xCS2vqwfaOMc4XNx1JW4ukq/OPTKKu3F4eay1rmq8NEhbqFday
DBSnVPbtgela6MPcQGaEncSlPPyTq0BrNEzBlWd7apHmdgXI0yuhZmWmFCbBf1CdtLlEFgeo0QAr
1IiiH9uZmDbowqkOVt++dUpVxVdmujoWRQcPgCC1UHXxVfN0QpoL14LTlNfxbYoWD4qXOH3uLcvs
qyuRYWXjzt0GMhA6cFRd57//cU5kpw646sTxqavc5HmGo/ljkGePHbw8fMXKaz31lV37u6kK8gJu
zzv0B2y8BDZoFZ+kkRrQrJN4QBC7buvswQ7H32p+o/1TzSfzDg5CFN0PqsRP9/JeWvvCc1Fmrl0g
Uf8OGYmZeYoFCBgCZW6zA4QrX3vAnyezUY0rkeF3X2txSdl/DrbYOm0HMUkOenxC1c/7FYNPVg95
oslDPaLaT8qN+ITPVY5+icVb/EtbdgjX+wPUMngesIKoQhuW/eYq5aRvIAiP9ZU9sPo5WAyuBwAc
nm2c7wEjNYH4R/xC9CEGZJ7qyDUPudEiW04xHBWny19/dcuBe1eJXLQjjcVw2PNZgO48hqshZu8z
Hfer/YAkNqqVgH6iB9OWPy8Pub4Ino02uEMjhdT/fIpBFIUhiJTwVOgeKCsfrpr9gifPiKoB8tjl
TaciI3TbInP0UOSejTOP56T/K0gz3KrkDJS3qhRgErZZ4h9Xmr12BfO8tgrUZOYLi+IdBcPzn1gw
f5xfwa1HyD4kSIKZmElgenCj1IgDXVmD1cHmPjAozxmVtPgeSE47eWMr8UnDHjT81ExK2+4n3Fbb
w4Sk3H+XP/8csZZHYG4kGHMmCtxscRlXnTU6+Bwkp7wqomxrNWAXX1Crm66F6bWMkIYkeT5vSQ0M
zWIkEOrWgF0gSqOVggZoSsn7DckI2Gs6vsvVBvQTmhM6AFqKzslwGxiJ2IFtLfGDtKob9Oy7/eW5
r+12CwA2NxZVI57d58uatUJGRq8mJ/dHEtfdnVUo1ZMWRHGAEIvZXIvnq8896qTW/xnPWpS5G7MJ
DVQy4pNpJlp3i92XzPfSGOCcq3Z0X1FtCT5jrxFubLvFnogXCDz4PKrK6C+irA0OlXI/qDfW/3zm
811C5oJAml7k1ejjoptsp6Iz/rFopG4+/pUp2Zo2JVSVHGyxn6e29yZoqgk0Hgv3gWZwcmwqJRA/
xHAq/BJIidQrOcFKRkIhlVvEoHg0h5bz+Q14gOlamcennLdl8egFQ9oeNCQXH9FpDdN9XPXheJAC
0U3cWoYC7fu/mLQNZAusKE3LJTAIuojUx5SgNtmgJjCLUWCnqhG/dRd34Wz3ShsmuDLoWuQAn6q5
FECpfhrz3/9IGBTFloHKcT4ZpdJ968WIKXTmcTHlXX66PL+1oai9kNhZ5Hzasgldk0YDI2yiU4QA
WXJno/u3w7PC2OdFKdWby4OtlcVAxfBggH7G8/33wfpjYv0gJNwraoG5TvWDCk7J5VAY6nQXtRnq
DbQi6PkhQ6SoB5pmuD7A/RWgAi1Yy0nDLK5kDmuRgx1tQEIGkYd5yfmXjg1ZOGUwhggMKs5dOJEX
ycp04p0YERvZ0oHJP1/+BvOOXcZpCiScH3Jdhl48KURbI6Re1+Ep19PaQuu5Rxd9RFqvfBCKFW4q
xe2yLdoPfXUlVqyPTFvwf0f+XbL74+OrQariTOqylV1XGjt6ulb3AnHaA8A+KM5j7uXok3ikQMXu
L+bsOhaJNugoMC3nX9nEZkbhOglPIzSmZ/CGwZ3boPf51vEnvwPx4945k1r9+/FhfyM855REd5zF
4mrgFilBthHYXK3dd8iP+TGB+yZCdeNbJ/qhRcghSae/mK1Lc5ADBSdPX76iUNe15BBSbC3xGvgS
YJnzpcHS765S0WDbpzmGS36YKRj0XZ7uWlmEaMG9PgdpAE7zWf9jgVFPsrhvY+UoVa0f712kzm8R
lUBKJ1RbB3tIyPeZG9fOPQBbPJMdZ6tUbIaNVssJQQJV6F9bgNXhX2Rd9HBogrPvdSqk57/LQDVp
RoaFp3bAccfnYoUnXoRBcupqjBGuBM+1I01JznBA8sxxZjGajWgM+9gMT2HW4xNcds7Qbasa9pDT
aXKbIfH0NwtusrN5oUP7tufU7I/vToEJ3pKaxafZdudlmHC8dWMx/KfnaYdwMC/4rapc7TOuztOk
Cgq4co7gi92NkkOMTnYUnZIpnk70cqT6ufcqY3oJgDTVWxMZ22vd9nkHLYMXGS21F4oEXIeLb4vE
EaLFVhefEDVpvtdJMytcTq7YOEbuyisLuRaveC0zlEm2yX1x/llLPS/iGuogFNqoQU0Ey5ZnbCbw
ligHo872mZMiOFLHJeJZl0/S2qedocBUXSgPUGY8H9mYkpZHGvdvhMDQW5dG7gOKWB0C7nr0oxpp
IFxJrda+KwVWLsUZo8pyng8YKJmOfIMRnYDAgrvW8btR79LGEu0OoZokvgI/WsmqaGai2c/DkIr9
sjuFZpmYJYF4LvM0bx4anLEE4SAcEVjLp2Z8kjLFlMTJZnWlGAdWsb/8gVfm6wA3nAmGtKRoh5/P
10Agupxw6zqheaZvhS54L7SW+88IwvHL5aFW1pL3EFtoRnXDhlncPdgkobZk5slpMAtMaafJ1MSd
Qv0HN0N3APrZe8X4F1ct1QTbm0mUlIKXZ9OWmJcUjRnzROq0refVkYcoo+b8h8KcdY9uZXYINDCu
V7bRHGgWx5PnD28z+vPkjksyioPQT6fg9noEVIv5GVDgunvGnaNPr0T0laMJq8AGvmHzBoIoer5+
ox3odlgP4JxNPOU3WebgdZFSug22Ltra2TPGTXazoVcPuv/j68m5nKlNlBk0dxFszUjHVGbMgFeE
ffmA7Ji57xLRYiZg6ttWU8YrUWjtmwIdmVk3PDA5NOdThadVZVhzATLokBW+1awUgKwjsv4KRmWt
fIJAAuAK2joGT9nFUw61sULxUN87gkXsbxMk2RHsU/rb0RmVDZI/6aueI8B0COsS0eRe+YfyDvI2
od3aKPRZNjpik9NW2MYa3ZV9tRYv4DkaYCBIsd8V+qt8QtNeNu4RpJCn3lV4koY3utP28jXBDULx
K8WUL4AojOpg0gkKbz++5uQNVOAgWvHfxZo7XWch9AdSFmMZ/GaiZtyOwPX242BbG4xd/oIY7AD9
ARFJ5NDdJZa9zrXIwNIsODawy3+qwtBLpHZt7B+2sZiUGGlOKsb3w4QN9/Plqa5tN/AKXOvzzQNk
8Hy7BUhU0w3IlWPggMbaGEolOyT2nebXX4zDHQdxbUaALKG4ATZJOdqj9G6meLhJRe1kG5Oi3DX0
x1qkp7eKaAO1KUdbFgVLNITR2ACKiOJhu0GAK783VPQfIQTGXy9PaX0oio8kmjwxl/2hIm8VtJ4Z
ylDS9KbL1Z9pUPdfRcNd+hcjgWkAAkVCS+nlfJF0FLIw942DYx5H7TYtSixxRac+sIeDK1f12qSo
slF9mJfqnZBBlVrdlNPiPWoxeuRj3uS4yce45Pqh8Pord+VaWCcLAanK2xR67Pxj/khkkcRuDDwC
lKMdhbhaxWqPzbwjugkzT+zWbz1afNOdZ0zllaWbY9vy4vLmeO6ppM/msspiZNRgLcDAJx4n9Rvn
Q3zJHPWnkLr3oCVRgCi8Pevxx6J6aNO2vpKOrMzbVclHEP2gFvCux60E8GHbsOOBknvFF6XJh3Ez
dp64160u+2FXXvyl9hCcvBJWV1ITnmtcLHPHmKt0UQpIEUQcQzeNTpnjFt9ziYeO2zdW4NtKar6Q
NSRXgsvqgGzZOYTzJl7u2xZ59E5YCXkt9jzfkN0OPg9N+EXLZapxkWThlQm+D2ZgoChMzih3RlxC
vKtZyrdEius4UsZ5QeeR+4okzHi7fBzfLR+0EVYODAZPR1qX87T/2LZGouaFgknuqQGf8MUrNLf1
u8ERke+MRovEneHG6HJaH9bKWIy7SA1Q6UgGDf+KE/xuLoXAsZ4RTiwPOUUdbJ1iFW35MfjoXTgP
SgVH0zzCAej588lmAxszwkrl1LGaW55+5jatEffFRUt/QVaz/GisYzyel8Ca4MvOMfx8PA0OJNVR
5ClsOOwdHAlhqD6Os0L5FAPyyT56FOfh5tIgxTGXm3eRrmPQUepOn1ZotbvI0UR9ucVdqLihVlYf
SmHaGzyDnSvn4v0G4vjzeic+g/cEnXM+x3EoRW5aQ3maCyi3g+7dp0GM1rHdU+HOq0Txk6ivr0AU
30V2g0F5Rds8+4i21mLX9kFZR2jFlicN4yhnG1GjesnGRB23VXv1FbQ6GIBdlhKWBw328xmiJj+i
9pGJU0W+802WpXh2BEgUhMbV4aMZ8zyxP8ZaZGtd7Na9PhbilI1Yx+xQS0f4F6Ah6qiXz/27cDYP
NEPuSNT4gMtXpD6JhFZUj3KKEO5zn6L/iuF1ugmcUEd21JVXUvS1bQIL3aWqx2MAAPT5Rxy4DWrg
isWp5XF027I5bhGbH3sfT1Pr3ikb5bmK293lSb7LvZnkn4MutolmxZh3Gkl5yutyemBnKJjMxgNO
4S4WM99klYU/I6w5/Q6LqCuBdW3XIDkEnhBgn2E7y2c6em0Deg0lQIKiATuVud126NDs3tLOHo6X
J/ruspgnSrqN+t+slLHUFAvczAG93pYnjACq5xR7aPTXy6IIt5fHWf2gMPBh4jswsJaHXVcMR5ka
WZymkZakl2NnFXrTv7Ua/BxKRx1RhbUiWmmiyK6E7ndZzu8Z/t+R6aGd759q6vQQS7/ihJ69+024
FM/sCbCrLkNxk8nOe50MMWCbhw1YMAOlldfLU187MBqMJ95R7F6EHM9/gCkRfBc4MJ4AQtzrujCf
dOyuMVnAOLEb9OLH5eFWzgvYGsQjiak0DZdlJuERtDn7KB2VZusLdcgx53QpShI80leESd2HHhuI
/eVRVyYJp44XAGNDnV2WDVPUTApPusUJqL5zH6tlcIBYV9xBeMRmMUUSpPpomgNkiYsYZDVIC4c7
5PyzVqKvmzlzPBWiTXdDVOvVTY3abvvhq/h8nEX8KdFoGZCSLU7IXgdYAcExP3Sy07EOaSl+XP6M
K5uVxzbrxmKA5l3mijKPSQjiMj81hqg0+NyevNVk3fyaUdSnKk2gJWNUwGPMr2dfmZcE20rvcPlH
rK6lBQWK7IPbeVmIrWWlxRR/WUuk3CktpdMhbAP3hoQEXdAWzPzl8VYCHtgzVwP9xpjvkh2pKTCd
O6M4iRTzEaUlyvkNndebafKK4sq2WZ0cOF4UDVXIa8tMTrcqrFyDsCQQxRLDq3J6oY+u3tZNpD3h
uBleOY6rk+OFNWPQOCFLUSDNCfG3nZhcmXb1wyBNpfGF7KNiq8SDZ1w5hmuHH+1JyoO0fugrz7P/
Iym3he7UWROXJ04HbrwJni9T4KjPmivlZy71aRcYjfPfx9cP1T8QMGh5ULxZZI+hrRYpzvCcEFNz
Hz2hQfFCq/9H4eTXFEPWVg8+Bbx5ekwqgeZ8flqJFHY/YirUtiiqP+RGEit3JQ5i4yM58hD8UKVC
d/HKnln9qjBWwXRRjOTf81ExG6BcDXPnlAhVfQU95hqHVh3Sn1qlu69VkD6WaoQo9eXPunJlauj/
Esd/11aW5V6nNYFJGk1+UoMm/urhgOq3Uhfu1u1jDRfUwvIiPxpdvbyJMM2OruR5q5OGCYZEwCzs
tGRX0OspA01BtCvLUF4PAoyQOq8KXF9pa20nowl57axDT/vyrNdW2II085sSSexZhHVEC9oIR1+C
QV/noJjcCSunQtwk1SzpDkbmL6Y5kxmAcBHueMeery1sNqPADxGxPk3PvmOUUW1ruMmfJ7Xtbq0W
FOkm1UNxBeK8trbs4Vn5gT4FXZnzUV1FDQzQqUiF6QFK2iO6QKRB4VFTMXIceqnspGG2v9I2Sr9c
/r5ry0oa7VKts/mPutjLuNHgTdkgUlZ1rfOISDpWctge5L4QYtzqdS62niWuaaOt3GtElxkPwKg0
bbXz+dadinhHHDJfkr0by7D7lx5n4G0xwqbcxo3A+iXFmRkjMS+wXqK6c35enve8b86KXbO6LLAA
4JlsaDp+579gSjtNDSp+QaFPbnIXd3n0if6JO+wvj7MS7xlnfqfQtdDegW30JDLrykFqqMISpd7g
3iHlbT3VaYk/HE4IN38xHOxFysmztMEShEcNRqccbycnJC/YSSXcLf3BDsxggmdWZgj6fTwqsW//
/4CLYD/1k817GfVuSaTFYshRBl8qXnMUNY9A3ONwmBvi4mda9dMVEM9KaGBooDS0UWcKzuKoOnWp
p6mDrpIRYlDk2xJD+z0+IfJb5fXePyma9lc2zcphYcQZSI2SHjD5xYiolA+tiXnqqa7q6JNqRA44
rQHHVZyh6v8KpfOwDrNx1Lm8qGun5c9hF99YdrgJaqaSnrywfitF6dwXZpviXlN21ZsI6nugRJ9w
MpN3+LOW1e7y6KufmXI0sAqEzEiUzk9KU4x6oLes8NSJ8ATe8L7Kw/GtVc0RmrrTfzy/5rkAcIcn
Gv8sdzCS3amS9Gl2smX7s6lL3KiMUDspnWZdk5peibog+yjoIzaGNNfykaJJGRSeGqEBn6l3QSXy
O6MOBuk3SigPcRu3mBFHweyK/HEM9Bx+/hh6saRe5aYx+svZSasTKCxO5Tk7TzGtY0saeOWLru1a
7knQ4MA4iHiLKxQMOr3/1ExOZS47bFgmve3u9CrrMBFUHG+bKjqWaV2Fy9TN5a2zFvwodNHGgwMB
dnSxdQoZem2mgPQG0TreDxbULxcywC9TNvJKnrA6FDkgr8DfoK/FUAGq4FKLlOQE7Li+daupue1K
2JYZauIvfzEr2qhMCQoUN9j5gVDK0UpH7EBPGPGimoYdoT+k0nyKHS6SvxgK/+ZZI5Ei/pKw4Exs
XG32RqinCnvGLh3NvR2ZeFFFmVMOV+LM2nlA8OX/jbbYKO2YDsg/Io2oY4mHR5wA2vWoBb25iTM8
Aip8lgIfCWHnIKymuJICvcdzcySAByIigrIB+2XxWScs1NWwY/RckhBiwN5nqHjqeo+WApQszD6D
QX+gDGd9yXEOxxQEZP9dhsP4Nd7G2l5ClIyQB5eYN8wiN9ArOWIDmeSnvG/6fRelzj2N+XpnWzhR
+x9fYTDsyMPAGOakLAIBJtYwrDQl40rB8iHOZaJtRNwApK5aWs+XB1v7xuBwzFmLEr1PGhjnWzez
GqGMRZmc6Ju2I6BfLe13ozrJXZfV0jwYtib7TYPl7Hin4e325GHnJragvqrnyz9lJSjxPiT2YoCB
a8ISIBh6STQ0GcJycZk5D0XcG97GUXrfCn4FeTqvea5f298rNxnNbwwL0Y2ZsWyLb00nzMbFFYBX
Ber0pwU0T9s7OPM63/ukrhAFiN0i/fjtSZcPhAxK1XOGv0gZWr1EdXUa4pMri+QumIYSb2uvH26g
dKpPYacqH5biBuEzP00thpsVchaREDkHFdtQcJ3KqDg+BF33FuvP7DM0UXdjJ2F/bcCVVBrMDAtJ
ioBsxrI5ZfRtqTodAyZaYm9kqw/lLtV6Tb3yKde2DMrUPIB5dHOhLTZvo4X2EGoun7JT0mc9afAb
z0uzD+97WpzhoRIutcUAfYnhoyNzYmhNzfg1ykSgGs6PTRyDltA1aD1F7/Gw7qibR0g3GSIDypuG
aJFgH15vLK9w/vngMZn3DdcaTzSEHTE0OR8Z4SEVqWFPnkKN9vjGwZBL0pm2I+jTsT0YG62Y2v3Y
addCxbsYyMBz1QhQChBFqivnAyeF68blkPcI4rf1Y1l2d6FEhxj7+bz/aElsTipnRV6aHBrNxsWG
xVcKd2svck6p2YxHHCqHlxgbq43Xjc5Ho+08FC1hIg4AB07J+ayqureGTkuck6T12e9KBTzAzois
4T4vMJ67vHbvws08LapgZM3gbsBNnQ8mEoOMKjGz7y6M8F3YhNN/Zm+Px6hRy6/zPruWz747IPPk
dIpqVPuhNy4l3CdhZE3dpsX3PrLynVk3dYRXl5ffZ56YfiBANtwis+n9xTR5xwNLw0UJGtRi+YKg
tYsBMvj3yqvtbVGoiupDP8l8xADyG3x3W+2vRrSwS2GVEDldtHAEJzGhGZ59z8XU+wO83sfckeFj
hK3iXpRuf2W8d3kR35W82Z1VLmYJ3cUMR8MWvTK4+fcBStBulLGya1Vr+Eq3Re4xi40qP0+HhIeD
F3zQwogLg1c8rFrwyMT1d0/OvEgizJrH5IvQaow3p017zbxoyQcixSHnokTBtQiZkKTnfJ8i4aFI
uzG0N22oxn1Zi/Y7pb4f+jipkJKN6LsYGmWfumn7lbpD85DI5hk4VPt6+bj8lgP6oyTD7wDu91uL
cAY4Em/Pf0dRtiBF1Kn6YemZrQjfULKhu8fVWaK1Lj1EpvwSTkG8Q3dChSmRJqHR+E7QJP2nKTMx
gg+lW8pfbYv+xTZH6fibg1ffTycF2AXDBSNy5PfjEiAD2Fave6p7u/kXrK51xDJZbXzNzLsnQ9gy
/nVlanNcOZ8aZmogYyDQzaFuGXdau+1FHGjxj6EH7vwE0qH9gZUuxtSkvWDrR0cNdykq0dZNbFSm
savsQc2MXREX2XQ/qkLTPjuxEmX+FDl9tB2LJBxhd8aTOChjmQZPGpDq8jYJKXpgkYm+zq3I9Vx7
TlP+6NidYV1BTiyiG3c9wAkO/Ewun9Uq56LFH62FCUBf4DjV+AbUuHzRpRdL39OwVmh1L9zbRXeF
JAZhdfkRES0FOAHUjwIpyeMynsZ9oWSQ8X5YWSysg9KMPMR8gPGVfTflgxPuqs70wo0DLEZ7rCXU
MQ99o3FnBaVWYNztmPm+TkL3hxpFirYNvDFPfOBfnbupYltE+0SJ6uIlx3Az9ftyCj9ZEu7Hg+W2
Bob1rdcXh8ittOLYmEEQ3tcoGk3Vp2loRdU+YkSbH0yDHsvLlCAoeZOWEjtKbAkUgaewWQ/dgW5M
facmRd5gMjxo8edJC/vHwq5113cUmfy0mwibxdKsp1ezQPdm2ygdZzJzsmqfjOPQ3eADmgaHMun0
ZjNkYYl9XFYlyV4Kb5B3gzvVVOB6Ywzsp7LLs18pZbHOd/SgrnaOgXfh22iOCMo3aeYkmyxPrdAf
0OE0k72d9UH8BR5I9t0b+WT3BY1yZ1NZeZY8igqtbkmxwKQ177dWZSn3RhU4PxzSo2hnVF72qaon
2SKrgPH5wUI+Ldw13piZtwNes2Lb6uAmd1NX92KHx23W+m02eC9Iq+rCV3ur8Q4g9dLAHy3o6Zsh
bAysi4Uxtns4PTK+rRXqNKgZTMpLw2UW3JSoDeQ+8KshevWqXri7QrMjd9tI0K0PhaqKDLltO/e6
HSoaarwBizs4951Zag7NA5TlNlUVJNCDxsH9ZlAmte+dUfeqV15PpnyySqswwQBM6Z0u0Q74IiLO
7ENd1MOTatVS+pkVxR46tVMd3ladPnhcgHVl7Uyj1PKDIj0neVRTPbWfRNzaoHuR1p9umthNPL91
I1Ds+VRAyjcH5T6WNOQ2nZr0xY8QVTS5Gbjmf7p244ybyi7FZ8Ln/NUSMxywE9ej8d5ATyJ7csp+
+iec2gid7LZ0BHbGSJYg+JCpdeDovuji3t1wZ9njIcQ8Jn+aelXRMt9ICa5iq+TIBjyaJCbBK1Y3
mrytqtDTHk21VorbACfsodwYsiry1zDPlXA/oHsYvWmdXRWfGtXJ2nLbtFmg7/pAF+g/OXmsJt8C
JZKR7vda45T6Ju/j3PqiAj207/MSiNWtU5VhSdOI18OGoyfbV9VV9CLc65NhiHDTx4rT+X1um8Fd
39sDbiV1HKY1jO4uc5PWx04Eicc60NNoq9tjQGUdY6WTGKNQ/RqFtfoy0RwM/Zq4kNzGhGZtj+S/
/m+AZ9i9qaEOsIUhjtOp3tWq8TpFyti/aYYwgKN0qky+9kiNP5mKEVUPluRu8olQiCa7boijaxX0
3rAJLb2tt51nA87p9TJXX3BKTv6VQF2tJ1XlXTRS2bP9QUnyaYM/rHWYkHjWfLV27J/2VBjHCgkM
je0d4dVtjxNex4Ew+gwaqNM0fomiULjRqxA71MppygaVKxc5CTMXA4CjKdaQzJ3kLxcr7nzTpEr+
uQG46PqRXbrDTUGzZfS7JgwwA3aKMr+rsKRq9mrURreTkRnatm7xTve9sR1bVPCURKo7kqoy36JO
637qlEmp/Ma0C21rBlYZHQwz0U3MlS18j/c1nNH0toO51IBFwMTR+o4YSf4r6EzOdSazJtoiSNuZ
n+DjtfIuq9GifUCNPunyfaJOpn0X10F0tLJkbLbZZFgRQv06LuVOFVqvUM+TfqtMo4MtLZqPXRn6
lcs7eqOjmf0pNNOgPWUeyKUNbSI9wSFQnWdXik7Z0tvXxZ4sAEEsIQlRz2WndzdqX+g82mq4JJt8
iPLpvumzQH6Cgo1IQgZH91TTPPqP680Mv4bFOO4HDSWpX61jh/rGaiagXqj8Z83BElPxWfVSz9qU
dp1YO2MwpdiPtJy6jbArc9grNDdBcKc4YfpjCvLxJqNLEm2LwHSO+MHG433fznxjN7NMeStbb7ZB
hYvs91PbFg91CuZrJ+x4sG8LrWc/Q9nWbZ8+Ylm/mHERiwNYps7eBWoBJr0RjqI9dB0Kedq2QR5K
+znmSEI9qRBNEf2zhiTTH8K5kAoaIOR7etwZchPwmhFHmfSijA9Q1XGF3mYimvLN5Wxo0c6g8Tf7
IQFnoeZFNWopdE/zPJDemE5vSWg13U0ZttlrhcK0/BQYAWfc5RrBR5spDvuybQ3h54V0PyiNM/8K
KnzkLVRLkGdZsv3wOdCww7a1t8DIcE8m6J+01ksLKCbXhCjfpUoMxdudCjhsTV7U5nmqBHkhicJW
6G9ExeLUjG1470Rx/aMV09gdhOak1wxOFi8WJmdTIwUSjAgj7/hl2SBFliolsY1+epkZWb7iiP5J
63LtoVWQJAsFbgJOKXBPGFpNXFneReVg7utSXaRY8ftNaC0BdoXV0xmqleRn24qh2qSjHX/PKUlt
7SHLrr0Z5k93lli7AIV/9+QACsG3XpT0mjp0LfpTyVsYtcpLAieqfeTuKMutBp/B3VohhdxDYXWW
9ynPIYDvKrWtul0dTiRlqZHALIBTVt0GgPJfTdDAHWXe1uv+C/rILc0tZH0Zf+uVSFX38Exy9Tb2
6uafqrDtjLjp5uX9BMixuyHXK4wrWNd3Gwe6PrIiPM04jDx2F3WnLhnsBhkp620iW67n21wLP6d6
VN/3SlezaStZ1ldqXe+WjzFnAvvMnJxF3havsFoW7qhT8H2bby3pw4/o4zupUDrxSy+U1xRwreXT
iI9DaWSu+8OCZess5hj2SI1OUay+DQlOaHshtEJ+HpQGb3SLh0y/s2ptgtXD6lnbQs/cH6AzOn1D
cwa21Khk8ZD5CYzO7EtUIXhnH2CSTvWTLgqp3WCvbXsvE37iAof02V258IVhROLfeBSBRXrewU4Y
UNrGefKr4CYLdwFSHPmT52Z5vtGBLqY7Xerad3Qde823zaoCOynoovHIEUlzV+bRFL2atbDqz2Gh
lxL3dmOQ5RaUtxpuFPzDFXeDRGaQ3OYmoFK/jAMdw2NIm8rO0VMr6Tat3WnOHiVgPM83g9k46OUQ
LCiQ7/LO6mY787ItaKIF/8PcefXWja1p+q8c1D1rmMOgT1+QOypLlhV8Q0iyvJhz/vXzUD7drU15
tEc4N4MCCjBsaZGLK3zhDVHR1Tf6xBV27/gizZ6toDLqL9auOKtmoiDpnQwthtrV4shCgTgK+6of
H+kXiHU4ZTgWBaF9YU3aMxaP0pE+1/JKMGG/kSDD5aKQqtLSOjwhmyoYlD5o5EcpJ1fYmGMsNqMU
q1dyYiRiK9tTt1LtRIvcONBK4dZmHutHFv5ys/EMqPJyRFMCod22VBLthSyJxMnUR2EKzbPsOL7N
+jxwqeDrhBxQ2Y4UIz8UXt5GZGODnkA/gMrA4VvHhdIaZVSrj5ZOVBE2kPeToAo3fe77rtSb0xZ9
DsXLwuZOCqXoVGl14dllckxM/w9vzsyz6ZGsoNCkLuppqRGkbPBEe/SbMNzLMK/WeleN1wCv5NO2
afvd5wHAUryKvgSbk7IWUGymm9vi8MWr0Wp7ozf1xzFy6p9Wk5gXDnmPeQqdxpLdsI1sZ9U08ZRs
sf+SSHErqVq3aldMK78Hn7YBa+EfKWgsqqe/HwodV3gM1Gv1JbFAYL/TQnXTH4EBBZ6KvtLazstW
dqcu63+kOVoEm6nSfPn+yGzM0/v+Dptngw4mdBtuzY/SoXU8gm/jZHwMAtu/A2NSpSuELItdGTSa
sw7yYJxWsR8Fj7GTV/d0T6M1xFtZ+eJt8/YcjA9Yico0NcHDr6I7YR4Z/WA8tnVnX0WVanm+E5gN
QWBpEXTaedxuP3/3xZzTGSMogpyPMBvlR1gvh0PGbd9okxKo99o3DhjJxeY7vHSOVI4Wy/vDIItK
VRPAlzYkod4buNtriiekE+Qm7WMdkyPvsrSJNa0BChjqgryL2Fk38rdxf+xNFsfk8k20xV2JIqdR
qEmk3vNpgjOlcSX8e17EbfNdvfn8w8wT/25NfhhpvrXfVffKQQ0suWIk5TI+IW8x1sZ5cAKA7fNh
js3Z4gRUrSjK854588+zVbSSv8HtP4ISOzbE4qzB0r3xJT9U702v9PSV7wZrafP5W7zhvj6brcXO
CQFtgs/nNcqn8qLcbkLExt32O4625s9QcsMHZy9W0p7k2iiOXCLLquiHLzWv/ndfKg1Ra2x63i8S
20rf1b43pldyPVvKGsjxutygF4a9Ftpe0SRXMkoXdLskn071hmde9Zxy5i3pbK1/sdn24cnmL/Pu
yWRgVFEysIYC6zntr+vssa2+fT7zf9wQsM5QQARKzxF+OIQatGrPqcX6id3b9ET54fwQK7HJj1xY
f1xD74ZZ7IZ8jEIniBkm/xXv8pfxQdqP28/f5NgQi50gmUWjpSlLqF2L9bxMsZ5Y/XtDLHYCqnlU
MpN5iJPiTJyo+3IfH9sJ84R/2AnvZmqxE6pAL6wKeRDOjcxxu7N0dMGpV89FhbGrF/+Un/+9d1qs
/lo4stSkrP7813Qq3Wkn2fbYx19qgvxex+/eabGOrVgJCok23L3/ozhTt/kP86qP3OGkqzbNXfBd
n9zmITgCZzu2HBYXYxPnQxWEjDmOHkoA5UoqPOfW/P7vzd7iZswKkVATY/b69bD7vei0/edDzB/g
44Igypt7tVRZFusaTOKU1nms3lvVSS59s/VvRj+5Wv/47w2zWNsYI/sIxDBMEawdYxvFJ0XhhUdV
V5fLG/MOWpwQ6UzQGIjoLc6bxqraoUrk6dGp7SBzlXBor31bpYpDUybQN3mWU8shdwh3EvCmbBVT
3foVxpVO2AF45Olrbz2jKkH4UBoglEbVeHEujf1QaVHjK492nACYl4fsspIKaWVgdua21jQciaTm
WXz/MRkPriY1M4Ah1FuWITK5KY8TO8EPgX+67vpRmMCD9a3xyLE+nxKH41D3mHlvhKJUzJYNfoy1
aWTqqv/Y1apdoqbvyK180ubSZCueVeT1FzHOhPsWQ9HZp0qHM+PbJfvuqkpEYIWiSoofWpkaODCr
mezZEvhfy5ggTUZNcazMstzgM+UAgSHYHmhvYc272HoN0kLyFGrhU61K4ekUxOGlCQvknBaQfYku
V36WZL5zJML/8P1mRPXslgY9EkWdpSFPqiXyINGqouap2utywHkVKIXqfb4qP3w9cAQE9MworvdQ
WhabRCpsWtSpkj1VEn5+Hk3L/Jszk1C3k9SnR26cj69kwyOZsXWQkqhWLQazC0AbQAXTp8LM2rMK
ost1hlvGkYlbhsNMFtW3uTABfJpMZXGKyf7U1xJ1s++KQse9kEzjvLNCZWeNerPqQnOMPF3EmPxG
aXH7+WwuMZtUp7FkR4SBAgHZJ4kim+Xd2jTkJC6lQNjfy4Arwc3jwa6erEFu9fMsD1r6AHY1+7yU
GPRkt9TvUP52TVTApdc44Z8dmfC3WszB5kTZDErhrNoPQxPcyOHzcBX6tLF1cddIdIoiz49rK9sa
bdOJ63QSlnVaNZmurAzNrmpP0DZyXFln5X2r0PQrXmE8tiMuj9Qa4sY1g4wuiesktVmfpGptFKvM
Upou9UZBw3836nWkfxEIypRS+Me1Rp3/B/dzsWjKxAEE0sf69xHdrAvKQbRgOsrI95WdYhRFGymH
AfX5d/yw4cFGzTBftp8M9XMJKq5YvIFtpvZ3qj6RB47Ld1F3tk7oyGt7fzLLcx1T+P3ng87f4vBb
sd+hlfG2JNgU2A6/lTrgcxVHuf+9ULvJXFfocCfwjmrN2NGpt61t0iOMuQ/TTs42pjQNYkvv1T7m
vvlx+8DlAE6IvyG7EUXWw8fo5hRMt4T0XS+tbLrppcbRXPjaprYPmtJBQaXqy3ydy3T51nlZGP71
5/Pw4UhiKkFZW9gyvUFHF/MgR4VuhLKa300xum70UqNh2BiljxBq1pri2KH0YTjmGoo/iwveFxo/
iy1ii8oCm2TFdwnexWBw6wwlfikqUDmImfcjJ8SH2cVLjBIi0dUbYPOt2vbugOjjoRJG0ErfAeeO
10mrtV6RaNm2iEWPMKjZrsYkGlZ6Bvv382n9eDY56ArNSMP5P6ReFxtpyGTDr/SkutOCSrqoUsc5
07vIucjH1vB4af1Ui1P1WvH14EJXgl+q0qTbz5/hw77iNptl8VDch/qPhezh2nKMNNYlURKJc9FE
bhpq8bpQ+/hn3xvZiV6KxxBQ0frzQZdTTid0FkKfIfQ0aGBGHQ5q6P0cTbTGXVXk2VUt2vy6T3u9
u6bROv3qUeUzV6kxldGFH0z+MU3WD6PPzUSSXsZn2jFROBydPnIZd3Y/3Jm5ZZ/5SZi1z3WhOokX
alElu0DOh3TL1dRv85EWwle/OtVBbnXiTkTw5stpMeV+JwYzNMPxricxUrwgUu2TLLbb+ETrgOy5
eZOMFxmonm9RWZsnWTeGz1ruD1/07oZZNPukAhyGuzXT2xe7WjKU3hnbUr4r6wZrEQKEotr2apNU
+8bBHwsjpLQ4UiWef+f7ExUhLeDY4M8gYYPmW/KD2yEFEwOw4Q6TNXvV6J1zOZXOi53G0qqDxHsk
llqu7lm3a+aNEgWjZcoBevipYwPp/bouqjv0han5dU1/PtXhtJEcR6huyUKnI5LWPz9f3vMHPHxJ
qCGz8iEWIrNx4mJbi9jQCosw6g5l9lZbjYMR3Rv6qB27E/80DpuHVgCD0WlaLOS07RHCDh2Nc7KT
wpMJCV7LS9WqOiZStDyQtZm1PmsIE6NxTi419WrwZFqStMqdiAe88BQ/X/e0Od0APfavHg3zUET0
tDY0LBeXcj1OG2U6kFTljnZwfqZNCH23ve67scESlWM5WjWITDwnnXMMV/FxaQJTnlH7mG/wzZbV
YQXybVK3qnwH1NzaZElloRJKxGG7+LmYt1oL6PTzdfKHEWmzzkJBc7ufCPVwdfZxJsd1J4s7K4jr
jW9azcZRMgdRpAAMuFVOR9qEH3YDiP1ZmpWviF4x8fDheCKTu3TM2ukuytUEWyFKSnhkBZ7MHtmL
VDbXRd4+fP6OH9Yo4oAycohomFugkpdtQQzGssCusukuzh3pMk40faPVY35k1fxxFMQkIO2gDEh8
evhmvgAD0kKwuHOUoVmNiLsC0AyG/efvAix3ubMpErBA4S6+aWctW45Gl01YWOvhd1+qpObUr0bo
XaaWl/HzYJZhLbtBLKMV6mqwjp3IRVAD7YWp6ox07p/Di/s5+lE97sweEwP0opMATiDaG0Xt4eWu
Os+0Qawxdp0Bi7IHtKRwb/CkwOwrx9XRr5W4ogfTnDxt6v30stbyNvLRI6wbc1sVQUuRK5oVnLx+
rAIjXvnQ4MbBGyyrSE9F4YOywJNXo+q7rRGGBcYVIfBvUmm3AVjuwcGVQe36uYFMlod8QTeBXEz0
ojN2LZRJIE1jrpaK6QZAOGKLqmQbGm7Xa1V65kTg+S4SGuNVv4rTaCjjtVHWdnyKz2OQP4SRmuff
shLwTrQHDq9Hmdebsg8GdcQrWQRuoWDbjQpHW6Wl5CLulADlw3SrI8+RGhP7md4oyz1VDSW6nyIV
BQA38AuyVnfqi8BsyZSoVexS2RinS6yPmwrHt8yOf8kaIUdBlll20qVvjC0lTwge0aYCRhy++KGZ
ZesQbJ2yi2B7WPymgW940nOD+BsSbzP6lQ9NLG/KIOl7zyinzrzTJqcqXc2I1XQzhPkkX9kC+7wz
VSRGCOZPK9pYuIkW4HcHtAbylWvpGO1dNIqfwLscWpiwuyQOLWknhNZ0N3qViPQRw3foX87gJMZV
XIFoe5RliiyDp0SpUk6ebEW6VrFIshx3BNzXXukxIhWZl+oQrv1E642NIcDDbR0nk+TVqNZD/Q0W
Rp1tR0LdYFtQkx/3gVmgF1EMmh+tuiwQ9cqyJaF7vd+jDd0KDX88QG1O71WlBkhV97uiOoGYY9rf
Yltq7YfRH51q8qIOAaT1ICW58MKqDYxtWMppALjTtLsN8dgUe4ZdQ0lMJrvq3JHfHa46RR5E7Dkh
+K7Q1YO8t0ZXNXs7rljsAI7XXWmWUBnghTTjlRRI0nRCN0o0l33XquEjIG7d2Pa+bTXfpy7R4NaL
ZOjdNEEk6ElEMBLWIMfaNCOoq2e4O4W3Wr4N9DIyXSSsA9Ne6xaKVwRdua5tTBOC/rkE4NWgJGF2
so3xbo0PVebqyQgSzcXRC0cmDdGP6pZHsPv9QNaaIKjS4VDZIraU3uSNNBWvJWl+DBwx142r0VZK
Q/ZC0FYKKNfeAnzE8gOiWE76mHtFbBlj5smJUtV09YmKUxTXMy0ENz8BNbso9MCCcZqEfuf/KHkk
YIwSQHTfWCVotDvPfZn5w5PeDQPKMgJJhxH3Gw6C8yj2U7GvFSQNTS8vsFsYvG7MUIuTJUvJ0cbP
RDQZbmUZLXeqkglJ2XWdqLKfmW7giLqL1YiZWKkludDPSWntcJ0FlnCePz9dP9yGCEX/JkKRh1Ej
XUQzvEYEFD6RbpWkzmxXk1Nd83CZGc7NJOSokbMiPHIhLuMaUAqzGij9cyiCLNpFoDZW2tiXlZQ+
RoFVNqjbq061aaVQG14gkBjHlJ2WiYc+R4QagwF+BTb5lg6+yzSxFKU6htAYw/WO47V+UQWv8aBl
9mlcdZw2ahxZXcYnn5p6G6jGoDx+PscfXvjNlBKVHABDs4bWfI++ewLDkgvM7KLkvgDefu8EWvAT
znp9reoltIcvjwXrilImOY4MRGNxJ2s1hI+xsaL7NomsXV5guLaiGt10bpCWWKx9PtqHuQX9RBZN
sRsrCCpsi9Wj6qMEwr2N75U+B1XuQIm8gcfXXAGbT7cQN9RHAtwYowYrye8/H/stT38f8M90BsyX
0IyZuTwAKg+nNdQNSjLEh/dj0Pu3hRlRuNg4TYnGrZtJcEk2iUACwINrpL7k1SiGFD5NgQWqp076
oFx3li8NR4qub+2Ew6dCwhO87MyAmznNiympUb8DnVzJd+Hs+xFuAyOToWxkNjHJFafVMCSbZqS4
QCknmiyqiFFQ2Q8CobHcK+suqXOv9vGEYTrLzBY7SoGZKVZA1TldtKKXk6/uR7JhavnQ19AJt6Cz
Hs4jtk3jrE2qPgy1kptbrB5jddcXDjEQsVFwLNf4UH8hKlWJGYmHkYegADIvqnfbISxZieFoyA9p
NOnaBUV3dVj5tlYXm3AoUyV1e8HxsFVVqYkU1+IIEleiMHptUxkWLJ3P19GHNYwrAGEyum+zEx6P
dPg4QymrosG466GufWutJPEAySXvtkak1CsVt4+NPxmlN0hxdqQz9eFcoF00UxdnpcQZULoo0PPx
pbCw0+CBhIxIU8NQ1T8tfEeHIQHUMf1iFQAJNgJo/seHRsVgmZanTV9PKUHvgzVZ8R7aWrg3a0e6
ASEc7c1WTb4IYmG82TGM455jiILHYmKR/6mwEhxqIOq5DyTU7NI7dOf8atWUuVq59WRUECZTXz+i
yvFxXkl+qOtRxGRe2YqHX7SneTsf9cODEQLQOykjR8rOgzCbopWVRTDkPl9Af1jQ85U2C08rKGyD
DjwcL6MtlvZdXz1ICDDJt2FE22VVl3aWn8qj0KMTagOow+aDQYCRpk0zrALQ2qFn52F8rDyxvNBJ
+pCgJGGi9EL9eKnzl8apHcRdHzyQGCqr0TD9fa1dVJbmCapZu89f/eNMk1cgJ07NWMcpbWmGPPgq
6L96dB5QFC6/50WvXEWF2SbEVJO4+XysD4AlXgzjVWDXlM+YyOWb+WbWOGZbSQ9pkwkyKsuAaRR6
CHI49D/zIknH65yoPsWpt5UlWHKtk9wVJU28s0KThGho+6h23tAD1nJd2RQkIPIZHkVBcpICUhsf
WgDUxvdgsPtvnz/8YqIgaclzu3vuPXHyUf09XCKTFomBcDq/6dtI28OaTnaNIxOFY0t55E5eDDUL
TbAIkT9ALwC34GUE0AiIfVYmK/d0iKzghKVXPtpkm8GpAqVPWn3pxRgNIChMEdSY3pok89O8O8y1
tJJrM0jNe6S+jHt4hWDVTMlYl5B7juyzeY4Obta3oWh042uJXO6ywT4aI9Q+30RuCjTxnOaJVYhk
0i5NygnH+lp3I1bNnls9WotJ/6Kc/dubQrWkXTvXNxHVOHzT1gCKFIelfY8BN1CJqXWymAijCUjx
hewcU878sI8hXnOA0iQA4kq1cTGxrSZha6XK0otttLgNdpPmRa0QJ0xBvS7jLDoC3lmOx6rBFIkG
OJ19qsRLVFocwixGTl597lTzyrY7cVLhdHzb5+k9qdYxYvSH0eh5zK0AaNHYjOO9cDiZRd03Mc2K
4cVqZBr6UyVDR7RyJ9yqVhEW6xFBhGOlxmW5CgwMooY09+kCc2Av1UGSrqn6Np7kF8fxsyuksrLT
NsIJ4fMN8Yc3o+yNtBNnIh5pyz4DrLcw0+1cfpFav7uDw4OOvVMnq3zUo8RVpWNWlcvtjlsNR8ss
r0ozYVYIOZzJFtr2UBR+/AKjXHZLJ0jWHYaVbheV05F45eOr0b7ho7HdqUsTLR4ORYWLua2S5iUb
zGoro2OxJec5L4hPz8ch676YypCxoSBNu5scQ9ZoKRwOR4wclSPiR89D38eYBtvNRugi8czczL54
j6FjxfdmJufWAUHLYjli5qbHTO7wUlttDl0+nfahpIqzALbq3RfXBx8KzTAYI9zR3AiL6Ncv4Pxq
k9G+jI2TILBUn9gCWx7oN02wq4R55Nacg6z3hyZiVWwvcEIUurmnl4se1x2AD044vAirsB5wX8YM
QxnkHn5xaw3ZuqUmhp4AeKYvencikwVHBP1/fpZwEyTd4efT+0IeJztLX5ycC9UlSPTdiSTbGzrI
uUfWyoelyUj0LRBuRp96XpyHg1UmKgpjZYycJ6azE+hU/7Ladrq3E9/43or82Pn1AcFszHaLxkw3
ml2+PrwdtbMgUXxfekYU0R6QQEiyaY9qIIIZnp1UflZ71jTGhbqeqjrp9wVuyYWXlWEe7EfEuzvZ
7UIWo1u0dpOumi6MssaFypBFzWnEvaC6ihzKUutmmeanitviGG6B1UlCR4IAVrV0ZvQyKLrbr63P
GWQy22ARP1Cb0bXFNSfXSpqOZiZ+jb4y3iDqkOwSZyzXg2rGj4aCZ8Xn4y3PLyi5VESI12lQQq5d
ZglyW0i+WlbaDz+HRQbgZHCRG4i3SORZx3Lz5Q2AOwxlApS3cW8AfLC0TcpD9oBOpv0MmbszXwsZ
QerWFaNopWTVCmoUGzFh+LpRI4Pb0OtCkJWDG5Zc1Ug7Nd2QJV4qhZEWrWqAYvrZ5OhV63L82smx
Jf2hvoEx0UwxoY6ArAwIkMXJzs0ZdIlfJC8txjX9q1rC90NsuIt76NIUiSVEoGo5fu2EBPUfkddG
XAuIolQ0YyJksc247tNjccniQJmpq3NhY55AqKuczYc7zfB1yfcLpbnJJWlYqVrnbMakSfZDnrVe
XIcWJbTAWX++SJYp1tuoMIIxoSHLQNZsMWoqqsg3E6O5wfsn29hRH+wS3E1OcpXaSmX03SkBRLfR
ObU9E1HKS9hox9DuizNmfgZQUASe4BHZIUuOcItKSe7rTnlT9HEReY3tK7ietqO9tXAxuGhEGCRH
Yvk/TDZFQ4T/QCLNLdoFyQ1wcF8MuVLexO2oXWW4oG+lLh5w4XIa9Bw4ciZfV7efT/YfBwVqSUsP
pARVmsMvLKGCUTRpX92kUZzt4RAnW1kpw3MpzLAnnhsJUh71R77w4hh4m9zZo5FFBYsRzNXhoKVh
FxR3mvomjzNE6Wite/Anp5VeptKRy365sX6PZVKtpC0FcXMZxySRVNE+UaubIJfMbN9Sn5DdLMl1
/3RCIkhsMj2lc8g2iJSbSon0cRX4ahW5OkofjatAaC6P1OAWJ9Pv/HC+oTkDqYk5izmX4ZGqvZzl
N2ESinPJUbp1mwfHIuBFBvU2ymyIwQzM8cdbo/VdstYoISdCWWQ3Qz4G521ev0ypNHxrZBGshINY
KHIpzbYIonIHYPLH58tq+YXnFJhasQ7FHmouzffDLxxJwoo6oYc30uRE11ydkufkU3dihIRcnw/1
h9mcsYPz7TwDvfRFNEC7aUgkI81vpK7VaCUNzaWaOPHT56P8YTZnDAj1CPCtBiJ9hy+ECpEv16FU
3MQKvLwkkCsv8n1zpSELuO5avdx1o05Tupw535DTj5mHL88jNLmwGGAVs4i5JpY3dVLGvQYntbmB
9Iawt1/Qk5a1UE5Wo6YWPzJD+Mcu0HkXvosmWUAzGJQ8HI0GYA1LTCQYjiIOSrW96XpJOg16MYh1
P0n1T0A+2C2BJFYuMr9pX1DS6PcpXa2X1gnSFyWsh+eE1wh/Rw//62X43+I1v/o9dv2f/8GfX/Ji
RCknaBZ//M/L4jX71lSvr835U/Ef84/+9z89/MH/PA9fqrzOfzXLf3XwQ/z+f42/emqeDv6wzhDQ
Hq/b12q8ea3bpHkbgCed/+X/61/+4/Xtt9yOxes//3qBWt/Mv02EefbXv/5q//Off1E3fbcc59//
r7+8eEr5ubMQYaQnhK8+/MzrU9388y/V/BtFRZwCKAQRohJZ/fWP/vXtb+S/yU6BuVMhBbYBEOav
f2R51QT//Msw/wathaKvAl2E3vGMyqzz9u2vtL9trBJnsT0SpPnX/derH3yk//lo/0AE5ioPs6bm
Yea9/m4dYW3NfpmlXODs8whL6jyCPDTiC2DTlgWQYFVkip7TatTVJ8kWTbzK0268R8alu62G4Uci
QxCEeGDFG2SzEmU9KoFVr8CZpaddDXp9jfaBRSk5l2wJVSTRkNeEtIavaLKO9ekwYO68Arl7LJcj
f1q8CFkH5AugL2Sp6BHaizPArkFDT3SuVyaQHmc3iTJAhT3O/ekkNpGHQUEnCX+GlPdPLTyYX0Ng
E6Ynyr6mZV9gJkEHONR0twB3Gaw6tRDfm7QKr3A/SDVvytvkdCCNBH81iOZGFg24D+RIzXA/GCPO
AaWWgiaRbDsRO9zVhnJXqw3ktV5GGMCN8KcI4LLlyYPf9vJJn84CHHbdR4GrVVGvXjmiT+/oaA+W
S4seOdiA+Ld0BWjIl8IO0m7dC2tIVkGCQJrXy7kZIGfVdKUbDaC63EmYyAdlvZ0mbkhoGhAea0rp
dtB/LE+PpbEDmiCKq0Br+sRzCm53t0YVqdig7dQj3MRHPhusxr42ba4+V1ha360jJQT+0OV1nbhN
air1znSE1G9au6/OsrYc7RPDyPxiq9TqpLqmlRQ/qXaWJ+XkGKcRiHgvjqKs2idGR+PXigDnhaCb
mSQs4ioXJavM8gDETbuyasWjMfXNVQdzvd0kyLN1KwBo3YUNIkUBj5khXqiiJ2XSHULz0C1Sf5ig
MYtWuKavRJdp2Gk2zjLZ9BPwS9WgwN9rv8q4cmpeIulprrcENEBS1FcBjjvwgrgK1+hXRRcK3Rf1
Mh8y9azEKFoHRpGzA3qeONXoI3qFhUupa+CoextrQutvkHNqUNJFl07bDKVRX8ppCEhb6ScLMIrW
qdpKK0PjzK4p5HiBn9v5yk7bVGyUSjfusly1X8LeH03PlIIg9KI6ixUP8INcekqV4QRBeFnMxoto
a/L1AsQ0HNTjLqcs6JuVlMkR4Peos/UzREIcZzskUVedkjeBIgbWooMcoS1EFuLk9YaVKCcuGL/J
dnX6Ek99kXI/Ei04j6OJvJyLCuaUu1nHrkHxrujFCuMl/ZvadNvZajib1RJVdWVRBmpdzU9wM57k
YMw38uiXkheGY7Jn/Y016PwYiUW9pbCehASp4F78/p7wuurXVWq3V06p0F6Vuqa59yPFvlG0Yepv
NRVJ7yjJLdMN7aH/oZcggl1wL0iVFVnVIp6VZSZ5Oz5ltevkRfELc23lBUhPU3hTkI27FAVXeysm
O/mVGWODtGuc35pqR0ZEGZDtAOnITdjEpzLO0s9pIMwTI9UjXMnsHCiZbT82xBn1bgpG/xZFMz52
ILH6esAjL0khF87eaccaGT5V6uoTtYhMdBZljDTWlpUhltVGnYK8ZGk/OG3bNbsgGJzQxbUv7V3H
oRPt1WKw1k0dU3qIQIZZnmL4vfBaybe0NdYy2rgfq0JT3LKGZeUJRbJ+cQcq0b5jvlc2ymwhOA2r
Uda10dr2Sq5wunBx+cgzL5BVv3DrvKzR53JE7a+B2NfPqhHX90YmMg30juyfiC4r420qW4iztZoO
uqlLhKBWwl1120gxm3k0+7ZdZZMAIxn0AQgJkDsjjtxqnq39IVlHlHfFNVqBdbxWGA8H2zrPCs7Q
ZqT4qVf6COqPRbMC9dTcxxytDv5Hod4AW2uHzENjimCsCQHQncpWmq5rXMxOBH+emxd+fB+OvTRu
kH7qNJR6YddRpUnETeA0qN4obTgIT6ntLDt15LEoXQAPPslBiSoqRtO+TzNK01rc7cxhtoI1Cbuv
BB7GYhOkYZm5dBLTfGOSRE6rrO10a9PEShpuHKMRF2E1lc1OqnSfGbJ6sPKpE4fI6lVJ/6SqVXBL
p1xPvSyJzZ9qS7N4LXdJ150h5NanP80wmLyAPW7CovAbqPQYEIKGq1RnOpGkMKF2EJmpvirUbDwV
vYq0Vm/LwxNSucp5iORQ63Ew6y/Uz1WIWzaOyKMPRsHLQxOkZes06jcnNJvTvkzG7wHeRwmLvM6u
Cbxs3Ihi9Vr1h/pXZefqc99lQ7WJY/I+l90b04GraytxayeG7xVIGtu/QYu5Wicc3C0XViAuo9Ti
qshhQuCPw+pCzskXyhnujPXTGE6xtc5ap85dWxtDzauKohnRoQGMFuoWCpUDfWUWewe2a0eSMcn8
qrAtN/bYNT/KQI5QMaqiPHJV+IvD2u+N+CUALTysss5uUSvMa4B5KNbot6E/8q+TtOnsk4YMXHg6
++PK1NJBdg0hIZiAk5sN21lt5kSjMDpgYCyxlT+g1OmpovcnlNd1Iz4DNulc9YgW3oLGx/s9a3r/
iq4pDmSxFiSqp5RZZa/fYsIvhcf/16D3IFD+NIj+/zE8nrvs/+u/YtAP4fH5E16HT0nyj32dPGU/
64Moef7R31Eyke7fwJfwj6c1BMdt1pz7HSWjo/f3XOiZu2JgQ6gr/3eUrOh/s2cBzdBNpLxNW/e/
o2T9b7Jb+rukhTiCANk3vxImHyZ4s3AwNebZyZq+hD13XQg+36XrvZImaS+H6U01kFsqpcK9Z3/r
elNzg6G0jyTNc6j6PzH579Eo/dIynpX4sLM/HG02WSBrLtIbK6zjTXqtApToEa/KteY81yBx0pUP
d+8+yr8Sg/eJwB/GRFcaXhBTPKvpzH//7g1T7iG1TYf4BtX8yyF08t3QDNuiDjnTcmsbqvFp6ChH
imp/mFZwYxw5DuaLc+/6cNDO7Jw2V5LkRp0wD+oae98MDh5G9mkSmsrvHXiQn75/Q3pIy3klDqbv
yIDzvNL1ORyOYmRmR4ls3jiXRrexjRUYXBtRicFVBkTBop+haVDkf2jFN0LJqL2wm0st2wGbrch6
xEptvEl5ciYu7VUb/LTFTzv/PpT3QXsld/um+6Xpe8SV2gaOxiaJbvX6kl5/gjy0sQ47zwq8Kt3a
9ePUCDcThTtUnnrbVnsUTvWz6DoP1qP2c8xv9e5bkF0kweVkPZrSFsowEQ0+dprFXXEt6ze2geAK
KU2pIo9bXDeytEXCtrV24XZQdxI1JMm2PO3G9vfa1jqhPw/m0M2tS+duejIDuGUN4s8n4aN+Hz+r
hRdLV5PxAgD/HB1r/GM4ea96AB16+mrLj6P9zbCfSmoaY0cTpLhWy+cyilc1J3ehvgLIbQwCJ4fz
dlNrs2+SC7OfasuDP1372aoONjKKF0bb8cYGIMAHi/6rot3DXK+GE9D8bjIBclZO5eIE8eH6Kgs9
+K2mhEmG8ISzYS2IYlXFp7q/svrHVvJMfSv+D2XntRs3tm3RLyLAHF6ZKpcqKPqFsGyLOWd+/R3l
p1bpwMJtGMd92oEsFvfea801g+DG5cb4LtH1DuBm9fGWAFgxNYOOimj7Dumtk7AJ89HSLzAnayDs
QLUJlgjcWVTpuALogmYbK/tiJLhpFurHssOq9d+L8cu6YDGgNL0pIiHlYpXw+UWdDczLML5UL535
E1PdyLkRxhxiBCyMRr9NCf5fVyOal22NYQyL8A7x1G5HZrk0+iXrracA1zaY4T0TsiHZ4yLSuf/+
bF82GoY+f0XT0O2QObEvf9pogtEYhF6ZsscJWNRWptolBe7JqIINYew73YqfiET/VnP4GUnnS+Wq
YCWgZrdBKKSAz1edA8Q/amqkj82sUd+v6afNJ6sLcIsz09qTEtyXm0ifvDYd14i+eZer6BFh81kf
IWO3valscmxVvImWVJ+Sy78finF7xp+2fIuEdqSBvHHkxODB9vn+Ylkjc1UOrWtRHYx+xbcNTawz
15rsWqS0oA4Q13O6lvxpI45eFbiDYWM2jEaflxCBfE9tY6vXbp0ITuLnh2YnbeuNtjVWy2z3jRvV
jnXQez6jw29sGps/J41uPdgSU3w6AlvY6j7tiIq/ky38FvY4U66xm9KP7Xt4jbbyrvmRbambV4FX
exiIYelIaLWUuMFFe/v30/i7EX99GqR54WnH8Pr+AAwriE5znVpX82mcHeVXWDuJTHqDozd2pDrB
h7Ern7Ayl0/ZjgcBmzgQ3arxa8vuS7t5Jo9OqJ36Wh3GXfKnfOdzAEoh7/33ff7lOf3rPm9v3X8O
zSYUx3EZIuuabKo9vQ4u6dGm8ctduRbWBdvoh8SzfU2Pix+ch1dMjfbztvcM8m+PqbwipCY4RBum
5CTFX5SNUjpz7Mfl2uqxkXaF2s0it4rcJd0nqmNOTx2uz5TvNSNGW2sdTjBMrTHSHm1jbeyCzXiS
ztMFL+7OABrhN7qTZseRW/erTIfV+qBOu0Xz2+Bglac5+CmWb113KWpHQXDymh3xFvXVdbVKztWh
fJBTp7w2h2T1neHZX7OC++cGg5ARC3wIpLB3534KQT8PosG8xs/iVnqQNstDsm+PuKba2lp4UZ9b
Oz/3GD+R9Z7aIcbjnb0A4Fg+euGkc/BTnLysgLXptNOmGU9Ns8oEp5AcLCP4c1mz6k3PiP1FW0W1
V1SuOToxQnby9m7m6HaPc7/qSZFDHMkOmVjxg3MHBY8QbeuKRednP+qrsO035kvyQ3+RDsMx94UT
B48C3nZOJgcx/Mjmce1pP9SrNWwizWU91OVaUV2h9IVkNS4uyQFZ6ok3GMr+jiamfEY82dPYM4i5
RP7KswRHvjuoML/U5ZzT7BocgkP83G+xQ3gKnMrN9pjeiJNHkk5Z+lHr6IVj5XZ+0DegartiF69q
1zqXm8mTfdVH3CO/zNjhH771vlLu911IL2AAYEy4rCC5vDeFrNRyqpegxlfAXMX5qpS29IVm4zO+
sMNMZv/fpVVAF+oh0oFTV8WbzDjrwzkpNqK11cddW72p1pPZbdvWM8KDNjsikuJgncRODTDqh4Pd
ldvuY36IAldobOUMewMVuyzZ6u8UUv/P8FR9yDpTvKdwfjWbB2ny+HWlcTLQiciZR8fsPc1wRiyK
Jb8p3Vi+LiQS1O48bsvkqORek7lBvMoiPw7XHR7oCg9YYtlZykNWbgfxycglZ06OS0rQxSpKbpss
1V+cAMEUx06NnZ6kTLl40pWjZbkszKH/w80z4zNEL7mYxCW+t5Kt6Ne03yWyX6bnQVjp8ztu3zYk
q2Jp3R4Arr4BRD11iEZWrMpH5GawneaRUglippLbGAajyHN4RYsotcVkWXdmaGuu3ob2SGxAY+zz
6WJEp6E/tJjlDuZzbDzKxWTnCU9r/H+WMpDbb2IGlrpCChFSmM9bZIAni74skXghc7axxynZBLCu
vDqgKV9q45uT476UgQbENOU2brmFUTMx/3w1MU9UoLG0uYSm+bttKN2UNE1sEc0lx6X8DQvvztrt
plymVcWIBpoTLG9Ssz5frotFvYXQFl7BccCIkCa6cVH8Qi1zq/O3UaKieTM2xTAo+7Cu3RREVV3C
Zm1VxrYpleCbh/0/bgieIywFbspiIHKfqiOMiRrjlS5eJBM3GvQ/PoWjDca2D5U+s6MwWHUKh6qQ
n61UOMa1cdb0MqcbEc/GrGb/z0b2lhd70yNBn4Un/mWWzt40heRlLBeQ1pW69E6kjnj21LVvLZLg
LjmAK49Y++ZcvhVz/z1egIjgBlM+/I0HJ2Do89cyxQoIbtmLlz6uWg+NuegMEtDmVPHm/bsEuK9m
kYxQpFClYL/Lg78fpWP5rEYhwbiXru4EG9i8m4zW1tCP0Fn+UJREd1NJ9f99UYrzL58QJR18PiRs
7Pvm36PhP4XH1MiVAtwmX9J0W0J9STaR+tvKsEgsjwsxMcm6t45G+LPIBxtekJ0sbAri0RQxCEvJ
RnjTyKjpLkH1XIinadoV03Wunuf2ve54S6ZrlO3H7j3Wd2q3p1pOi126rM15XdSHeVlXApMvL1Ei
mrjWjoFAX3PD7XJiWDZGjV6yZPOjwzMflgbz7zV8jak6GzGr/lT0B01HoPwm1mzgqnCsl7U6H1Lh
o6TnWGTNaQE7A8E3OHrVVz289NbFKJ9rg05obXAj5gMJMrLyKyuftdkrp2PLmEJfc8YN5PWKG8ZO
OCBLxQfhOdQDe916MA0+dO4K0GdiRgDZlp1/EUhMfjGTJ3k5ytGFDtvQ3YDPBJKZCltZ/RP0K234
SYppoZzj+jGjvdW7bSKtorFyh3mT8KwEDlro0gJD4t6tctNrzMBVtAMzkf4XpBbHLH5KJOVE2g+i
mRyLkZW+ypgFkcvSnouZZmfdELSubUgfklUEIhvdeBz6x4jfGqe60yjXdnaIF+otX1I8WVmDUcQB
jfNtr24rT0l2o/YNB+bLqU1Zhk78b17lzdT8rluq44JZI/yyS8RclIZdzx1EBJ1dlAoZJJrQOLFU
fef3+qWaxgYCLgpUIDZSjNTva4VoCUcAW1G5LPpvKMw5uupy8UT82s1yl9YfrXAkWEudOEzDs9Jt
Q2UbFCspOKj1c5f7bCjt9CaYfmYc8ukg58dYFvHNOKO1rLXzLP0IQI0Z8IInUDQ22zHz8FVq9O2c
nBDfukrCk523dekPlosYlVxZBn9PVHXLiZGrbp2toffEiHgsgiH8QfHlwEXd0ppbPL7tSiQ/fTu1
f8LCVzWvy7zyd6CvRJ6duLXOQ3o4LordjA8RUdqzZmsZpmto/6V+v6jnysAtsHk2FAYzTPoeMsU3
JruIv+GNwJT7snWg85NuVATi8kD87noWs62rcC4U+RIr2zS+dVTDPttop8DLnPGDlOjysAx2gxLO
lQh1me2Q6fWs20NwFpftVNa2n9OSTsahivaZ+n77P2ESkz38HOhOPrhkZi0VdESbgGmLiv06H8tl
mxiHqDgwXbWl1GGQS9WsblTOZmX+Mw2dlyqvRAYRK8JP+3La5FLlKwPGbj+s+OecHFB16JYTlKs5
vkaxJ09r4b06Se3BEFwp3IWDW+jPwfyEjNgxw9qWSZZTz0o10Cgd1GUl6A8Vky/qAFHKCZNiQ2ge
5vmn2e8tOGedcRFIoBP7/eCWtRMw4RfA7JhQ9tsCe4V6ckN8Hha30VeRYufhY6uVXtC/S/HoJsQ6
a82jaM23RzbTD/bpmvmk1hxkmuuEHj7GUs8hOIkBuTs/S/tePtTKCvsdXTxCxGp+jm4onRi2VEtv
m8Ih0xHe1w9acAyIL4rRQDa/Ffa26CD305qxv8O0ZF80p1Z7lsJgnYa049VD3Xk/NUb/Wv+Oxm3f
d/EmUvgLp9qupvdEcnPjD+Gzdp0zIVwiXypXRUMgVO0bHdQgx8gD9nVfMcpbKxQ0q3mRPR2eIdHh
6O0f82obzJspdaseXK/vT6Ey27n+XmW/NeWROdvgCtNKS1d9TM28TmY3ZNbcUub7pWk/8WWuih/P
8rtQ+dGyygNfFN3kIjz1oiv9DhPfpHmpfWX0rNKxUg/texqtOA+Gc3ecFlpgn1Sm1uWgyVZMgRM/
MFalyHAsR4iznTO3eurSHbCqn5F16E0qB4+thBvR3VfZCtuKkGkdWaqHuPciw9fXltt67A9444d2
+SPcWX55TH8KpzqyYXoPl8nrN+MadkH70IOl6hsD3OWCg2lBIJctrutrnHB3s8pZ5sSbape8qCSN
O/O5UV31pfhGGvSXPf+5tIF1ixpDkUQUJiRsfC5tSmr5PCVl4kLkl+kNcSXaUz04NIiMNxU1dnvJ
8hKxkFmg4Fph1rtWae0yHWAnrvVjpEpPaCL3sJW/OTPuu9EbfojKU0G6hAAdwdvnO7NqkrAFhrqX
JMLVNdTk0k2LIf7/VpR8dIUuwsC04KZGuTuZlC4OajOZCUmLqSoqrX8WI/GkigNN/vKzExe8lb9z
7yT97H7PBKsEtLx5u/Lkv+QhoeMV5CSZpcuNW3OzH3FzcQ0QFS/sBH5duODfk+Lp0rqQj4mwinhP
l+eMPRYUvtqYf6TYfWf7qbobZAGTyJAuYVKiZH4zagTNwzHW2DN2c/Sn10/L+EfKX412J2bvQ3+q
k1OZPBfDx2L68HyGBGoIigYbhxgmDWni4pVHzSmBwttGDfHaTSK/mJ1mdqyJjGLfSEhI2xSGO42u
3MPHcFgxY8zOazN5QHFpAiv7mqOu5R2AxppC5Nx6NJMOeKELdLWSfBIEvcFvvfBonoMf5UfwlH5U
r6WnueWOOQq/j6mRX3u6N7ylL/m79FbvpI38Yz4L/KydxsCJRSzWGKNApHD5UYTrRfLT5TII67nY
KMZ+Gs/FylTWVf4+IKLKD5O8EwdfGA5i8tCNG9xbbInpV1ytBw1vuL1YvuZuUe9Z4Ivsx/VWSncW
IE64yeJ1oRDxupommwO7CNFpYCjIghYf67eUSLA3vBuN0jHAOyV2NrZAG6aJ8Ra//7tWp9H9+vIY
0DXhqd/Ubl+6kbkz6SCzfrlEEmyg9aSvk2Svqr40+YHlUVTy31XdleMNIzjyPp0bvfkHrpaN6g3V
IxqJvjyCxZvLAUdhUEZVWg2xjVN1tPgkw4W0b8TWVU57yd6E1yp3ymPrUFyDEEAdunaBN0puknvy
Q3CdX0mRTIkELW3trL4Oz9JHdCme4Vgr53BfrbmhbX2I/JS/wPqRje7U2OU+eOh9w+MeN8Vz9VN7
HlalT9SZoDnple3+Q2tsMiZBlSXdjSW3r0gXt6t19GCsM7I5fxYY66z1TdXYjfSoP+h+tY1+FKWD
TVXmtZvuAySQgxMp6Zt2IGVDOygHzcMvwstX6Up3Wz/c6zaHiSP6jUcHI/xMAGhYUFih/gBrEa/B
PngUR/AOUB/xt7wJVwkYT+KY0AgO5XY8Kuthrf/GzXDwSl9+J/BgN8c8BFhw6mONZw5ifIZbHkyQ
NPXGeauBoUreUqxFZlbD78o4z8NmVq5RtaxI8bTIe20dfi1W7duhgAr6Ir4VL+lBf+tHG/pCeMif
avISasBnjx9N4OrCWi/9SXKkzm51uGdOXTojlxvXVrsbhJ05HIisAa0j5207gmGyv78Pa2MFjw6q
WRp7Y7SKFXc4w+CQnsbf2p/hABM+Nu2Gv8m0c2aUqQeCJAzrRney0AkGv0pXrbaSu2OaHUTTN8gl
K50ydaB1RH8i1S5qWyc3Cq7F7OL4G2jbwHKbZKdIvib5AdkPkm+W22g8Q09rwrXef6gx9dRVYUQ8
rON61aqHMnCU9mGkNUm8rkMQvOoN26xWhKl1I1udvfC6BA7ANkPEkakF4zsmkd/0/l8hECQht0kP
klwcqtHrfj6HVA16mRHkywV3kd6GtoPR+C3jC1rV6Eapse3Si9Tsdbk/FaVnarnsCvzj4JkFxKuk
35zYXxApbodjAxUvnOqbr9/n22kUsk/HPpIu0qt1CxMWNZzlq5KxxmR+W9t/PYNvOk38M24mIl/d
rMUsUIZUqpbL5Obretsfp/34LHuJb3njiaWBJ9ciOXm07afHKnUa2ZOAiJ/kk/o4J7Z5AiVPhlOS
OgmIuUA/QifsE1DbFiSZrczINn8tT7NoO9pPws0UzdY7B4ParHTBMlve7ZNseHn3kLUO1FEjvx1Q
feIRP9bQlnW2eEo+bgv9YX7rh7WSPIbqkfRUggTF03yqdvJbsw43+b7zlm24ilfWJV0Rlr6bT6qL
Du1QvfD7Htjen4uf4746yv7IvqQcsZnBK9XglQxcIs+0xQ6a7RyvuvSwdKcpPcCy6hNXPU2JA+Kr
1rftMFAYf3mCcZY4ciRHNfhunPEkPN32xoN44vbDHyVl+JN4Yr4mviofAntktgMnJs8oeFsWlzkM
DRF7jH5SLrqru6Uj2Zq/7KlvfdXmvHVlf/lo8BK1bOGpeLcSB6s77jd9Gll3eCv+4UHftpr1stVf
owtsqvixfKQVErbVOYPS9mdARkbI5m9IS4JDEoAwklxrt+8DmxajJNJ6Zbv/KL3iUD/Er8AmW/PY
b621fkn+hJzP47bZZ4/ar3krH9J3C/YjOxZObbefhWmbPCkKY2VX7Wmh7U4iN++2VBd9nw3nNtiZ
7XG0XBLcy202rOdpPw3nvjvF6iFU/Ri/KN0VFLeS/Nhk02F7cDNhZbUrS3GFfr3EqzjyR8MBxVAr
R/8BYK23bNxu3joaXiR4Gr9YhX1jFgi27s3dqeoPsryee1+eL7J6SFsn0p2Wz13shf6QdQ9CFzip
drDi5yrcBmS4f4Pr/o81y6TillQgy3g23svLzB6xSTB1y2VZMIAVlLjYEX452cEwqV7dafP/e4+A
ty4R4XWTQUHTvStqkxID+HEU0ksAoOx0MSzhrkFRJ6a/Z1PQvwOJvyAAgDvUHBg1SfgZsFl+3pKs
pFKGPjLTS9IGlbvM+bsmE5qI4XTjzN0vUWLDhL6J/qP0LIgPRgRTMysKjlSd46rLZbCnllH9LKxQ
y0ZOZfU4d4btr3+XTvdfA08eNOiGrotIU2X5Dl2vp15MuiSPL9VilYx2el5TnTwxmh1nGeV+8+/L
3TnTI7K7yaJwHkJnBw3C+NsF/AdUTSsrX6o2iy9mvIy7rJ73UxKYftpGrRvHy69ap6OaEyX2ZnNh
0BKZhg80XJC3njW7oaFn5PM0OHWrASx5oQfWq4x9FaffnHHWlycjMVJDAoIvA7oRTbt7Mm0u1EGK
Hf5V/tFzPYkQbDt7FB7UlXYNVuY298oz89LoGm7LP8oLWz1D0fhHljpCDl6LbsDXk5Na+jkFWMFu
4kn9MQdwiX0hhiTqUpJogSsD/Ugx5/+1V49klFroEHehRK67o9U7qrw6c5LGLmYGTr5lOsPiaYTF
R9lG6vy+oYjwGX1aI/W1W+eHQga8PQvBZaTcT7y49sAEKETmHf9KuFT8XnrzGef8Gs9zmAc47cJW
UIBIIJVCz3LID0tfOnY/OFaGEydYR7sNRaDmVN9pof+SXv7baEMrvElrGevwj4a92edFkuqSAfya
ideluukc8tRVjElDW8ZBWQmTTES6/nMoOD+rlOoqFx9UKfhIrLTcMBQ5/fvVvF+xOt4jSL3IorgZ
RyE0+3wztMKRzpItrhCBJaY42YOqjsMqiH9Jck/VShBBuU7Gyfpmq7j9vZ8fAtclXprNidgK7Lo/
X7dQqpxc8ri4Dpbgo1nMQJESBA96YOdyfFN76K3374/69dVmdCVBzkPUjC7q3sFJUKWulYhRucIL
JmfX2BHJita6pppP8u/ypv7HxW4LSWUF4ZrEU/78+aZw0uIK+cpVTupXXOEosBXzTyn1T3OGvOff
n+y+OOOvB0SA2kA5eDtW7ipBpVZEwO1wvAZLCuRWtNTaMiObf1/l72Fx952RTY3mkvcEWuxfett/
djGMUTGPq/Xhah4A3YBe7ekxSoiltsWF5U/R55g0vfHazE5a64aip1HvQGgtnvp4Uxa7JLoI1kM1
7SrNS4JVSTS5lvmZ5sm5W3VeP7ljfVSax4q09dCV2tUkuBbJcanbxb4W7BAlGDSK1i5UvVn1mmVt
BYQqMaJ2pQ/aSabWE6VS52ClFz/mj9KzMTl4L6OLqI7UXvx69pwOtljadeRJNclHDvINrHdKRobZ
sVQQDKyn/JgY/vi3iV+INRWcAepNjQzLC41VsuvytRis0nE1HIrVd7bq91M/vsobXw4nFLYHE6be
5/dGFYU8ijOxv4rp4lj68MCMD60F9q5D17z2WvkQAef/+4v9wkskicMilRuXRvC1Gxb1+aKFEY1F
hpPClZlkQhs4uXNuRB7GdnC7hlZ1sWcEEhqmdSF0oVeX1Xfj5a8fG/MjZHSYIVhYfPw9lv7zaonh
EkajNhXXTFCfsziPHbLaAiepi9pDOiW7SfnRG2X2zSf/ukrZguFj4m2Jh5Z2r5Um7gWJ1lA111lv
2m1nrgS4eFqkObkUCt/gi//jKeOrg1seWxDUGnhmn5+y0Il9MDYlFxvNay1K67bIEkYCH9F4KgW0
LYKEqdpiMULKqvKbQvB/XP0mlb7Zr99M+9F4fr56yXkfFfHcXJF2WcwsFmyJw4PSa7WrxfFh3o91
kjAEDJ+ZzL3++wX7+pjxk5Bu7kUIiulX764tq3EVDmbRXNu83dWtTF8jYojb9Lo9We23+xSf5PM2
xdVuKmYY9VDO74Fs/K3wiEEyd4Va0a0BssZuQ7hUaPey/qzI0S1Ct5oZMKffpo58OdUIzwKNuw3B
5JvPgfz5IaPGag2hYgKGvQoktwY/ZPjQRX/tO2FXNAqrWGYkPXWGYFscCA4MUWyS8Wi0QiiYVSb6
3SL6xqjq15Y5+7+/hr/P+dOTAd7H24LTnsG+wnL7fHtJlZGxpYfiZa470wmn+SMa6tbXy6q1ZTKN
4ZEzRFJiRplWioVp1tFE19FLF8sMu9Rc9UmCLjF5pNyrlAvmzD2SOxhvVfLNrX55Y6CrYoqBWQQL
k0r97k4xgx/1iTiRK47h2Ca1TEysqpacQEbHU8Mo+/eT+XKA3jjZmELxgkr4NcnK5wdjtX2LO7NR
XmdjUqCUw1vJgj77Zg1qt8ru8/PHBIfSGl0s7gx8FZ8vM2qNUrZyFl9ryGpYrlvymyJNlzZaNhGm
QXtdha0WzgtDYLWudrrGfVhCphymXn8IxNA6lYGVYlUKvWcytO2gp+Ox0mJll2ICY+vLq2rmjHab
RH+wopv6buklf5F/mRB5hSh4t8JI2HAboKWAwnI2Ha1aA+0uLBU/6Bm2gUih0qnCltTA8mLlZN8q
HV/AsqiryhDbcw86GnTmcF4MLwtk6wKtYNa68mTU3Xzs4m/K06+dE85L0BDRx3A8cTjdfTNtjLFQ
32bJdenyxAkx/XEGsS5dI5NK5OJAfjE5g9u+T09s5o+If0a7E60/YiceUjnwlEkdXlTZcpYGHKCR
caHGHFf9pjSSbwv7/pulrYNOQx2Gh8vdwq/lIsRWsojJkBTilTIOygOGI4IXDh1ix47XqQ9K2AQV
LRFG7oHCdFFsWPtRXwtupUipK7QDbMAg95d0iTeLFe9zY+g2qYrWPGvbPVlCOxIV5fW/X/0vJy8v
InoA63b4Ig24t/ohR6URIrx1brwua6XwauyZsNmhCIHdtMbSzsypd///12SbvFUdZPGxVd6tAwSj
hA8OzUVOul9L1v7Jo+wlC9JNbgYchUy/BDHy/31NnGG/fEdU/VzsxqjDg+X+XEgVpZF15LmXInaV
4qCrV8Pq0ec8F4UdYvAUSq9afkCN1NXbXIe5A0MTIX1g0amGzljXXnzTrqPqmXNHRJkRm62r0K8R
umEbaADDBUKG/G50kIDf9alEVbVrgP1QAMnDwyCnwGLrpLDn/CJPxwGOT5Wug/nUZa4xe0VKx0k7
9NxmtTNUT7n0PtZeyxCv1zaq5VvRB+TfLAIf1FcBuHquPunl2nwpdHcsXhVlNyK3kWy4Uu2JXOV+
Zh4G7Ydhqe7pvWMlid1PHzcrEzDyvHaLaZMaB1V/MJqnABQPe89M9cz0AcMPu7nMIGelX4VOM4HH
HufKnU1beGPvZewVa5vA8PFVZFHltYeFEM2zKUKHXEnfBUl/PQss2lATuQzg+82F/PPbkonzOPe6
zD6pKPAnJiDOID6GkGvLcUi/eTXZif/Ha3JbCaS5aBZXvv36f0rRWMtzMa7V8dKr/iifS90Oloe2
5csTa0drPS0DLtBeDfOnVR0CvsQyuEbk7PbbVnlT1D+S+mcaAboq7Kz/ZMIhCghA9NT0ZelXMN/6
cheITGKeJPNpxphMTV7CQXa63kJRr/sxwzIB36mAuQbUigHmyJhugh7H9UMpIyTHvhaiVPVbbhtn
UUAx+IbaPnYkPbG7uuJ9frGC7Rw1toamZ9Q1Zy5A18FTSDLZDBGGYmPhzMipM1sdewCUEWgOeDkl
3WWAJMFEDfW7bSSl3c0gkyICXaaAWAvYgvJH0sgNr+xCOlmvEy1Vg/oLy1QkPasgfK3LfDVw6zOo
dsOvygiZxkAEZX2GG2OLMUFDLWdKyph7eNN+ICAYQeQbO3keoCxljmyem+qSpL9VRsg3+XA1bcwI
YXT4aIXnuHkr9YsIbyZ6JbnE0ne1Rb+LrAi6W55cAm5GRUNfrvrqDRIVZObJzRQ4FLyx/UrQUPwS
/oDf1MYk1+S55ORzCHUgMQC0hWla/yR/SNcpcpmDSyoULyS96BVUx+CGI6+vzsKZ2eDwruym3AGl
j1fI4tXGw8cUPAoNNurpCg6b7Jbw+TgqRTc130f5WbC8MvSYCOU4gIxun5J77uAGovcrg5ySYmXR
IQfbGDLj+MNqASY3srGpZz9p/PGmyZsbaCH75O9/nuaHroGKjkqunV6wSWAq99aXbxPTXLi4OFkY
z+PvxXAZ6vXmCokhY9pGfrTSbZA5hbwNu9fQ3GTLD2P4ufBmmkhYTIqO28S6j7yUfYz3hNmotSp7
TzFdc9rBimcr5Ecx7BvhmsKPSjd0ZpO8TTPoA/u895LqSPKHXbTv6W2qPNlpuymkM66NtlD9HqTz
kF2D6Zowcmw1D8mI2Wx0zvUyfSqiQxEcFWklh6so36rhKkj2ab9Nsm3d35p8ZVnDkSyWB6nYYXpd
qH6uXebxBTmfMjz1mZ9v+vIBo7ZJ9av4sUkRCF6k/tQz/g9eZJbHMm00y7PMPXT2XFvLxdpiUAoZ
aqszlvw2OOlrTYA4mGPuxoXDlfaeDjcUBJ9gNDRcFsaAMQzTLOlso8Dgf5bEa5JgGLnU+vigdjWZ
Snm4L3AlcQMriFaRCJZS9zLocDpZLAR4c3VKEWwMSucYeg6bIQ8YpCDVHx7NpHjsgtsUVy49zEvg
QNzoYAWUrS6PplU9heAwQyX6Q8sxld08qbXoxeoUya6MvIYzO6A+MT297pw402F9LuUqHSBofXMG
fymAqYzQHd66Qfz98LL9vLcKlUb+WCRkVzkQx5MeDW6tFK5M+I29DBKH8YCkxQzfp75tbVEM++96
8C/fCTdwUwneFJC3Hvx2g//Z3LVeGoxF07IrLZy6x7IGTGD2q079iFsIhF3XYwXQABE38zQ6Rbr8
RjrO5KniRf/3s/jSKt7uBFNRmSEQ/k1/UeL/3MlI3r2FpUp+XTLxLdQWzu6Zvquk4F3p8lGz2Nf/
fcW/ZdWnIvV2SV0hJBjiLU3gXRtekLLcLrIKAIozs2uWxeh0qfFLwa7olKsh8ole3uhNkcOKxdsj
UJuHZpIfFQ7DbW3O8Pr0/CmUG/4YVvCUQMXgdA2JWvIfY+LQQgM9ffOU/nK7Pt8zWgPs3W7BNTDT
7gvreAliglHrFDIc78cgFdFqmESZHKV+cKUx7jxylhZbDmmadDi7iZWHpw6iRcjQsS8y7CJDS1rN
otiv5F61Sc0qnbQPJT8MWt3XitJamcZNCZMnUDJa0mFaqdLXcwn3CuOcX3NhtPtZylfjLIvffDr1
vtS45fAB2CqIrRBz3NsEt3M1BaW6pFcZaYU9mu3jLCbf1Pfyl3rm7iJ333oQEs0iE7Z7nVqRccdi
5H4sNRVsGv5HNdH9GaFMPFMGIJvpsae31mvdPxRTVvkJrnN+Rt8tjfLDZKISGgeIX8yeHBFCAwZB
M2xXuL5YtkR+TlgdDH5zXakh4oRKMHzL5dtVvivlv67iG6Qug2URfgCH/G4VV+QtRVq0CBe9g95U
GtHi1eIARGCG4yaqaFp06oI+3GvTDeQNwwZxLZZcRTia33yFd1EwjPYYJvwfe+e1ZLeRbulX6Zj7
VMAlzO32prwjWTeIKhYLHgmTMImnP98WNadF9czpo7uZmFFICoVI1rZI/GatbwGcRTJ5WWTQq/56
oujII6drUuJhaMu91O64b4lT24rFOyrpYFVwGrNb0OZ5hVw7tnFvo0xTJOCW2CaSIkwSK7HPg38n
Z/xfPjEy6lEQcrm7v7Ph/nzU1Q2UYTKexEMbmWWtk+nBXdoj9QHowHnCAlzrbyOw2TnmM6xScbaY
JqwDg1ZqFHO/dkX6qKr5698+hOjlOfX49GCa/2va9AAE2SRN8ljGYX2z0M/67rCPy3A6L3V89OOo
2zQFCX6zN1trj9+19vvGP0tpb3NxnkmuZFfqWTW5br2uqBX8zzpKza41tbWecUf8/oT/P13lfzBn
/9Nn9y90lath/lG9q6FLfuGqXP7QT66K/xsGKujVliNxYDHtZKD9k6sifyPwmcUXfzFyvuAH/5Or
Iq3fbG57lxH/ZewO7PefXJUIMKHPz4KsAhsWCv3f4apA3vjldMU1xTKBY5USjPs926q/nBKmkSnW
tMRbOb3WxEbOhnIIdXWkyu572zQRrq2pOqTwLO9NFDdsnoWLwjmvNqlNUToWC9SoGJhe1oXOnrF2
+BI55bvsF71f7GnaQL9waU30W1b5b00Qv6jO+7bQGaStG0AByT7JB36ySHQnZZFtuJ02OMs7t+Hi
u9KpjE6BSR4CEX54Ho1e7zXtcca6iAIzDTZ+CKDLcUomxxEFdMv8rp2j6Zu20d/OS5o9zlNm1k0C
vmhJrOCa6ENW2r6pUcBCkxsrZwBniRiPDEx6xrpfdmFiW5tUVR4oUSs6xP6E3LCb+nWS9uCudb0P
XPMc1vFrUo36VDjFfRq75ClaPMt1JMd2n0tTnAYRJUgGA2wZg/2KOvXeSfN5D/jrO5qO8hRpgPNV
D9TARuaTspuLEzfc1QpFSDa5+4y4hHXdJe0ud0gTmXBy7izo+NBiESC1zYiFUyXIHCpp8ZLCt0n7
zmrkfr/J/VSf5rlKzr0OX5u+46gIOuddWflcbeIukAfPqbpzmi89PbtiljUFz7WFkKEWlbkujRaM
aSz0Wi6Nqy0YeZlyYfYkrqast7nfde3NpIy90WEOwdGYaRM59UPqYXnvl6gHZUmsJ1vq65J6lifa
4X3NUn/Vzn21lk334hqsPXiTQ/6lh1UWtc9ubmi4E4PJmHRuf1BP1sjZFsp52ZTp+ALhSu8K21zL
CUESiL3hxolR1XXahGve6WaFQIBIQWEOWYx6wiN7cJXaI6oFFW48p31kNwtHpR+vtTcgHqvRIFoo
5xE1U+GiWZaXZ5CH5VuMLZpJ4pVsNXEqQMlI0UlvljEuN33svFsmwdLc5rx7DQMgz/o2+C5jYQdv
XpVWeNDcc6kL5l0Jw6A6st+7MUPyRWsmkvp5CX0EXThBnFmgrZBfylbEOx37887IkHXeiD9XNRBq
Oqd2tpU7dE/ECBxCNw2AoHgfySQhg9XTF7/3vHWuLHFMe9TWZZj326gbvnVu8tSkc/woRYtENMld
IOkp+u7I3xjPOTl9eKDsQEUcN/5RtQGqIl4lMjIFNDQqEdL0zdwfrdrGMc5QAVoZijooH0DDAvzf
jM7WnR5P1ogjZtTu0crD8BAZd9/IOt+PfL++gCJ/175VYAdUw0ZdPoQkdaedL2jaszF8tYbkezi2
zyP0TtbSidmEJeMGhFE+k/8l2tuDov0MeJ7lWN400ZyuF483WvXBucBscRydZrma06Q59bUDRQ7T
5iaXihCxOcVMZWeQzgA9pCGfazpTndp+8aULu3KXeYW9Cfrp0ZX5tyybtnpplk3ojC4bzovjPAVK
MNowFTkbnb3XAwpUMmTjXLU0ZYxRMQQIfSO7BUWS49FaIuoL68Y9QHLOdi05TFA8LYgRYeE9mKCX
T0Fdh5TdEyJc8K00dJz+G9s258rVx55EWS41CqO8TCnXix5665jdk9hxduDd7HOR2ev6zZuW+YGk
0WPsNs6adIBug+AWieJiBasJmXGUmPcunhBv6sUP1zKOP0g4RaTZ8E8WPEdRjkWkZXvvJDHi5WF5
HtC5j3GF5rDgElWJv1J56+7iuP1SThGEBjjzdRExnWmt9yXhUy4DvyVyKo93MZrtstPzSonBnPOA
EdI04XoF7wKhBNTjIc6CHwTJMvosC/aa7oi3YP5QYCR/oorAFh7dJAu2QYyG+u/XJk+q4u+/so5/
wb799+Bw+x/qQh3u//qj/g/kwqFM+68ql8c3iMT/uMt+dN2PfwCG+8d11g4/SvULevn3n/GzkBEg
kS/8fTqRS3AQJQ090s9K5vJL5FaQ6IZKiu31PwsZL/iNjTYLZmSVFLLY4v9ZyPi/4diHlObTHqDv
Ajj3Pxl2dz9725906/8NR/ny6H9aLrFFZkXDZoYHoWCmPLq0Q38aFXhAjQi2GxkLLW5/CKbsC4+5
a/vqKsh0u+LMQMG0AHAtbYBOQfqgC2AsNQLDcMz3UH2T7dCZ9CBzWCHadl/llDE5siij63DgRlad
vYr43y7ZWcp6HFT5OnXlp9d4ayMJiffFKcE9uxkh2K2yOf8Ycuc4Rd5LmDKFtdGzbp1BfY3ShZBw
yqrLf+S0nQimU4Kh5+S9AgdxyIJlhK5F9sfoBu+LzdqniMQ29sW8bcdQbAsrKTcw+e55wTckN71m
lnNQssDIF8eEY8qsX6XANVLWpKhGAWlYbK2vF7Msh7wsrruZOW9EHPUl9/gznKHyeGgZV4lsv5ZN
9Rrh5avt+KQHtwdpwZR8RGYJfBSpcPFuyS7CN+gmW6YMzc+nlbGtXXWt3Jdj3axVnjyTtD437t2y
hMV2DNXrZHC+JbO16nX2kcYhunOeyWIhTK99xMf0ei9VOjZ3XhuzPvEEc3gafQBHw2YI8g8Ykpfx
53tXJXhHmbSspma48ZT9perFJiim19E3L33PJ4docGZ3lL7DAD4uYd6wDe9I0SozDDoxNCXKVWJG
9baqyzsRLV+WiffJkXxGpAet5DAgrm7uCqvt17nh9RTchTB2SNyiixesQ/uqmwd9gipn2qndVUH4
VYOZUHCNd+XoYwOlSI0vsM3Z+xZYIxYIIsXtkv2Cq7L3uJ/NORRlg/PIwQJvvOKUKqbqZI0kq8V4
9z7uMAKPBzzewj11/VweszjVDx5L5l09u86aNf18KmNzDcKWJW+P1bG4sLPMUqEGxenhCLgDZumd
dUFVvBbog7fSGvonUMdsvlu333a6w8gm/WxdWinMYS8+5Z1lAfvx9nOMTSfzuA1esK9+pW8uRLQV
w4RxXU5CrpgqnBIfSmmAQ2dy7bWbR0ebD8uz69elYXRfS3+XssC3veKhzLu7wOLTT1t9BxbfYDR1
2uLfhCr82shw/QNlRwkGfw0Lhv8vU1O/tpSXDEGyD8kix1om9yb3uREXLl+o8t8o1P8iFPrj0S5q
KA/wMmfO5dn86bQZB9sWaAWSPaALiBqsADqwYULVX518u8TFzSQZAOoRN0HR/5vpwF92tH88OIcq
e3TSNnm9vz54XRFJz9gk2auieHelpfA1mbXDHipfJs6a3z8I5P1RXF4RO3UllmD3p1vFH8fvn1mO
9J+/Hra82fSKHOmctBbhe78+Aw/VatVKO2H+PV5T6F0lqX9s22oNw2Sr4uLfvN2/z4f+OeD8/RUH
eAF4PGKEob5cZoR/ertr1+q7MebDJRLWW2mMVal56Ypb3XDJd5Mmt6uPnrwCvDFr+hcoNNe6eXfa
7lBiOS4oTcIYcaSuz9jeXyKEjNVwbvPxJVThbnCKg9u0N1XU7pcPoQFbtaVm29xs7YXzqB5gGpkw
XC1TcGxU9pZP/VEk/TlGH8lpxDA+/eG3c7iBEf0KOTRcoVW4AjbfrXnieLzw1+etTbIvC8c0nd5a
N3qqEk7NwnK7s9MtqCcn7yNou685NOWVxy1s3wz2fep5NBhRB/soaQCQmuXFaTk+Q+elMOFTulgv
Bk3Mpfe+wVFBsmqYnups2KlGHBpGDj+n439rzvP/Yi3FZfanC+RfpkDXqvxQ49svI6DLn/hZOblM
c3wmPKzJuWKciBroj/wJ/zeaBILQMa2C3mBx/58TIC/8DWlXFEYI5HClXMY8//gjf8KTv6GMZM8f
XlTaHnr0v1M4QWX99eQM2DDJAMklT4TEHYzjf7m42qD1hiy9+Jaj7kqEYzxuvd7o+7xoxcgs227F
niHOncA8g8EzsLdZAeUhmHx9W3gwnw4Asa1+1w04Z9ZFSIDPgb2S+0UnKtryAz/cjnuF1nm7s3qg
WFGQ0Af2s2TfTYeruubceSr+mhO2smfIlD/A8/A2Qe1dS19E+7JI+pPVU4V1lfh0mmm+tn3zyMTz
I3Y8VtiZxZCKJltjDbP7gSF33LaLd0KkmQMsdIbnRVXJjSdjjLAEB1h3MiNdCXDFmBWb3IodqsB2
Evq7GlkyPA06qjFNUe7irTRg+LqyehqV/ZqqiMpMuDk2sTSZ3GoTtbGhPiLO/ECrOrP0NxhPnERC
scgWktM6X5nr0QGRYirR7R3HxA+N6pNlO84yBskkcEjW2ZwdbTF4UFdzNP2yaKF/9/rZqVLnS5gM
3tXs9x2bhcjmF8lpWyVuHTE47wk5G1yIZHWBb3ka38rCYErulEVuUlsHt+VYAToJ5tjfFsUc3/Yk
Ob6HRYe6xbv03I3vHbQU8S1k+nQ8daQfPcuK4CRSNEicAtMQz0+RsOV975FuttLMmL9bdPgb3/Dh
rDzR9qdY4wmqu4KbX2lFICGHYRreZBWUV2kv0OB5iYfNrsWoXEZevm3DZgQ13hXHfKBVz7qufi1i
mGphUoBslN1lZkZ47nnUhWRI1YlbXTQ+LIgoHs/BVEkM7673HF+e/OBj2kp6xEm9YerdOY7/YFAB
Ej5vSC0AJlNomb86XZ9SvhCF0BcY8cbZ4Ndv2uyqzyP07GOH7bLwkWUsHptfMWcbr678VRIm/mEM
Of4dq5Srti8o7/os2ulu7lfeoMyu52Yyq/BL4kPxp5EAq25RFch62gmA6ztJgZa05tovjMuYy/O3
Ksg3UzPJfUSE3KaI62ClIQbXAOE7P995xqTrsHemdSt8AqKce39OArAszQZ5FgbCIsi3COBsqPSQ
etAjxhtZL9+SeXFw9fJtSBdj9g336U3rjbvFh1WEtt3fjfFSbZZFepu5seBlJDmgqfgUFfdTWUvy
GLH/WBoGittLuSHASJ/C1ku2rB/EiWCugnomepSp6fYEMrUrPZTOpoxmfZBz+WLDRfG0s6ywvlEH
NJ63nQQQyawSZjXqnpzi2Yeb3JRQAwNeBB+yOYtQ3fYmuzUzJnLFDVeNetpZFNXJSAAaFlDknc+R
VWfPkyqz4wQrqBjt58AU/tXYsm+rQ8UF0aG/LQOkxKmbfS45OrMunN6XJvApzLtnp7MBpEBcM0H6
NYlGcIut5huC6azDHwuRZZjne9zl6V3dGnME9MEwyli7DGr3ux4vCRVuxURXdKBFG6EPrQitl6By
uQLrWj53oU3ZnbD2w84Cd5/L7VPGNd5RcltAUA4jcOgqsdS08Yu8XjPBwxreK2IHkGrhdUyp143E
UMqU2Eu3YPrLZ7M0SOKcoW9wcIyFvq1Dd6Pt4qpUY3zlmwlVQF/JLR3VfnarYk3cwj2Zccs9MS3h
OpuSH8PUYB2lLjoIO4N+ZfmAKY3jN4cmCcwNtqLpzY1tdEKqPZRNifQ7gIY1OGpQ19m0gAmu+cK/
yMZfSmA7ZfGogwzdlWD96XLwuMmOpIJ2xQ7c3iJbzO/5ojgIYrXzzbNMeASbEmznqfXuq77HN1bp
JjzpsmteGlHGHJQpRy1W9xF6RNUgAAkdBtyOCNN+NSNitbZT180APQEqNFwb4BNS+1iyDmDmxlJ1
lZrLuLRUWGl077+R9RPvlgahHnJ+eQhUlK7icEHNFKiY8koQFURyhz1Y67ICl63jqNpbWBy25TjH
3PgAzoxF4Nw0bdRciYpFX8os9yEZhXc1RC5+GotDjkYnuVKF022SzoOepjzhPmRpwM2BpYMnN3oM
slffLMEtZkrMeLIqrmn54zUpPciOF3ndF93XyRzH8mIC8ruDa9fbVPnZdeP7d2po1baz+L0x6/tz
IZzyNpyABogu7qgtFSCgsljidQvwcBMi/8MymPt0iXxXNW7fDijelzpOxCm1enVXJrbc2bmJ75ae
8yxz6y0sx40zMOF2fXWVERC/qqr6thoJF+k8zLdD0+4KmD8uPZ3FUjRqhdhQoCdbk47uFkjwfEVo
ab6rB2I+rLxv18LWJ0Jgk4cYthXevkdCQt6z0LjrbBzFoQ+ibi9nwlHsRY4VGpI8KrdN6txFLl89
k6KOCoM714qak1t6+jjMwnvMS/hjhf052ra6asSovpsFBFJg03MMWM/DOd23qqDh45v30Ape9EqK
5bEewS8ts06vkroGxdLjbI78nKGQq6w7NhSYteU8HMuSN96pQD7lddXcidLiuSOof7fDllFoDcTB
QqrXRrl3nQXRU1Qb9c2x2/TA/J3v4+C8dGJZYIE23L9Y3iJ49SSXRBofhqJfOFua9r5lj/hYLnny
Yub+c2AAvXamCRa8muKbrCnaXcruDDoUAAvt+w/j3Fx+5JAeEFBle19X7jZyZXUklbXeqDTPN80s
ulOrYVa0Xt9f1zK9cqsLB9lqIDen6Vvbl80T1sn+vigm5PK2crn4ycu0Gqql2s6na1cO1TbkNDx1
Qd0d+JSgxdTG5syenfAq9hoiZawZQ3SQX9GDYxVlyn70i2o80pKU3/vJQZRTQCaI7em5UQGTrXpX
du50GsmI5FKL6rtgjOct6SRqq9M6eJ6maLqtqYpvWfqh88zKFRL3TeqxkBLc1x+EiQk/SHBWKitS
545z5TEME4Z2DSuOTCWzQgmJhWXFqCf71rqeYBnF5SH3mcmasyDb/FFrIbbs4mS9rrCjnBs7qy7u
7mI6cyWVzcb3VflWSCvNNqqL3pYuUl9toiauQ2cJp6Nm67QVbrm8TePFCkOI2vBa9Yl88OeFq0/P
6qWqpHdnULazv5Q9cVzBM9szeXC5nZ9hNrGemlPrnsQlNkFNn1JfmjT5NqHs+izmhBk/QKVNEy7c
T5tIQKsekJst5C99NnY9PjBpY9fR5tk+FhAsUn75owqG9oSgIf0kd+xHXg3xup784dANlb9LTKGv
rGTyH7Qr9Tbg6F+b3nXsDXs8pK6tC4mvVAKTvzfi6l4kxDNNqJHY+KUMnvLy8oHnE6eg5ZZqZbwa
0nUPTK7uAX9stbx4rWORA5OViB5nLd1T0Kc3czZ0h4tZlveJW7er9LJrxsK9WbrW+V74jeQZMaqv
9dJ/cpHUqEEJVAIdFJDDpvHdnfxu/jKzaIGvVfzQksNZla7/oltytfj+NXdTqN/zYEyOuEfjqzxQ
PZkzvtq0giUm1eLw3LAe3Xlh9o3RM4RlOxoY8Y4snsLnZAS941lH6Vgn6Y9sFlUQE9PbN/tmukQt
FQg0nZZ30OqfanIoWq3gs6fX3PBoPhzvPkiyTcNcZQzG+6SA8S0/ZqzeF9VPufjb2I6/L3Hq7+ea
GIXQGg5tsLypENZr2dP8106/a3JhIbhCvUEiGGtFx94Kr6fGBt7Re+ThVN2eMiQ71qwpu9wlfiIY
km3IzWTtD/VH0/df3bI9xgR7PdN9JFtRiOBFaK6/oIRabhnnJIxdb8ppsW/jMYm3ePmJrgtM/oUs
VRagWdTvzFJHh8wf8w3JZtlKu/O7GwiCIia0/lQ+6HRhJDJPt7/PEcxJY0cQvGW9zQZf73GkrN15
QlMkzc6i6KitAjojsUenoo8/7bw5taSnHWN6CRCWbvVIoF58NJMd4mdLuk1VAALVBZpx8n+i00Dc
2a7IM8G5hv52WZi9zk4MFpFZ/kHauG1mvuVuEV/wU0t9lShy/bAWkyxmde92ajxo+KDKi8t0U9bj
xlmm4qod3HHdBjQucxUmgC8MEiejpze2CPl1JQQE6SX/Uuu2e6xzGe8djRBsZYoS2YF3II9tRpjq
cl8vNUJ+quSrhvd81UW6OiUJ1geLxX8XzHdDH0YHNXlPZeoAhl6iQxcFG+UOQC8xTDIsYu+eA+kq
ohfNqRK5wr9CpYDFyRv9lTS84V2SDFskGe6xw0a8I1CUY1SBTpGpgPsa1e+i9TXvsshIgavDKxtZ
6G0Ymm+IvXDcckizQdukHR5d8YVMO3jdXX/IekbHNE0wtmdX7WPPRxXrplsp7GXXeRZULCp/xM8R
AzPTPLMsGZiziwsVSe/CKE2fS1FAD0yusxBlBRDVKeSRxvFcFyz+tc+oOc5TaDRR/MCtftwZr72y
J35wDwLSOPEhSvhIbAaiYyC27UC4gV0/yzbnTsdqklKlPSg2zFtrGnZzF+0moG9cvNW+dOFldYX7
Uua5vdI5Sn9Wl8NZDHqi8ZTwTAqEJ5pCIwDlWtj9aQ6YMBeYc4Mlr3dJulB9R+UTIaww2an24yo+
dMh80QdoBB11rbc2C+RsyvuNmMKSlUlXbFrjlDshhnS/5Lj88UipFSc/cu4UFaeuT7mBBTtamTzg
JicUIEcF49j1nSmb7lAs5MGklVYHA+fjQCKO5vwW3dYxirIzoGRetn1Sw7Gd4cxmeYasWOQfc+re
9ci2ewgRiUTpOLVVeih6/bVrbPj3lfva8to2pV1gaeF0uIqq22H8MdGyMpmQkJ0c+xjl1qa1Y+7B
zdfCH+e1X70WeaMOqJ8PUzkxzBmbtVX7H0pXryJwRv4IDbFTDc+Fap21opUoMDUbeT0N0Q3CwC/u
HL7HSQR+gzDKDVbosy5yNuT5fD2ZGNhoCqPFRycHrI+cuLpbjm7DVSma/LKOWiKkohYSeXvWu7Fs
3ZXlhM3asE1fiQExxpJ4Ixe0MmtuHrCIB+TEtLfVmeBtA2VP35OROKxzPd7Yi/4WOAZGWjs9znHt
Ab4QI82lx3QJImRtQRQrVAbiZgzv+XT6He9CAvTK3g5pwRIwJDDcl9sCFdYhsLVmjNCxzm6hCjpk
Yh5SpRgtBwbol+WPX7kibi4ZpWoeDtqBDDuRIkdh2bjrhnKVqY1ut/GI1jfHvVvqlzAC4zGO/XTn
ML7ixFs6tiPqXMbSx9IQ5RurNcvRqEqsWqdSZ7uaofykgqKm7+hXGlFEa+MKCfYs39RWf7Jb1Ocm
L7rNLFoyOvvbqpluQUzS/HH3DLGRqLCa1nEcTCc4jQlZPfPvE7vzeBEaRYO/zRKOXz9ynzLXwXRD
4e/LdNgIUoxZPrVmrVMbvx0Rs4e2zYCQmdk8kI54W3bcik10SPuweW+cvMO2YurrgZEPSaL5p1al
xolu5QSPkoUUyYXhhODVNPRZ6JqiT3TijIDK+vuIkf62ynmvsouJ0haWf6pc5uRtL77bls3h5IFN
CBT6jbrxQD4q5xJdYJx1JhcSv3wbPKKLimjI9HwbL1a0iSb80jQbxTXl+6UTdR95zHtskTtTxPo6
WBbByCMZt7FoeS9mFoPIQZ/IvbmeSu7bSn6P234vc/FQ0YkfWp09IDJi5GiVD6TwuGenJBWySu6R
hFsoZaqT0d0ukckLG6IPi+Xozi6Vu+lQOq1JIZxWXtPVW9dTE+2b7+97xC2q/+JnxtulTv44+xAc
Fr+6QzX+XobND5likyECECdQ6pDh1LTh2gZqYst+3xJlWs/LDVrTq8QODr1Vn9iDvoUVd4LFII41
yTxu0zmHtZ4O1abwlnpX1ZwJDk0v0hAbF62o954j7vo0fC2NI/im50xkUAI3zR1x5eyPOKXWS90y
ThrM54jvYJ14qAGLanozZXz2A5x8boeUJCTicTO0lEXOHIOSVQZPNDmEhwyF0W4Yk7fSLeFDzGhM
vPbUdciCcpRkozc6DywYAwx7C3xnK7nvsW/s2lB8G8PylYzhO8bOEPKCMtuM4BkrwNKGLGRSCqu1
yPW90OMLQ4dpBcoNv08Nw9nzEy7WS1SUYwx3oaWAPWHqWz1KdG9fjFKfHSIz+n+SdjBA3UU+GVeJ
E5R35BmInWuXxEb87rBwkg0zYHhjpt+rJqt2BDdArDZw2+CkybSDyCy6s5Xp66HE+mgX7Y/Z0S9J
1+/m3HkzFXQRJ8bmF3uAAWUWHHBUMrhjzLXmJt1u+rJa1qMJb8tsfnVl9D4Yus15CB6KiBXOGDQB
X1AYzlMy6pWIqBuR+BRrpHJANB29MxgPgJ7Jo07EvF7sjvwKlsYpqO6tcvl646F5LBmkrCHVwvQx
Pg42AjuZYLbDerYZ+8ZuDkkwFojAy/ZZTNZr4eXE+MDufyrd5oWeLNo0gx8Q4JDftEo8qsV71br+
HtSgmO2IZC53RDFmALoXjFvWTeCAsnaDD2gDuBzZzKHkzHfdVN36BvPmnPjZhoF0xl67vhf8QYa2
ALybotrHfJtrOTIA9U2zHnm4dV3nBmcmqeoWYuut2yEM91Vhrd1FJHzjw2zVi5jvTSs+vFgFrN0l
UaDYcEluqnlZCjrkWF8Iiw7Jpw5pM4lL203n4zTtpycm9Fop+Qd9haOuiqnfE0scBgalNIscd+iy
vETDZQHOs26iCKNcHut1nwMgMgY86NSIzyAfj6ItfoTk41q+fRfPxZFF8FsSYrx0FpdoDwdRu5ve
GiyteIgPw6zPZc8lt9gt2BU9tYSsSeu2UCo+yNDi/9W5tatGruGgQrGdWiF2LAZUa5krUDDoZNfB
XDwwklgNmvPGa4656fyXdOjOtFjv9M7TPrOuxnncp1F3lyXe84xt5jyOyWU6HJ9mCue+/GFs+EVN
fkrlSOQeH1f7ljnRFwKSX0cv9l8qTRZLECzByba4xyiPiLCWbBWPw4f96wARkNDXVQs0adMH9cEO
l/2s/RfWt+9a2y9F3qcH1kcb3q3wsOC0F+pHSP3U4FVM3LLYOJ151V2P1C93vtIoVuwpHEnw0sLW
Nae/1kkNa5dabPLdU+833xtueehMi/kUsrTa45DG9ttOhK/EkTz49nQ7Mcd7yy8z3bbq7s0gGL+X
T+Hk3oeN+CpBj+DFEGrrWJo9REOZI+XykVq6vY5HwecwvIZKATEfL3K1MIZRm8ZkPGWSTTMo/t28
hEjYhNedmZ6f5zI6o4C6qgEdkTWyfFMLfEBHpRF5f9wDq6CC1Aow7EewTLMBjJjuOl/eeoGDLzEu
7hGTsHoBumMPyZOKvbtq8O7mPLmjwJu3I9kZMpyWQ13JW60QPtYSvWtvITtCbWJW2aSrQ0gpAfas
J+U4owaTEx7C4QJHBrfuTlC6hqyHkUw5BMSA0J0GQV/aB0T6+iDPrbCPHlKmEYyxJ3WrrJZNJ4Gj
f2tr/N+T1/1fl73qs8z9r7JXS/3rVvjy+/8IXL0kpDJeRbAQXKyPF87Fz7UwqapYdjwSGEIbhT9o
j/9cC7sXDR5bX8RAeLxZh2Lf/2Mt7MrfENKRtWozfmX3hXP/7+jpQn7SnyQe/Hx0aq578ZR76C6I
cP1VcmFNSSWSAnGydFFHM793JiCekjmTP9zXDcWbedOue2eXb2xMwuF5UHvNd9o36b015HuXCmvO
r6iLtn3/OLHVUP2hs15czzm4BdFdFaGS4Ay7HKUt4Sb2/UK+py+/Ls21z47g8tBT8+TMe7Yd6/Es
mu+KulJsbXNInv353ir3QYdYAZN0sAaRyN2Qwq9ZKYcFnYo3imYHt5Hf7P3LuCvtTor/FZTWxs9I
Sa9od5lvcbfMuh9lBcmOnFGrv2vIpNDeD0/d+Rc5GWOBkV1n0Xwuk8TY+9VcbmxV+27H+Istc2Q4
iIAOjW9y6KR7XVg4x4jBmquvYfEeSGpWUBYBUkLBgNzP/I0Ng3eKth0Dcav47jTNlZKPrKD36fhG
d/4iw2Q7x9NOIuDi6lWHKn6JxnpnN8muUuk5QXUSsHKxZ/so1MibSG9vjzuVXJr+bFMEzQFh/sae
P+cJpzmtBDuvjCx3jO0z4+RvQ3KGpLKS8HWsC3OyuyGMe+0i7o25w03xdwqECjWRdA6l9cNevofL
k4jebPgImsmCXbG1Nu+SfQqt+x1W3Kf/YO9MluNWsi37LzV+uAaHA3BgUJPoI9iKPTmBSaKEHnD0
zdfXAm9WpUjdEi3H703SLO0aFYgA4O7nnL3X7jz80Org1OG2BsdnLpEp6smMKXAIAqS1Q4cLNpbT
ssY260zsA8JW2UqaUWz8IluHc7rnrHc1opKL7YoSaNyl6Mq6SO6nvqLGgqGjQdqO+lKSl9YgmuZk
Y2bDNmJGNBiERqOaj6qvBcRlDonw1e21eTb00SmOmj0uB/z/yaaf4jONMXIub+VSsL+ybK9JHGXy
OpCDeRw94Iz1i8nw1yoxgTsTZ6ka8qnL/ZX7EV2c62RbzIAcf5i580/JsDm6DdIvczP6nK8Hde7m
zKgxvRSBvdZFvJ+9K906a6m2YUzL3SLH0X3o++eF2pNnF1kD6T3iGngTlk8MnRfR4eooGJQVzykn
zwbWhCmPSfxd0XHTMGh6OW4q3jaPAjQk9qrnBDkjrZgCa+3Yxq5Bu20T/VNES+sDvSRBrrMYNxRM
RBh+z1MA7flAXVpMwAxCjkJ4w0axwuqyYWuiP3HtMmIyOEaIW52OV3nwiSdQLSq1f2u6/rXAoIex
FveTjazr/QLDRmz5UYtY0sp+xgMyxvw+HbiXwF3cYTNbZFvgG6KnP9feuV0lx0nlW9FHWz2POyMY
MGIGO4qoXQ8mu0ewHrJ3BtHO9fE4GmqtxbdivJnJofA27Q8qLoahVJHVWqA4tcmqMMvdQBBunYLf
78/K6IYYjlJBoqa/M2FzsJl2K/lCg86SCMjMB385NvA2uz1ECY93nHPADI/oNaIOSArjzAXcxXgh
a45J9FXCbZ4i5oh7Y7jLuIjCWyIjXZw6iDBucrLanXH/y/byD7q8N0P0n37UD7rETlF+lMxFV3N2
b7YpjNFks9gY5hH7YvEyAVouzCeO9bO3F1PNAC//5L6+hUd+vAQby5a3CJdwe37QBha9YXjDopIA
t7SVEAXQMqTUDM01aZqJ+40KHm3iHKmtUyOdWzvWje0eC+OpUscx2KblFUuFaT2Y8TlvvUHciXMW
evsMGYcbc8o+aKozo7v68y/3QQS1bHeEYOOkUMuVe28G4V8UhoInJhZ+Rr1PPUa50kECntX5lM6f
/D7vncZvjz0ftBhO4aODFPp4h8Iu68whRztrra0MhQERFgSr7GPvEFaffZb67WsJDglUHr5lgtmk
G/z+JRsoKAwriLpVZSAFdW9UII5xMxzCvDwQ/70p7MUygz45kU+Dzth/5V44R4J2nRyyx3CRwdZv
Cyr1dEruKTOpd7NduPB5Muw9ZECH7POR4bJ35oesKG+TED2DfIh4eTGivSKWgAgyrH0GFnFP/sSy
moOu1eHl0HwXNpBwZ7qexabxhovRrU/jlW1+qUiElNSTITkukVgp4Wx89+fk0CeW/jrkxTRUSglM
xUkFYqLQxpr40ufyWJoAskGd24KlZBi3ihgcK3zIGEJ0UUUEQrg02Q5hRtDAz9y4DtPmVGOLoiHB
U0Gy+MjU/hJnjlU2RDtQMAn8ZGyIXlUDnLkzUWMDAnFastC+lJIZq9I7HHGobhu0O6wYz30IjUQ/
Gs7Dsg1Tveyd6TGyCYClv4ZR5+BHNX2QW01mQxyjVjcvhrFbjdOrMM9T4CvuPKwiAyQ8w6HsdfLy
k5lv3cQ5TR3Ftv/TE6+Kn0CaWwOdyVB87TCXR+pKiZskv+rbQ2ce0/amZ+dwsf1XxmOY9vQb33aA
vHwEo7OpPGdtEovSGejirXPQJxLuvDGR/FoauMgg6kTTfpbTxo3AhvO22hzaWu+UhiPJ4yOrJ4lE
yKXs5rwCAlO7+H3mEYqPPLZzfudl7T6iDF4Bct3YqAcyZR9GRIZNi6eQpjhfXqakjrO1zV3HI/Xd
IlHFzMTZLLalkNgTDlG9J6R0nQRir6bvSQQ3ngOP5D0pLdZ79r4OgRBM+NDflChmbM5mfFwRuVjg
7GPSByu/fkjVfBrck9XsC7lvIiLmyxQ81IMIcDF01UG51y3QA29Wh2VLlWSl0x+kMcHKzTjcNKBv
Zy6c0Usnfg264MuYbgOkYCJp9zx6OzPd5daTJ3BsOfxZFx4kIvrQ8dY9AjaPw+MUnRwU8ujhsIK5
qxRUTTQzUESLUjQ3hO7dZvK+d/oLacM6Uu5JaEBB915E4KgnGTrIdRNtcSVuUsKY8gA4ldx7xnUU
AB3okBV8Z67D6WsA+4adwzz1E0eCAKwQiFaCMBs/4AyTbKz8Zze4nEdcxv0WkaAIXvRwFFBSLP2z
NGHH3Oi6XyWSyQJuVNAnA5VpyuDbD59iepqgF5B7kbRYWsfIv+b4N3g/aGKukeow/CEXhy1SPFTe
VeeIjTMfJCeuXLKJ5z4btXHnxI+EH5hkaRked2eIblNiaOc+XIuixewIwc/YKuYnXfPdKLlf9tPQ
2evIj0iDHU5I7m+XIyWTmm3nF9u8YWQQ9btIfy8aQNv6YHHWnNIr/Eu7tns24+jeRiYzU0e7tMc4
3+EOMoKLhSHoPfSKnZJM7jhEVspRc0m3JTPIEGuPBAAO3QsWaoJEUC5ajtxlfqZ4VK8znINyXMLT
bmaOo173qKyLkGW26R9RUq3smOcSgF5rA7VyraUvtZmsp9I8NQbzPd75vsNhfCxQ7wVGu5PWtTik
NOJRzFnRQ0X4V0jazlSmDz5JDgMDUS92FtHDuhPZlWLm6+KglMW8r/IcpWG7lQuKrLNBJ5FcncWr
kYxFM2iuKgHE0h0PMD9WmXuUGHlHFwyiy2tcv4T1tGMAc+RuoVl66JJ7ghsLzkpGQrPTRfBj2sdg
4uyUPDRE5c4lUTa32fjqUPZUZXcYcyIQpxvDcPftNJ8ADawcXOJmVH8xmpsqnY+BxZmXRoRb22sX
g9M8YMHEb8zExwJdPstx60G4NokYiFYoTImROYuIeZuzY++dVcZXMZBWx6W0ZYuA4TrFPKmoVzDW
bl1MLAb9dg8ViO18HwYHgw6vrVkviqVVa66nUW8tPq5yjB0P0i7iVBsKFHvsQymVLUZQCBMMvtSj
M93mdrHxGqbPhC0k3qtg+sOS1wXijI19H8YozRz46Gv1zZtPvX8YbDJVHBwQ1lnQ3qfmoRuyVV9j
izj05vNAzB5KjCpmYKqKo2NfGc5+ROQ3fKkNQuUOobnXwYmMT0n+Z7qqgkPGqQCLkYI6YrX5GqjG
oanMTWP8aMangNqLs4/vYEFOLdaCM506eIX2Q/Uykwy0fE6eXeZ18mIEYNGc6sX1CO2DPZo8VGVD
JCpyImXtmvGuVuE5pu0Nw4KVb9K9TKwlhXbdjVepM+HfpI8KXGfS6tKg/qZPuZvxpNZ9+YJLLe1J
bRmrs3ZA8DvvbGpYQB3meCfKY+le9ulzr16Eld0LrBq2+JlLjoFoQYB9TRH61ZHndN5FUN9mk8Ik
sjbzCwrcdUraFTMQCqIoPkqGrkaw9TwoJcxskbhNprOaFAt4ykoEJdL/MnPDkhldhFAbBrS0/8nR
6cCdUbpiIU6YCQo2GcYpXt3uqqWb14eQC041i6mj93krD724n337i1U629GLeFlobNb9bvQAqxFR
WrHUDyUTbcqrSAOIOe86Zk0+YtNAn4sMBi0R2DT9vCHa+uqJ4v5SevRJqvtg/GEY02Uj8+NCkLNQ
SU1N+pOJ8apagKERmO4tXQluzLOBUK31/W0R8+Jl47o1iwtS2mnJsxCnHe07yvm7Afc/eiPaC922
kdQrPNbaJS9yZNDB9/cm6qOI2ACbsbgJsrsK912R3MVlxWqybHLpacbb7Lfov3vCBkdj65ooORm1
+oTWIZPi90FPvMWrD/GddYRfV/INHfrN1VwQDaK3bhRtM7aYrHdWBoFoiWYy6pMFRiobiroWGl6q
J0xpzIoZT8ryrC/YfAmcSm0OJ6iRYujR5nhp8C6DtEaA+bOCS4CR8BAVDJ/U9eifNPpBTy6KY76L
XOekSKIi3yhaPqnl7PNagGByVnM+n0sqfiNIfvQ4XvreY16l9xAkDsTg7nLTI3aPUwrpSEk83ktt
bmL7IKZ8Bwdgo8ljc019YYflhvYrRTssyO5hBBXWkWUD/D6fCa0iYsVNxsss5diZ5he6vcpTjh85
0Jylah2Lr4h+L9H3HZEOgOePiIbDWpl3rw1LZu9mJ2wJx9ANd549UK7W67G6nqd42+TJLnHno89B
lKaxp8OtcvNXqSLE2tm6KgRNlxes/TtrJJGB+1hmziYgxmXKxRqZ7W7gN/IYfvTGjsW4Nc+kSTIO
k7+QMAnbfc49yMr2ug/Z/oonnmY7WIvJ3Nt5s0raaJMacIjCaJMFL43gZGLkB3uiVC5nGGkPtTXv
cAZss/IeRD1FgaUbKBTOzs4g+/W7Wn8NM7Uv+ot8Np7CGuyFLfBWwc57ylOOlMwmh+lCjiXd6Sa7
Mob6cpDNcW6rfWwNe5pwjp2deo5OeRHfvFV1/1Hn+b+lX2kpBP//fenLH230o85wfTfvPEvLX/3d
nVZ/YbcjLguLGJEJePz4L393p+Vf6CRxWi/F8uL+c/7t9nbkX0R/m+Rf0b2Ga7D4mf7VnYZogysV
kg3tbJrbKPn+o+70h96RadI1R1YB79g1+efezOC/VuvejI02remw6IpCqXHo+bZ0Y1PaRxUen7Rl
npfaTbttFNALcuCTnKgpQpudAf+EZY7kjyaDdfJAKT3PyVg8VuOYYZJoDS/bzUUEBSHUfnBny64+
+hr2X0HJsvvlV/+Hds17z7pavobDj0Fz3XMlDvYPrRLTnrxKerVHJTvLnZY9GBQzxPInw5YkrSyv
bkqcAIfB8NOjOUMm+/Pny+UDfunV/H0BkBddZgYLZO9DewCRVpnXAwSWJsiS8zox04t2iKli2wpP
ZRAsxqIm7IMTsCnjoLp02kShcZu5ND3Bw2/7uUYF6M9UdshR5j6trix/bPZDXfl77TX1UdogwbZl
Axw1KrSBjUMa69h2/eeka2b7wq5FgiBPsfODoMeJ8vZT5ziN//xVxXvL6ttvveQu0eBhHknn5UO7
EXA5kv0U+EsXp9B9Mf1cNqPpNLt51j5m5XIeLwfPTyjPRs9jFqZHDmCpHch1hgLu0Uf791XVi6jd
HKXf5Iy9B0qX0Okcg3Ip4Yn75JLN5Zre3x6gCqSxQEG3eA/f4E2/POaDtHtoBYXEZlNll0KMP3BB
zfTSpb1lCNqf5QjHT60/3lqjPR9UPlCih63zbcp7GgFyLLJNCU6IWUBU7aH+ZPoS/053BvlkuAeO
5H0PGz2123KugSRNdV7doxuh/k/8gQA32e0kxuprD2BYgspqz22sdkbeuptCN/TD47T6lo5tfQFL
umbKLqefpfShqYkc/WSM8jYINDYKoyE5DXvEVvUjNKE6bc5gy6grbyq8bdkNxa1yev+1DOb7OvVg
zmJdQ6laFA+GytxNRwwBJuusOotDCregqyZELEW29E/Kgl0xH0/s0u6lnnRzUc5FcVVbVYTAoZeP
OKaCc0fMSxp2eqP6ubkM2nhIQeIRuZTW2XArpZEwETWCYzU6OfnZy5av+mm4UETLg3Zpj2Ezx5dj
0lz1mY8+0YECA8jW78xn5AQRjSPPg7rErhsCULLarQ1A9IuIJ2qXsejRA49OuMlHL6FMDJGdozGB
FFvybhMsMK2qmp6El+pHbzIolN2+va5Uk0J76E5VWoldPeafsVfFx+VHLO1OF2ikzXDapyJ+3xzU
bhiPpQPGp/H6oV65I1gKp2zAVzGVqn920HIOU4v8xkjiicF6Wl9MrnpsDfgCmzrtkcKMGNSQldtI
1FwZFjCIy/jQL2+/pfKGyb8Sn3jBP7jflclVu8wlcfgTb2Sb8sNgsvAQmaiSFnyuDaAXWtKcAIjD
oo48DS3Svcrj/ocI+gHTtJBYCCZgzVkcPP/59fy4oCzXYTvScwhJwsb7ce0cpVFGs2JWgNCiuvNj
7m+iqngTdZPYWXXl3tlatNs/f+hvy5hg9uspZWPWJYXZspax7S9Lginc0DI61Hr5ZCEijvqherJV
HX7vQLd3wBrCYkDFxlEtTaF2BovnSCMu6oLnvkKM2Ua+/VxBjj03fFpRGNW9M5d0deaWlHd/vlji
eD4sYAL78rK9EYu59NeX88WvV1sPgJuYhroYRkhRdDp1xcV/iyZNdzi1kN77kbcRdYUvUscOA+Te
PesjKySaOaMUwyy2xA5aX3ESlnh2s/oytSaScGviMA0nE5vBDupvhTQOaOHjU9+3aO+c4lFOFVhE
AZMzLprg1nWt/OhWublHYXxfGyHtztkLpj2ERGz5ofZu6yCihziEZODSb0Df0qru0jP5P2sUYhZG
W8Pe+2EGagpVl2HTyhsn2ptz1XePuCIQFto0xEgRQ8XdBWawCgP4ULM5Ry+xr6ZTiZF7T6hWvW38
MNilYVrPRDWUDh7RiiATVMEHA1TVPsVegmzMJWjXJKBykaQ+OxRJgK8y/vE5ES5QcYPBVlVCq7en
dDgvDOarII/pZQ9Wfe0AcP3SGkX/aocQvVjO0ktTw3qiiu7nUx5144wKxFIbRPTjRo2VvIgcMO5N
Muy1JfWTGzCaD4PQuXTgpl8biYSHHRQUjBz+jmOSYSkoe0T15eJOTIk0bdx6PtWZ2+9zJslIU3uU
/a4Z0pINhtLEuKec8sBYxP7WVK7YtqGLysfomFo7iQSi30kd74FnDasaYQIkCaNBPe5NWy9OYyLI
CioNEZZ601IDe+acHPMw7i6neHA3XhyM50nrHT03bnd54DxZZiDPZBU9uGECEAU5F705XD0TJ8Uq
XyyqQ9FcZoZTnuM4avepM/vfcnabfeFWS+8vK99Ea7qkk9Rxn53Su2i9+n5GB3nR4Gi88nrmDn1a
ZBeqL5DnCe3s6ZFdm43xEjXxeDOhBV1kOcGw0j0dk6hCadoECUFctbVPBBK/JgmewlSWX4bBRRDo
ThU923S+R+snHjhGW8cSctuZGaZHKd9mdojsyY6c7pCtGesQp84NAPr0DDMAlMPEfSyoqdcu7Ybr
2tXTNclx8ckoPKwMOcfZrPTAiPYDMxg8mZvew+Oj0ZqRakf2EE8Y4L4kLgbGdWP7wj0cbjOnfQmo
ksEVjtZ138fOuQO08MQ2p56qFB56gv9m57qMiHOw/BvZoS0zCKfMy25UhKBLvJJJkVmnGRL9Dth2
sHYTutO4iH6U+IXRuuYq3o0pjVHdi7ugQBwYh3N10ZmcTne1VRpfWl6YL4OY029FGV4Izx5xKNbl
d85imGh6f3mCPNc7SVztNzbe8vXs1d1DUVm3iQ7tU241+KsySdFsOTzIc1wmtP00hXreOdMh4wZc
FkZkfxUs+o8GZrsDgVPWvZfN+ko3VvnEUTXazjKZzhsZppyMsd0ke9oCuOLR1BdbbLIRwg3cTCFG
BcEAK/Wj4MnAy4e1JYHFpWqYAW2UFxdxAxYoLu3hmIX0FnnGqm+01L6rqsCWVFuYZsDMolvx3b3A
8Y+iIGzP4iyerxqrds6UA1HHU/OjjN2fJW88XYRmz9bo70LTytciSZCed/CSfITlQSbcfQfW62sf
u4fSZ6piQhc8cJpJ1YPyFz1IT0AyB7Q5Hh6U1VUSPQOdRopzUSFpwXo8wIX7PqGQQ9XMzFA3A1nh
c9HP+y6s6EE58LB93eL1SCYMRRwFLqPINXnz0sG4HKq+uI0Yk7Ms6AaiCWcHztcmdDgcbRhQ0Z/2
oo1p1U3jt6kLaf7qsrgwYifVaw+wIVTEMXuNXfI0m3rOH70iRIhfu/a3Lpi626gzWPiJvAsag9yJ
3h4uEhcEDC+0uEx9TQiz8rkzPcIXMs09AJWnfizsdZiqjtgcmEXIkuyxDvZqWET77P/lM6L4Tm4m
d6hPgnUsWZtIqHkDlndfa43WFxkvWXdmfhVnCwBBO4Jc+T6Q1rSNx8Ia72OmqjttFnm7GZ0OiWcr
TfE6dDTTr3pUe/rvT0qGxL1A9BCSmL28BiBnwlNeLU3ProOKCjdjImujxo9evnbAfaARuuZlXwaS
zHlbwu4MXXM+56COXYJ3bds0rUczz2EDTpI+3uuiG6+HYmoQvbhlvE/GWeCd1R4ai0Vf4rD4YiAk
W3oYxXhdqNJiIUay6Gy1Dmu9a2qCRXZDH1eLHZgzylkZd6CwvDbn1zXTeD/ECF6wWnnn7OP+Ax+e
VTdmilX1WzAWoby23crCEsVhJOUUTJoXGcaBCVtVeLpb4U5rX4Hww4LNG3Gpk7g+vF0q6EGb6W0b
7ydrEHfazOuDU2TiMu94jEUdiksY8sPKF2zGFG+1t5latqqAXeZc5AUi03L59vGI9iq30+mmXthb
OM3L8r7EHYDKI5w4AsmyH69bh1/LaJXb34wGyKpoLo1sxXHS/ppgM6a/OuK7w0juBGKXUFAybE6H
eE9yAP+QWWT1ocHEdO44DWJlKbNnHRCpALkfVaYya/3sd3VbrevS0zeW9hWqlCwkbszvEx7YMrKP
XdzxRZpi5m40OlHtxjIU89ZGa7rCSYJGGv3geJ3VVERdZgyLJXuoD3VjOWg4hcvUUvgEaRQF7tls
NEG1KsfwH/yw5KcbU4JEdW01r3ap/IdpnqKKqChvGV5No/M1C4T5KMg1nGBojqPe6dLur1GOBj9n
z0gubB9yEj5wtSq1zwMajZAz85NGZl8zaXf868KfjS0GX2CQyh7Kbeq22c6PDZz3/bTomosvZj3b
XzNkC4tN7TgYBVbhuSmwyo4MwIx5uIy6CAFx0xObno0quEM1XI9bO3EQAwLpQ9cUhdjEs+ng11l6
pVAdfgFJYV/MvtluyozuadbK+jRkIt4Ovr9UahhZseKE5Y6cevVNNBWYTgkP/bBYpc9EO1kbFcTZ
a6OW4FNrn0amn5zLyeOkorv8AH6QGdlUjhd50JpAVqMuXUcY6mby2GsCe4tKd89zi7u4lZqh1lAK
dpAgpe0f5xUUilkW076u5IGuis2DpwD0rotyzhjARsHEDirjM6tim1ZtKY5JZiNZcrWo+bVFgDlc
uyI4mOPiC26M8YcN9HVjZ/i+aokFUCQ9SgC7tpbY7jE6QM8PL+yUNxvN8PQAMwduXnirohB1hRWv
jUrXZ81kin3WtTe2VHT7CXyg+VN/C0va9pi2gb7xxBNLykFqcnLjizFMnNIBw+6n2fgSDeaCNKSW
NFxnYjQB2SaDpbBuLWe8Ctu+OyvLBM5HPo9EOibei8QLe523PgFlQyqvktArtnaNKFSQtLgepjq8
aLI0uHQZ53wpoiq5pwf/qEvTPsjGKy9l0X01+oAGtaNjd21EGo5MEscAWIgn9YPmISwr9xl6gL9u
7LB+rWPUByAJG56Dtq5WszvAdKk9e28Zejd7CAaZ6LdfcKebSDlKJCiRkIpsF8vm7svXGMaHb01E
2gPMA4+9/S/mseWQ4JxZOY13SfGC/2KAgMZJ9L7g2BlP5pUJaWZVjFRsUtTfGibsXud8t1LxCKwS
9bypb+qgu02N5C6KEP+l8VcrMu/fKrH/6YPfTfrH//5f38uuaOvp5kdIu+d9R5uq/Q998LLGt/Tb
H/wL2yX+ApYllhBIZdMpsWmO/t0Ct/9ybfIP6T5bDv8FIOr/E2gr/khJtm8S25SimOGP/m8LXP1F
hAlhbibDSLjuBFn8BwLtpXL+d2uQjiCSbAGIlbraRCQuPlTWnk0mx6zhFduRqL64htDXbukoIoQs
TQ/KSsRw88tP8w/N6qUX/P4TQYjTPFXKe2PTf2igzlJNJqg6l4XGKO455bgY54vm+OdP+YD6W74Y
Fi9+Jckv6Fu2vTStfmlw+EVnVEUUOpspyLtH0djGrTMZ9VUZZ6Q20Wax7mQ7IMCtzNajFspb+zZr
Nf7bvmrg75RYOeI9dELIJrJxcWlybCuxhHdW+N18+3HcmjVik41ja62bmH0DaWQc5Mh5c3ERgzlv
N+FUlzPqEuRkO4WK+C6lSUGxnbWooYTVi3BdmikuReAhUDwU/SUG/zIUwdIk7F7NmHjejTWUHcaL
uBRfk2hO7vwuAhNNlZ2GZ0NTDLdRHfXVtopi86H1AG8DnqVfi5OtbPxVLmGZrBLXyftTQFV4K7Nk
wCcS0Gxetbnp59flJLMcPU8aqcNsCzSLfpQy3G5Uaq8rICPZNoe/MK+B/ITHqdJxuRWaCZwxwbIH
M+2gcs7DNrTX/wUNw6FErF1OdpV9XaQxbY+8GsqzdB6rdBkV8kvFZhLjXZUI1zZ/vvO/P9F0QBZh
JI+2iS1iEU7+cuN7cyqliJmzVpKI6S4wUCM7dQXAiuI6RpbzyZNmv29OvT1pvDseo4/lcbM/vkKR
B6hSpR38qlkXYBeSMlMoL0Ykxo7UyVVDXQaJfbaNG79vsS+FHN+ifdsFbrTupM2AvIJtY2/wwCdP
jtNF3+QcqgSNajcMByUd8RNKI6ncRjVlu9rwsMKbGv9j33joIvyI01ORNg0EjnGoj2Gfv4WQBYuE
PUjgtDTQHHzw2jo6ZnTTmXcrcEcr6VeIH6QojYemB9KOH8H3u01VtfUpzSvQUo6auoA9KowRhpSo
Nf98q963Pv/+5YATIl7lf0mExdTy663yJ4HRmIHFJh/6GTUA6noqdfcAF+3Owgp7iLUvPsmFfets
flh/SLwgR2OhT3v2WwjSL8+HoEhzaICJTRhI9Q2VIspmh8OJ44cYn5qhS26yMEm3XhdjpLIljtCe
CRrtI18/hBLcn0qd+l4bSUCMJSLQasUsc8j2GebPJxnMKoLsXpoo5vgrJnfFJw/4m9j2/TcgYoMx
jnAYjyJ7//CzhYXywmIOJIPuEllgw3WfgSHm+NmNvZ9CRwbNRK53726d2ERzG0DB8KAt5ryrud3k
aPcjBFeQngV2yIqDCMz1cknvCHXEaKuoGrQvDg2dMze0vWHV6wCZFbMZ6yqPR+KTWq9BDTQB8XI/
6Uwvy/+HLycEUypM1kwVgEq+fybcxi6EXSNNSDIyRLKxeKKqqs5kzYLy56fvA3x3efw8QohtC2cU
7XAUaO8/CvGHqulgGlREpoGOLh1nhESpKhOiJ+mX0juaaIKiD/xRzXF85uGIJB9OFqn4ZKr4+4tA
Wjk7MHNodsW3KfmvLwJdrmwqozDaTlTzWzy1j3NlLKsmtRAo5YTIOuF/FtJq//6pPtnUzIwXMCgy
wg9zm7YI0ypXLXrXfqqzdZvby3yu1XhjAqNGDw0jI904FOHrUqW4DrD/B8Q29PVg7xOvwZY4R5ma
0LqXeKdSK3SuZMuhHByUid6zM4o0OGf2YdUACCNarlZneDc97l2muKaVnElYCHjAgzTnIzrRX3Ve
2le7rGGzOtWljB8xs8NF0SUcvq0yJ9fcWCpGNxX6BvS5Ef/bgxJeAfYfG324xkHslhfJ1MUH1Kj0
9gaAt8cwJFQWcyiq5lw7WGhYSOd94xfIZN3OHzH36m7WnzzJv21EMAaW8dIiLrBJZP9wtGqjOSRf
KcrggfX+j7xT7ckeCEwZE6hyZmp/Nof7589zBPeSe8qo5P3jPLIbWJabZ9sYQOJO1R5mTrfyYQI7
rb2NpsypPnlsf3tXmV2hm3AFPgel3kj+7x7b0QrBMJYZfbwxP8BrIPutiSAx2ulw98nL+tsuu3yW
Ky0PzQdzILVcyy/Ldi6ypkw5fmzFMA7nYxvLfWcnhAGnMD8etd+b3SY2HNr3RaBv58hF7tdGQ0T1
1HfWz0+uZlka3q1SXA0JAWz25Ce5TG7eXw2QK+bRtc62vKCiPWbUc5f4HuhFO316rkOAFWVCoOHo
deBYnLq5txzX286klW3kJMD91XG1LwI8459c2XtfCIsaV4aghmtT+EGdt9PKL78TgNVgoJuebuUY
B+kesrv44omJo148gS9FAzhBgK4GtoT1UMXBjMEpy19mo44DECv+7K6DKRDwZRy60uuKRv01VDPt
HZi74O5mXJBhPZ+UUe//fOn/8DRxe13SqBCxLBXT+980GKs5kQOwkBR79EGjzQVmEpg3pkEE+Z8/
6velHz8L0HVmn6wQnBI/fBZ0P1k0YA825VSIby0h94fEDvOvE3OuS89uw5fInd2jzrt51zeW982J
qvmTg+M/vK9LRchDxO3i6PihQpmVPWI3QxiYsMkytjDt8q5z82Q/22jJiaprivGTA9eHUf3b08GX
tjgZs0z4vLfvf+PElFVq0PjbZHHEmKlt8kWIb9rVAj+N8/tC5tjIgyzrAPMAIPYRRmG8JHjDx0iY
jxjk/V65mxCkJOL+bKp2U2dBOtcyVvfJ3M3UC9qkyQLzVu8+uWvLwebDW0fmHzu177iu+1uM5xLw
uqw4auOYqUPiAAldBFYFNZ2sIXDJoklt2kQryfmux4YZB+UK8zMY55yr+U73xsh3yhwk+mZ/sPpP
Lk/9wxLFeYzliX8Uorb1YYmydTjFte4VZhhomidYo5OB4zcAJhAMMa5dnsZrBwiexmc5GGcpN6lZ
WwxeDJAfHsrpiED7xejmN+dj0uMSJQMsrzd0hfB0GqRnDLBuan2ZTQ0m/CEt6h/GKAjU1AYUzw3I
XPSbzNJFvzURSWarxqdXfy/Dehw3XQcy0DUjjY+OT+ifB3Qb0UUM1XcXxE6SXgZuNtx1hBR9t3Mv
+4mGKiKpmeM7hl1t0WHsdC6tHWjmbF41kIVietmOdwXRbb4NrH78UUgu7MKhm2pvAHS1PC99spBr
wxj+pa5xGiyPSn1tp22AYE71N01SRaRFAvE8NIifmAQFYf4ca8N9TYGX/RBM2cytaf4fzs5sOU5l
26JfRAR981q9ZEu2ZLl9IWxLhqQnMyGBr78D3/tglRSq2HfvcyL8cI4pKCpz5VpzjpmD+oyWofqZ
014FJqgatjbssVoAQ6grXmaCUjFHMWO2jkPcdkxJlMkuHB9e+dGuUkHAw2s/JwjPvuMQxZnXeZ1F
UNHU3bQ0vnfMEYFE5aq5yibqkwvv/LoSnb3zbKwR4Y2rso5l6/kvVndj0Yi5tvDhBPITY0wk79CG
DsxL8muwEhxvsznyDhw61e8AtcGBRs7/8foJLno9Fue1u151Igw+uXEKmucfIoCB4zaajJS68OfT
4tQLLoSk2QV6+DXNIr9/+6Zfu9y6qbKZsZF5ztlDjhlWJKUbpzuoL2JbODHZ3g3+8Vo3d4sJRXlp
WfRe2XtCBKXIBviXP5yti4G0yNizeMqgBoFPQ4OPyhaORc88Qi4VpyFOTQPIK+az48kpGG7BHPLl
w1jUSDjiKY3CI5mY/KjjAiyJbinFdiALJ0h0i/AfLJr7xQ5nm/2rLasCFDIeOXUKlrUNv/iS37qX
FzZaM3J6cNdbeXgC8Sng4QWJuAfbmcFTLpLG2vZ1DOQqqWx018wPic4F5LZgBcgd9eAE9JM2TTXF
H0xmqc9tH/uo/XR9Bye5+KiQQBDOEhe03zUDZ+fYyTa9AwLd5ccI8uxjwCpZwTIx5a0/WPmvofLm
Yg9DJPfQzxVUzEZXIFNNWoBmnogfu3GMzf6FvAIqEPVbDPFmQc6Pt2FZkuvR5OaHZGRE57r27R8k
cwGVE26p6cnkrfll9+mAP2CW8f08NxMORlWgStFhN9wvCi7SFpwBCtaSHMON2yvxA9Z863D67FDF
DR6UY+zsgJLCosSNH6EA+tAqMvXQ49vg0rIJOMYG4uJAL2xGSrBBB2DhidShg1lmTJG8hINHxkkr
JXsIY91vIhX5Yx8AXdmiHQtv+QF034LRgLrNYbI/2eNU+5sBqduJqWPwxyGuoEHK59cf51yHnztw
9B+lP/SflBWZL3PiwQX3dWqybZGX7OsqMaQgGNcCJI8ALfs6Oy7+hGJEortVyIfJ+KOTRTdStPJr
jvZJHYQmsGarmYcRGCua+KFoQvzYS9FZN36AtBMUMtUVbJ4WQ1BdkEAfhrNtn4q2Lj6UUQAuyM8b
58qHTAMnulxbkZkx2fDzv/5+cQiHEZXGer5G/f18uYgFjSvc8dEO5BxAhy4NNzOA+9sgx1piJ8bs
377ey1/vqi1H4cp5i56fd3a9Oseqrqyajbfu8NYZkz700qq/KMeRF+rrV5am9XCFYo/Oe0LX7/mt
1WNVBq0oWZpKGX8RcVXexgafXyaRO9J+Sy4sTS9vjcEB3UWE3UwKKOifX8+BO83QTKEpQ128jWsJ
4SoDIFg3FA1vP8XXimI2NWpDWApIgtyzRdAVmVW2GEx3OmWUhPMvCW6aKbauTAE6i/gz//PiZ6o8
NkaYd1Sv6s6UQ59duOVXTjCI2Xm4NuMPzpZnO57X+sHiF8QtxO6EFFNJxyx7U0JbYx4sbKJWQWUd
uIV2nTGjeL9w/RdtEWY1wHQ8OoRe6PE5nj9ynHwO0jOZ7kRVuXfJAJ98GKNo141pekgye74hxay8
cPh57aZRz8IMsOlKvjj8WFKZoJ0q3qvJ9cwxZ04A2KzwAqa8cWtTi8kQnvqQgJ3Q4oIW9pWXmnea
W+X6fIa/u+M/Z0a3DR10w2CbMxSjv4XU6LocPUA1LlAKDJ3qvl941eL1IZ6VNcydbLoGJNB4BGA9
f8iIbGtRAvLdERFZioMjF/tnVg4K4Yhc5Hwak5kgJCApWbNLphh5hJMjbL8bpYfSKvFb80hVAuAZ
IV77c+F4BVs/tBE9x/a6iDeWYB8s54WktwqvBpS+DL5QBDr3VzOMnAlQQnc3lcdWtQNGiy2Zyr7d
G0a82abFnysPbdKH3+zIXUXB8cRuZwDTe9QjSXhTU5HjjFra8muLCW7YsQomHuNjvfLmOvwam7kg
Nhe+M+js0I/poiYi1dA3PQC9asgqVmdToIy2nHZCKm5oxAlaOxiQ57TYj5iafpgmjBmRpTAxDbev
uSGglxuSoNufERp4dUhHUHvbxWUt3qCzZ4ubshLjWI9rot0NsIFvHRXgLV5gGLb7RMQp5DVvKdfe
tWs9oNvqiLZtpqKH1KtThgVDbv1kG9HgHHMS8DZq4q/fSBAWYMdpz1sMKnL91JoxuJeeU/yhdCU7
yvRkv38SBTy0ncnT7k88izQiJaUaYMO0nvkUalFae0QgM8Zr5fg99rZymDa1zjFzFl0trG2hjMze
d8a27+o06UCKpoM6GRqC9CXoC0JClmVeHZcxUk+JcNCb2e1kf20Yi9Cg9GcC5lpKjOu091zCWxGh
gpZdUpe5XO91/dep6s1vlh96qlFZKfjE+dQBmKVw4RSF1BJNjtdKcJSt/8jSA0Gn9Jm7H+H219UH
j7wCzHGdCrNdqjv+llqk0n/PjGdxrpysUITIpFnq4uVv4S+gbyFLxtaonrhPH1pCS7Af/qGsH3+Y
uqobtJ4If8iUHaJvk7BC9EHCStj4s5QnxPZaBVvHbvy70ZOIHkJjTb9EJgFMxJYz/bbzKfidJfyc
Np1vJX+o0ILoOkYL2sICGSIBidkOekCujrTAGcbtH29ZJuSZtBreB0CIxy3CLozEEhRgtWkWf/5O
avD0ruO1ETc5hFcgQrlffNVx4/8mygx5f9FbLEUinBjlJQSUDSeX1AeQkvEMCSQiv9VBCxMsIKjm
EU5zAKZqh8Ya6SRa0EyTV4AvEPWYY8EizFKjdhJEPniOsmke+CRVu3NFXlVbx1om78qxtS/eySJT
LiHJGpfh2wvSyzXfwVPGyIHze2z7ydlyRHaErKoYOZ+QDb0QLK1r2Wl6ClPPnosrlbX5sWzVpT33
tWXQY/RPA5Wmnf/XWPXPyovjMZjimT5URRnFRC6PCBMa/enYajz6VuD0+6hfIWX1CDfQb2nFv33j
r9QXCVa65G8/kzLjrBEWabvQFgLUXSOC5jognOomSxfWkiS/EKz4yiO2OV/F7KkcIJ1zEJzutMqi
yY93iMnW0wfx5XuHXJlHK1hI8ujQNo5zFlzYzF/eH6UoriGHCY8TOdHZ/SFR1LY9s3vXVQsdzpbz
EWCs95lRzKe3n+TLHZwrreWTn8RoM86ncvPkVXY/0pxyF7u9KUP4Ji5hWrQlPARlNQ+U4jscvqmi
urCbvnKPHnWSD/ubIWr41+nyz0uEtjFzCmnzZEODfLFFML/kfvxl4Xle+J2cgaHWEzlaJarExGU2
t2pGnu/b8PAze/A1iGlN+NL3bhb2bhjJP9pWzPnhqrChXosmChcMFFKxeWMfJ4Rq6SD/e4CT2+2c
+766KvNGXjh2vPIcaG26a5ql49m81c8/W0SazxggxtuZkjSSpAy8vT8HJEwlhJu9/WW/dimMlrGP
fIZK8fxlzotAF+PipztQ8TR/aidXm0a7kOWk0JcK0peLhIMTb3XK+hw8GJQ/v6/ZC6tltvxk5zHN
yo517DZE8GLb5hRt+RPuDwtcAvMziMWjn39YHTHRf/8d+Rx6mCDx/ScvSkRGAbUzdXa6s4u+/oNB
Lf/R6omc2Jox4N3bD/eVlYLJtudGAcGFvM5n9wtSwvPDkoz3vJ17dcinpJ83OatzcXD8qeKuc/tL
oNP+Qhn8ynVpHrM4rV08/uA/f85dFvj9NLvxTiYFlWCIoxTGq91/UXVGZk9m9FFosfz3Ix4bj83J
dZ13O1TEzy87hakV9qkv2CUDJz5GM28rxVXT7iOqsAv9y1dWKe4QbRRFKnC1cytoY0eW6vh97Ava
5vj47RhBiR/F+zGbYUTN2r+C/R/Bc0+kJfZvf7Gv/GoiPKgkvnLSWPsmz+80KsfcQVGR7zNA3GQq
qeGK3r19Y1Voj9++1CvfJYdzNjYfU6LH2vj8UmUcl4iakOA4y9w67z2/I/y6IpRyX9MmBvhjl6Co
8NT854XBXQNtaRCjKQA/tD6Cf9biHi15HHgMYR3lRX8iu2+/2nFcXOEjDE5v3+L6Oj4/Qj2/1Nkt
egZvtXGZiAqMGqAW6wIMd4Ci6sLPYv17zq+D0XltdtD4Zu75/JZoTg6uXczlvmjy5j0JhupDwzzr
vUXMzTZCOXZ4+77OvInrHkPyMoo9m3M4B9xzCcjA2aqAflHtk7FH9NoWdYK3oZeF35HE4Xe3qZDm
U5/kyXSI20HfYdPvvjI6k8eUsQ6uN8uxiBKjU5SjAiuaYFMbcBzdXBVXuCoYzr79if/2v88fUcyO
yNk9QG0YnK0cWF2qPiFtYT/Djb/JRyma21Zm1efcYAz60NNiY/6aDqPA3uUnem+oJ/8MUa2jnSVr
TO1jUjXlMXNzcKeILDSUosLQ8e3b6IesOkYaHnE4n0DT5T9qK6k+FosTyGtEP+PneoG9u6trH5i5
6wdA5oIBXdWFrf/lj5eOENJNvhzIDMjdnr8GTlR7nHpAsahJfM8mp/44xeXPFDr9w9tP03nlxaYj
wA6QJOznyXklVQwQOiOLdA2P9jB5M8oB4jrGH3VceLd0rpePsKXN/cDZiPD2BHdUIFLFQY6osqhc
k+8IX8M5lUbMad7+bC+XTxqbqAtZpx30fufu/6XD6NQJAXTWkc1RLPH3nOCj676mQ5dRBRwcnS5X
xEvkF16xvyrCs1eMJN9V/JBQ7KFufP74YzHOBcZqJtbY5kHcVLZzEna19LtIQUU9uFQEUBJKxzsQ
3epGD0GWqUfXHvpkheVO1VYmhn5JOqMs3yBNi0DNeaI+1sMaO/72YzozV//9CaNMcyhWPGjSnCLP
Pm3kZNnQ0tHA/FDsfTJrAaT2U4W3eSyAL3cpmTAlMQbvAo9AAYdsbLX3m4SMAHaup7c/zSvvEx+G
niIKa/7z9337Z01mo4/L2EFdxddSH2RjjU9Y85avb1/llWUyoupEW7geI72/PNN/rtJz1PA1mV37
Mg/0Ey+wPriLZ22iaNBks2Sc8d++4Mvfyapci33aaDHyGyAgzx9yPXdu20t4bvYwtxnn5a56CJao
v0H7nB6wlTsfcwRAx2DuYI/QZ4ODlAVYaFUZyU8mz+z3ehHlUTiMsN7+bC9KVqCkNDERPjK0hEzn
Pf9ofTHYYy8JxvGx3grmAFVbY/HDjbG3ldc7x3bqV2N2GYYPuhmDGpFUiEbl7U/xogjgU6ACdmOb
4irhjPv8U8yZtuq6HUFDTKQd6JqxJUppBDnaAq00zuV1xuu4f/ui3iv3jtudLQypAu3UcwWOdjOD
ibxI94PyFe0z3wcITPXaAHb0RpCoSRMW3iGrUu/eLdP8CRGl+s1vwfwyKu1osnlx/2eeFpji0iN+
EGz6GsqzOoZ/uq3d2ejXlhDutK7Mn8igfmfZr2QMUTAd78zoyztKWYEKvJgNxq0a0fIW63p8jMWE
O7KaiGgLwqK192hgnI/VaFfRdgHVvlyNfgE6zs9muJRlSNyhx+fMP1Ivj8F1FaVeeKGKeeU7AvOD
7odf4VqYnn9HvjX2nSflXkRFt2vmWn7QICAOkAveVZbOCVzKkksvxosVgXKGnrPj8V9n3WvOXgw1
BXPfdmrfc3A7EeENdq2bIgJH3n4XXo5U1rrJDRMOivzLjvb8QoMJ8XY6C3cXe87NwA67tSB4HP1C
+vs+biCRJgrTWS7xCgQDqR355Hx5+0O89oQpg+nr8wtgETy7WWRgXh9HMDqlYwv6PGLesyCY7TQr
Dzed359QCuf1hVt/sVPyy7MZy9ErYBNgbvD8zh20QAgzJ7UnwdC7ahYoYLVtiauQVD7CwMP2SKLc
T9ko+/q/3u6qHUOZwQQSosb5Roke220G0tv2qLqT7y6TpG2JKZq00qSol12qoFLiwLb8Czv0i/Wf
G15fKFZk/knOWwJywXweQI3a13BpbqckSY5EfdpXo66dd6Yuhl9v3+fLPXa9INUIjzek73OukpC+
lep6EWSYJgSo7GRByZfWBQF8iCXiPyRMAlMpZB1tcTj2YFUjPd/2ZmIyL1xpDxe+8JeOm/XzhHS+
bNp7XhCu7+E/G2BrRfnEpqLgps5tI3aEC3vAMUmhzYACWyDS80VCwMfQGODyzYFYbIOm9teQuD4F
hklb6J0twUFcg7Pyyj32E2U2mD7JnM9B31kbVk6QtqB2mGS71pI/LRWaoWtE3MUHQ934w/IV2X2p
41r7JKwkPOEMQ8yun2yqYoLc/OW9GpbiuzWgwgAsHRHoGadKfS5dQxojgC8+VDWI8EM+VOkDr433
zfOmkvgKAwTCtsqp21RqGUHm+Q45OlNm91eqraACdyQqfMNMEdwupgaJ6TC2OiWLvTKHejSZpMQ0
HlDCvmqnx1TSG6THUFdHl5EESeA9XP1iU5R9Ih5kgrGd4CrAI40weXtKBSiSK2pl8hqEmuorj/PB
58Y4tP3x9yzeCbMAKqDR06vTdByiE8NcqOhpUM9/5kTKfu/3Aonc2y/hWnU+q0r5zkPOAyzg9ATR
6jz/zruMIZIRHfHS1jyeUCdF+NqL5RTQpL+wr/5vr/bsYrT36M9zCGUQZp8dRHHxY9jN3BqakR3r
b6PlN9+ruAGsPUJ4Ib/VWNEvDqrwTYdJTN8pjzz3U6Osaj5QG9m/i0BNI5rGiuTEdhnlH8fVqbWL
bWuZ3w1pBnqVRmp0JVf94XVl2RNE64bInK0lCT3E4BOND5g+ITHKcA79XQFMjY1Slw3J0raXb8HI
0Q+cJg6nhI7J6XOiQuIRVml9/FF2yNr3UxDCbkgR+xAtZHs4cIYIY844qG7Yjjbeqi08p4r0YlUh
fPLNEEDKkLnsTxx7E7Ityv6xEg0gqtIdgGlXSBrvnHm2I/BELgENRvtIDINkIG2LlcDeR1lOKreb
EDPKcUD111G/1HqL07/Be8t7F2yzoG5/lJYeUbXosMUiBN0l3AYmjE5JC7vtUE5MoFlzgmy/Kr0B
2aEk9LeSOavZzXilw11ISpF3SKFZ+ntMG6C5k8Y0J1EDG9ri53EeRZT39Tc/G71gN2mbnjBtZPsq
HMMBQc8UFNBMQ2ZAmxJjzSPlTOfuIUtlN2Ol469G06/i73SEf+v7fLtbHwUOFH8/mNO7Oes7QNO6
jFY0R6K/o7H3R0Y3nnhSbtnHnyYi/KZjTpBmiIzHpHpTDdLHNsX4i+qGuPJ0gyZA/JAEKwI/SRBv
jTO0MUdH1Unm5CxthgxGxwOvuyo/yFGbuyqLnGo/p9gadrpIFuaFU+cfVCHMuEsKMh0+tt0w3U9e
JvyjHpou2IVWCNHdSKAR1IXKbO3UB1vrUg5jzKtCXxyTwMJZPxMfV4ADqOFUpd2cUk7yT3CUCVOp
Y9KVC1Y6glTKXS18+YfxYxEfyKLEPA/eM/gpyimZbvB9Mu1Mc8InszRa7lVv298kog4FQCEjdMK4
ifgWWC0xfsGk1EPpTPiInHLgQ6mUsdMWi9tMemeV/QpxTazEsrSmNaPG7DGLONIxtUKOtcHtLJKN
Hzq6vVNZJas7bwgXGhLFGP9Culp6+HrM/A0qQfDw9lL0yv67ulnwsiCToe52ny9FXi/ZHVw17Ok9
mntDnMzVnDaPMf66O7oMlzRHr9Q3a5NvnRcy9mEDfn65LOibucq9Yd+kLiAHJh4c8CaUKXQoCDBG
ZNMfsHdWVw0KtgshE+fXTtYONRYaJpUh/q/wrKoUtsl7wA/DNsRSeic68gnwFpGBSkg0GjA5wt0g
Fk0RpnhhvX8x/1kvHa1jAE64KKBe3HYjddtSeAD5i52fAwFlT2lqCBDzZ9Jmex14wFByD8B9LZcv
hplfgoGpS27BFWHoZxUOYeOqVN6//e2fF7l/PxfqmbVfGAMKO/v2o5jxBMnVw1pew7twI0CYGG7F
LhsbuZGqC/bkGEBQevuyaxX775bEZRO6K7jHmKL6ybmMJUpLQhDIPyUXNy2/Ng2Rrxtj+Z23e/s6
52fKv9dhiIkgNsCxdt7Otse0l7wMXGeyi2Plg27aUF0j/chdV38WUwqSe6pnQi38pkGy6o8Xzmmv
vHNr7wlkq4dDjePt8/e9TMiPGDWfYMlyQOwKDDZOY+QPEa2vvoCJj0OP2GSk2BfOLy+fMXbHtbhg
Rh3zvp/VldRuHGajfNhmRTTc0L6dP/VCqwtv9vnywUkBCQDVNM+Xo+H5NznkxcyNsyKqIkPfoEb/
pALxc0E3c8pXhOfbX+jL95WCndeGjh7HQ/v8phD1JoPn07XMYwMUA2XQcF26Ojsh+UrvU/Cy19Iq
ugvTn/Nybb1JTr0YAGiu88aeLRzA1KZQBchHF1W6h4wUWNqJaKPYJi51p169FGsTMzwagZxPnr8v
S99TUieF3vpNnf7M2yl9BPcGqMgKvV//j2fJQR5fmLMePdZX95+DB74Iw6NuNXupdvJT2HS4e2sq
IaY/eSjjK5OpeSCGLG6SC1/jq3fJTJbvkaY46+LzSxt0LV1vSkByKhTHkcj3K5tRLknf4pKz6+UP
EPkCdF9+/twkztXnlxJTh4TabdU2NWl87HxM5MdELuPR43j/FGV2i+RsDqIbn9ySC9qNF32M9cUB
pbC+qZzqWemeXxxJ4pKnsaLJvrgI4cZo7sjOpTrcyaxbvgLiNfUho6R+CFDv/0mGhJRlq4/G4MLW
98piwIiUmR7YCoCZL77rNC/NlLpqC96QvHJrToGQV03sXfhiX7sO5QTMlRCbcHh+sMkchhBIWzUp
aLV8l7kWRidXqMPbb+5ri86/V1k/xT9vLkzaYuwEV4km2D+OQ15hrEjc3rTIZQ6wucanty/4twp6
vmHRdaEzA1ME8xm6gudXXH28FkIFCr++9AjpESG+nLRyo9tGx8v3kUX4GrsA/PYpNt6VS+bu+yrx
xH2dNvV1lHuqurCFvvoMEMyg0YnYS8/ltu1k4RzAdrblRK6+hFZbXc+U8N/7GEE3UgdfX/hqX/vN
Ug7RbuRni9nj7IcUDLqW9L01Na0lTiRKgrXrGG9quhtXbz/uVy8VYGAJGd1jyDx72ouOsKvEs8IT
xzhgiZrqKp8BSkFVuTQNfm154GjM3JRuKuLns0UwrK2h0BkayMGOKhxycTFAb19t+1bPKSjS9fje
5rAGc98rjv/5NrEU/l0jEMR453P9pZhnDyuCJhvAam9ottl3mYmYM+ipufCLgSb8yk+TiQe1AHUo
jcVzSRf8gpoQLUGwCCZD+Q4tdtxxrg3lsKmQPZKyjvb3kIW5uxylMwwPi3ZBF8pYWuR55dEqN261
/mSVofVzJsr5UytTLAq0TpHUzHYKlE7FvZNsSDae5+PsBNmIGDwSuCqGoHvsJXKCA14R/Ttsmmna
oFgOOZmNQt3NdudECCM7/zHup/LR0dOaUoUeC84qjI2PU4Y3ZNOW/lqvF171m/Le+dLEK98grLr4
m1HRqIBhtcU3jjrEPiNV5byaJGl5L3yPEhYQtfgIikTleGy0b98o1PLdCX3zSL4kyE65oTEhH8dR
htVtFUbWYQ5RVHIwDJGeJkuUprupEoTjmAF1qfJKhvh5ArvqlP6NiC7iJiLpyyW2aDu3M/gXY9Nx
2FmtI6YDDMvqlHSV0Xg7LIKl6nruYYCNWftt6b3sZyOb4VuYDwiO3bYGapcUpi13MGODm7HNVh6Z
CcfbpfoLhU4H+t5W4k7Ou7SoO5/gqaT43QQ6t27iKHfu5eL1BGSKKP3kyM5JdkPRpUSE5RWQPGVD
E7gfF9MX+3hssQgB7p2/IvkDHUltDHMVYGfxZZmW0eNwZPuHYGmDbIM4RN00i1W15Jk1fKYBaQBw
72gRT3hXspiE8xI+D7FPkyJ4czEREXdZ0x0y0yVkzFjCvYVq0ItrtQTNrYiilDvNcd1kgVUHhzrm
9ScKLfW/tfhgfkJ99L8VQOCLbVpwvNsGYzETPyJdby8czpOnagKKQ957FiTbCo4MdXaQyhsmC7Mh
ODuiie0JZyJiPJdBdp33w1wfded1d1mTpV/HGk3AzsRqNa0ZvFqHCBtSBdy86cqbuGY2vFk7Cdc9
g4Buy104ByjvuX+Niiwk/SjTkAxJmcm7TTxGQ3MKxsi2dnpQ7nBi+5+vLaqAJyEWxgddvvAlOItO
QI+WA+Q4k9nRTxAZfXAIU0X8WbVK6DauA0H6fqBvNR9FgjPtqpkDp9glgd8GRy9N+cssa5qvjS8C
6+SCrLmLET58IEuAaVhlS/W+oHlxb4yw850/1OZHGAoE4a4BMnfEElQBzuNwElw7MWED9N84be7R
ZRMIt6gYTkUwBir4OIuY26wi8J9XObppqDz4WSCtWhky5NjOdHuoZpwXG/Lc0t/E1s/lye9T/btN
3eYrJ8sl3xki3+eN7ibRHuZsdv7kRVi8n8l6ZRUK854gMcwDROREmQ+Xh7bEJ5XhN9sgZivxEXp1
eZp4DUH6hkN1BzUadgzjguEa9r6JjtUScp5sWrf5owoNDmoORzI+6wpeKZzjXl1FUeUFG0nR3Rwq
EkwXsIlVPZwM87ld4syNzww6Tt2rcoaZsP4ext8hoYdY92zQ9cmShfFulLW5ysgE/yxHQmc3QCzT
7+HEW7JrwtyTV2M25U80A+bvyOLCfof0xLBJzsFknVK+ZHvXxYmFuyIeknsdjnBr3SwvsysrJ6Gc
aauFisVtOk6GXmxsgs6CwcY2LI1vn6g9YrmnH5T2kGfQAG7N7HQNI6rG8miFg2Xe4yHI4p2y24Y2
fpOTGDDa7VDAgh3ASysxzONuLpt6PIm0mNJ3SdMCVxW2m6lNHvXw+jI9jeNVG1tVclRalYoWY4al
yCLNC6NgblvTj1xkU/XA6dZ/dGLGF3ipc9neOH3sVvmmXFq53Ck+jtnH3iz9Y9hWU/0eF0c0HQko
hC7Lw3fcE8hl2N7bpK8K/WGOJ8iLQDzRmzF7K9rH0BvD+luWVwQeUKb31ooVCuMy0kfoVEn0KySS
IP6VObMmmk+nQPHjfZq5UfTVBTcUMKwIFhq6vY9B62mmVOx24JuxPRztPJ0ca0MLlIHXZnJcZdyD
1ZECMBPFRU+eZrddkka1RJHKf2YQwnFXQoFeHi1nHHtSoIaw609QuuFwvktjaC4FpK9E2w96Gpzp
CwbcFM6U0zrmFu4EcZzgrnL3q4WArnpnsaFAGO3CLP0jvdbkw6HDZVI0R8DKc3GHR9Elk3PKZxKZ
gyrRsYWb1qHbuI6IrPZJJIvb4GphpjF8aspagApDex8RUxgvzDpkjT2nxSFud7w+9pDdFqbv/FM/
Z1P7Hs8S5ddmqAPlPcSuRSpVNPoDmY2NAb91v07X0RIBGPcKtio8LnG37303tz7x3Gzobowb1IeY
jnhmbRZVk2QBMcnP/JkAvzxox6+4hCp3X4BRnwkjV5yWxWbOYpOedFjq/FbXydg91UhD6TUZj1f/
1u/NHBwcfhtYHuxAlxa9ZPo2xZPHQppJkpdnoa9yTs8oN9Kwvh3dSeuTnFobcFvpj927uLUyGHxJ
nWS0tELmH+mH2W07VDxOtMz4R5uO6T8CudzHqND5baVv/GXukhuwPHBl53pQabIJvTkBvGZknYQP
tRJ8KRC/LeA+Gz0lQ3ecyqSYTmU9kKnekoHnE9zKhPx9aLdJQS6Ywy/Br9Y6tiWmHLx3PQz2GoCa
ZPkjLLExu+0YCmJVC+p6JEh6nP2NPQyC7dnKsUwR6DF/UPwwq92SAgfddJXXuofANV2589qIsPNh
Qjq+7U3KsrwpMg0HxPZLQgmxhzmY/rxGlh8bJycBLvWR2cABygELBM5QfUiNLLBQYU/+kmvpwdQb
dYBirvfnDzSFM5J6WguyGfB0/dVeHE3mmmAZ31l2ZggWdAf82DICM7oIxkA7UYbeh7ma1DdvCs2y
HXzLkRuOQel03eDDBItc0ffblKJ3xT6s4xwSeaThLWA04n8PDSz7VQdtYW8B02TNaQ6W6r1XCuLh
valr32nLsfObFHDRvF/GNP8wsu7x4FQffQ7cIqaaXBgGxOxVCNq3uukrxlsR/98tg2TqggiVRrMl
h3314khM7dsuG6BogxxV9o+uVDVGZZ1gOqJKjPtNghbOO9hhPCbHWDMa2MANhNcMF5aVWRI9Um97
ZyBvPUVMpB+6WhtytUS9mF9UjS5xl5lfFU8QKBjR1H7fmyN47HGYbjOTe+VhyRazWBvDwKf/FjeV
RpIGYmaFWFWAC/Y9c7AKuQXcpl/OKO3vHYYFhzjcpp+vbCMN3vpcMc2cga9Ge1tOxMfMedDX26WI
Xf2uUUEBHjsQzfUoDVZ8BzjMcOfYWMUovdE47TI7bcDIcZiT72Y9zRNpKb2rqWkjwOAU4trfiazG
iAHojhZtWE9Y2kKH7ItNHcTL1dCofNklbRM4+O8kJdmGk7TMblmMnfLWNWFe3gndOM2HGRletC9w
ioG1teLpUw04jYhgfMNXoq/ybtuloluOvqDB9j7hezwSdEbci80IjRD6kmPLXRvOnrfPuz6+VoW1
PEWda92BM6ckbZjw3ZZBLb9WMXkMm6i3KVF6NCrhtvcN8ZixJxbSnxev+sWvRv8KHMPvxO2XLnzf
Lbob9q1dh39C0Pxq74Wmr6+9so3+jCOqpF3G4gmEKAr4Y1h69HGpbWGHAHIUO8aX9SfDMnHvq17D
TaaJxj5diwYsZdJ4EpMgyK5d1I8u+iLoR/dTJ4oWM3nXflxqdrcrlbvstF1TQEJhH5bkBOYNBSyU
rowlKwIUtYuh6kw3SSyym7JrYPpLaY24NnVOagRCjgZxrKjVj7iryzvW8histm7qL1NZVrA5iyH/
lHYBf+kA/EVvp6YWVGYjLr69KQQ0vzEDArcP9czlFbE9J8t1TLRhjEQOZVkma6scyHu3dRsCLlVP
FMiWWAH7LhcFrKQhdwybMU7Kd9k02vVXOnMKySvsG+IBnU5e85uMjtYA6v97mFdZfip9MGObgl3m
yzgWI8nuU7CQG8MsDFyZv4gfOuw1JMekAdc+YkV+WMKY6EGFQl1s6QBrfV1NQ/drJA+LD8wwL9pk
Hm3ik/ZZBeqiJQ6pjyQyiVBEyxVO4aS+b9M4hwvOyrif/4ej81iOFNnC8BMRgTfboqy8N70hWtPd
eEggHTz9/epuZyZGUhVknvNbqva8G17NYrgAdCC8Cycatu+IlpuWUxpCJBzbaZi9k5MB/zA4SCzO
MslE/7X4hMp8EehACxVhyUPzYXonznJng3vftc1Az3s1BPQAkwskfxMV4Q4YWyE5w7w3SiS5JdjA
Bbv2GXDTQdD6p2H80ptqDmjx60Xlzl8NDdbprkzq4svnbE12MV6i95BkUDjbzXymWzh9TGsyPKy9
2H5DcjXdJeXosIR58SRTQBzp/lTQ7PSeVLIA/az58OC6K/nbUUlgdsEcF28mntIP0mUyfS7lkv2k
hdyWE3ZDHb5kyMmjw7T64X9EhNoYqnaI0gvH+LW9iNhEtvq28+4ibEV3VcxQteOiSCeeEuG+6J5d
/dyRABc8kJYusaiSxcIhkxRUDSAQUS2lrqLxEGcrMT+hR0rnO6Fre2oohaa4qdbODd+k/Q91oBan
0BnN8NQzmAZ3oQrVv6rvwhlTJLU4uzCVSc0wNC5kkpArluxkNDoIzWmySQ4esbTeY+GnTnvBZZL+
cV2bvXWrv8kLOEZNBk/TDS4lGNl6MXVLrkrkhKk+aeK1GcVk1NG1MpjyXI8uHS26N/Y2Hnxpzkvq
FccKNEbeDaaJ4OmvmpfSYHG77fl0zK4h2INOTusNl9BP4uZSDkHwRrU2xlAZSArFyUkIPj13G8VR
joC2O0cCIuZzGHXAA0vgt/z0CH0wPCtLxUj8yZeifo/ssYhntMF05B8m3xMvvpmCIefOdG6nGTvA
3iTBHPB084NJNJvmv37vFExt9HKF+6zqakIMlAy/I2vb/kJe2wzoF8/BjY9NO8kRkNjgyS4KD4yf
pMUp2nofnTJSLnnQWcGfp3sepj0nKIcb85+lab6qh/04adIH0zKt/47NvJYHErLsTW1SbLm7ziOU
KI8q5CN33VjgJQ6VBCXCmRFxoRCjOh7dlSDaE0ueTPnDUTIhaPKGSd5GtSaUnOy11p7JUwdEI2Um
4TCJ+2y+79Ae3PpbE91iLk9cSv485T034zJtR/AuPzrqeJ4/A9LV13xqqro+uoAE5Y3fDHLbp3Sf
jTzGdfOXTCXSseREftCJ19r3TpoZpT/b0E7RJSypFL1tCP4tdsS1UGfayRGjPNELFS0NfEfTecKs
elIrWbvEvRQeepXM6uhYFooGgJRrY7ufy1XLA70BvvqQDnPiYePXITfdD+g1qgrALS0CGlBgdRMU
SzIr8TpPBNLnCz962tVOkrwShjwku7oq8aKXowJkSatyIqG6HQrKC0iqfaydgZTINoiC+TEkYP7c
uh31OEBWHqERXvcVr1mFStaGw09F6dJNqnzakZwe8cpFGOZExA5XNoPMvvClkbL9xW/buKTledly
aoAnvmcjgreet0+fOn+aukOIzOZzyNaaSu/AzPcy5HL6Z6QbvgtqDxACTmyrqtQpjmgdA/uAnq2/
sJGEtExrS+WXaXy3vnNmPiyKc0ZzEWOwjIei8r1n1bSuQ3W9SKidgwkgoLQf49thpoWJNj7SaI9Z
ioQ47Z05QybmN1SvxU4xX/uXr9/tZjLnDwCdIA4x9cTymISty5GnwtIc0NrRXKxmb3klXWz6u2km
1Zys3j66BN2i3126sexBtOWWHVKuG+rbm1TfWbFQY57ynpyQlnTO+zi06mfzEzPuJXqICYueIa6g
6sLtUU5ioX078RO54/4MPnoPS/g+7VVVnIM1LJ43H2n2fnQdZmTjuNOeQjZS8VVTtMGuWqpsygNp
qWdRm7z2HLglX5siY/dRJBLYkMeHjLFuokRuvxLzejYan87OFwHgpB1cNFZhO3FmEWA7BLhDxvW3
diJH5E3RGbQzyYhepSOB4GU1bdHmGjGgezYNow22kqV9JoArCI8AtfPbHLUdxZp8zXNeVQ7cZl3N
6R92G3shO6mXO7AEuqBxZVJiILtR/cjMx8E4Lm4gboeonB2iKtbgX4ZLtMiXrgrvCtw9f1IwYfxV
WDPeaVirL5tflN2BkSGqER5WbU8pNCEgQQtudqgUGsl8nhYzUUtWwMTv+PZb9TKPvt2OclaO3m+c
FJeQYbo7bByBb1kxWpsDjS8fWTCgRoq5eroVnCifytl7G8k1oNzIiu7ZrobUxZihQB0d10wFYHSa
0s/g0HyM0JETi6N1eMSYnylUhfNwofSAdnq7MUPeR7bfTobwZfaEjWhJiugb+ekPFIdfOtN1D6Jb
imGXlJHUJw+R2zml/au+6a8yEpYchGiAXR3RRyl3BC3zhen/rODoK2jz3Pu5lgHjPJF6ttr18UbD
KZ5N+5m2bCi7Nk2CJyeuSTTebOreTwSrywMqHvub2bSjdkeyulH+PERdTuKZ/aKKJHpyxqnpTxT4
hO80OQDW6ThutrxI1gwEmJTl33i3rl+1v0WH2LHD95XxQO+3DQ0aOEdtz0PYs8LhTVbbfnOLSu+W
rZyePKfqC2ajRPEiiD45pnTNmQeNMQPV0LLJw9aoeHlQVHgwQKdTe89Ys9b7pa59ascTPN07WqnI
oi63SX20U9vzMdHhtry6LGDfSPXTa6heOEX0VtbqLhwdQ+x9Sst2w5EnELi11bz960YYttO6kh+o
U/psIAL8tH4kfpAHDpxZUMDVXIfpkoKmUzksNFyEaOgOfkDvDQaj1nuVCJ+H26isC9o35PZKR6Z/
N/rjeo1IUeNwuEa/b88OBSnHhsBInxShjfhAz3WEf18qJ/oBHIzEhT0+ut+mMS7PZpvcmkYTE/wi
7rD9KTixALAn0d6tXkeyCAPX8tEFNQLgkAX0Pja0zfGmJtSrynUKkQH2aU0tfVG6pKabnveTVxXJ
V0JFH4vLapM7HKdJiCvTTo/NUEbtoxdRELJbM9VdAy4X8sNAnEI63qp0exNzxGQxrWs2HAongIpZ
HFPkxFvSIFN6gswUUA9eHjYtMFBmzlXskmDcUsYHOIxL1KwC7Xe5+c0ZfFq/ckc73r5dk3E9kHSu
67uYUgKaL5nbpgcQyrW502PG+oPK2heXHsNSsI8af30smq3/1UyJPIakQHh5kDrGfQiXho9t8H1S
U1ohu+3e9kH/qSMmsI+uj+Xvjo616KULgsXfuzJS3l069cPNasNaH8xYlLxRRYAocamH+E9HNRLi
Q6XG6r6iOeleLgsUyjJn6ssvcWeAQC7B89CYLdnN/TLdUqzuDfgOK/swFo1Wr+gh6xS9ZjcPO4LT
BaRNUTY3pSWx5T1bM19dv9a42WsE3N9BMvXoXtmEnUOgo/aN6mS06X4diuwnmAHjSgtA82FMl37a
9fpL130ZQYXFhS32arRq3Mc2KMR56m1ib7u0HZ5XHtD1JhCioHHNm8M3emupRapgn+13LJr5Zg7p
1zqiy+6dvJ99Cz6n0VMiw520ZF7iT+FE6YTOKX5xsnMBTOyckREHzj2xqa25v0KJv+MmiO2pnGPG
Ek2v27Yn/282e6MjvR4cYih/BYrMxJ3nZHTLFlZP9XEyEGn7LQzmDyCdzDnLdp1/vAEm40EE/fwn
JpDjUXY4B3Iudw5V6a9ue0SQaUROdv/0DAffdARfVtllrbfaf8P9CI/k0RNGAjJBVdmnhUBrzyDK
Vt8Rxra8dj2E2c8SKvrJBNpMDvq4J5WHLWBl/2MBJyPHxtGtn/E+nUtdl+FdvYlIADtmVX1ZQ7t2
bwQSzvWOIWaq4HZI690tLHgZcaI6IIcHVQhgdtw+mMiEtC8ZOf6LuBoE9XWux2lKrd98llCE4lyo
gj+Ie3/ho6m8LTqjPEEwPM5RTSQSmlOiYBJgHt8rilvYnoh9oB6ye1IKyFAmTgNfh5tN078gZOPY
E+erqkO8oTalSFqNz0Vg7ePUENOZC+ysBTeoyOp9DDt1zRY0ntqX6eifr6ovOoZEQj0lbGuLgnAK
i/9cNvYlxxhHu94i6aTM09ibH+pYAvFWXr39hvmFHSysiordArwItg2NfEWSIns7xnoMzotom08i
NTk5+mYr/1v6segP7Nz8xyaMCwq7vZgOSYH2Oz42fVr82XAx/w3riWHbEHfNnD5EzyERItMDYc1A
6wteYNr1Yqc6TvU0yOdIG0GXlFg20EeKOHZVxcZ0BHuPxIm/JSFrBWXga6Dxlb5M7N/TSVvjfGSd
JKVn1VPmnWqfWe2C/pvRtMWD9JTCulCU5xNwdWRPXw01ARsrC2iSdA/B5nEObsvirV/BaukVLrOB
UEiVdsOS21k0Nt8S677Q55X8ViRTNvjLrs/HUNIrubeuHKC/N+O1e40s74sGL8LDyXjt/hu8IjaH
0Rkl4sbejU86RUu953/ZvJaTM3mv2aAHjWZ56ZZjNk/BcvIllXaAUgE0AumKUXyELgsbYH4Xba4J
Z9SR0ViI4Qb6iSTGYo7sfExFHbr7thzL9R4bc/q4BSsyHA4n99+wJN1dN4HVnTq3UfuijW18aDhS
rlAkpZnIVXjNq0xcp4DZYCqyHXXex2sh5l0bpcK5BMIb6fEDERD3rJ6lQjVtWeSDPqazTqC5u8na
FObZZzWFpk59PR40lwAAMsUSSFd7+XvGCQPhmw5SHKi6IgnDUz5lqIMW9lubeeHeI3rm5FCBunG8
9iGtVXXZLDdhMQR8Dt71ge0o89nHJaPXJUKDW+dBYq5tF2NBsRw4SqnyIKDwb9eM1xLOosJbj1+G
oJ6bjAsKEUmw8dI7g+ncQzcp8TC1NXwkspIq3bGYiG/mZ6LPWNS7eOcljGSY+cbxZaiXIr1tTMIW
5CyRNfusvpbURzPBxtuQGEKookn0B9psUwCUyJa3Wea0652jy/puXMyGflf6UHihvdoilnJS45lr
yn0f/d79G/mrVsgoUaeC5Ix9fxN3Xsvz5hR0hCcsNOKAB+AalUa21LelKEPtdBu5D5gf+xlF7TAj
h/JnD3wVWT8m2REnOb6jybnUmIVIYzVRhy8iCKvXtqbH8kh3C1wW4426hcU21Yk0M2i7jfwvQuEW
JDgXi5SXXNE1lFgaZpr8YDhX/VJCRmHF6kvFPyg0NHywrepm7ZOmPjIzmxgMf2CJY88yl2wljTSH
ZmvpGeu37UW3xG7uy6tP/9xVfe1daI6JPkhONzdmk1SpjdD0JSOTMt1xFRT67jqWiZi12hPvxCBM
H8O2bjhazFWdoNO4k/uiXhL2aSj76caBoH4l62QK39kGF/EUBnZK/oK7VygE6F6Qux5AyO47EunA
eJAhMvWWZvxp1byIU5ktPqN74BYXzGhlslvWNqwvgWcXLFEI0ijBLNdi/Rc7G/+hZgl6RaRBmN4W
LGQ5ovtxWY2mLDvWaRUlnKdUVJ+7TrSvTTnVv0oFj5xXy1iiVaBZcMvJ7Gr+wmlgw5g2uDiSwYVN
l+O6CUlbbjmhgWAel7Q0Jltsd1Ums1u8yBZYvZpWxFF9hJxIj0L8sCkwCmxp0v03wpvpnSW9nzK5
3tPb7dq2wWFNfaOPW+VP+wjpu7iwa6jl0JVKOfsCKOrGJzFDHTVVfn2O8mLlhovoW+G3igY376jR
o4ZqxfQFNtZ50W4UHG1Th+bgrNXIeU2rz/CEkGcKn12f7+lXLLZuOyvO8nS3uLqKX5tU+MnBoZTY
/rIdS/MDvAdnHcwyIJy/0HtDdk3RzbQNOSFva9xR9RP19FAz/wQfMEdc/b1syvkjNhz7n11IlAhT
K3c+93uw5iqTy1s5zEV7sMaLKwLiGvE5GZWo+3qgvuMCygLr3///T9nctAv5gpl1nss6QGxgxdZ8
roJCSAKS7FzuM1E20x3dek2wH+jbuFjLyHOVWbdp7k8FFYfL7CRfIVAGTxa6kD63LaPE0cM/5e0S
/uXvyZBNDKqeum/xaOs/7lrRxYrexP0ZlySubot5SnpauZZYHr1ViDczr/3fVHTzdsA31pg7oXpF
eF2QTtPBBNWq802ZOrjxvKX81zsLxnRL9ITcNWnvvrADoT2X4N3ENrosWZpkaoDPyJPc3wtHej4U
hTCHzlzr01FFvUlU9IY/gIrtfYrtTu3mMHT8PQ6V0vwSyTK+asdk6JM2TDJHG64+uoKqJjF6XORY
weJQ17p3vRn9wDYR+Lmvwq2q75Yu8S0ewVRCm5YL4P0ENHm3IQRAVIR/6h+SW9MeZS2md/oqKXps
6AF57Sl99HbcPZRCsCKX/t0mOBL3ySbj7UYCDxf307wA8S+TdZKDCGPH/FJ6cMNcN7Ny76HfyaIL
B7HVB98pusd0GXwLUtVxixV4KvUzyYQxeuB5NdMNAVGMDGTkhvdxEaj1QIaWrPabbTIXx8wsXAKd
IhnvJ+iaA+2l80adMeq2Kz673g3p4sXEwWkvzOtxEuthcJo4hudbuw9HowwEIlB85q1B/Pdc1EnG
ga1EfFswJ7wWQYjWK8hQrGpwGmwnxRSbY5bNySNjyPgN4RXMD+nSNmfp+tacx4n/9WFtifP1wlEP
B7xk4pH+muRfvFFQu4dwTYcjPHz4ODP6fkMWINvHJYPAJup8f8onDOTpjr4aU12KEITJKf3U/G2D
alt3DeoQ2FEjbLtnykT6smxQIKJfrrlP06DdYxWp+lfklk0K4eGyMu3Q3TCDugLV90FBAhJ0X6yS
SbSDrKEStS8Rf0Hnv0yUzxIMbYLlT7FyjN02EnnGvvA6T+/FdZNklW3oxFmLsn5U+EfnNzKMs+LO
CYT7dtWTbrs0XLdzDKq84I5Nlh+o2j54kF1h+z2qmSI6OEyud9sIj5p7xtnuMKLacIceIqPVE3xf
3Vlr59cqiiKq8MaFI4jKEY6/VEfiYdzildD0Sa403Jm1/xXTl00GKpE6P4YE8Ic1juwb7sS45aqM
ELojl2jfq6rQRR66IK4omdz0CYw/lPfErtA+IDDqxTulYv2HkHUgeeME5Xbu/Kq9X2mYQyUFlw+w
gZW43KVTl94wpJMKVHkwILQxl/2b0aRsHKseS/RjQ3RPy3ti5z/DaptHitQcHsmB055Uz649ekR+
NhCIILGfK0XMy07T9ZDgeCvWh9FsZv4vGjf7qEh6SE8M9wUN9YXUGfJFJ/u1iTZiIezcFFQJVZH3
XxIgEzy0OhhPbiiNyhUJP4x+JsuqnKPILLdNUFoJe2CgmnVcB4/CidRvrl2z5i0PoD341P19ls3W
oj9aMiCVIXNteSPI04XxnPrswRMqDqlgTqGWded3/pmc++Gd3buHkrZ1+cghMCX7Cnnvj1iT5jvQ
JWD8FRz7DPupemuKMUjyEsyIv5n4Nh7Gtk2PBZ2BNalMbvneudXonWOiTg3qoa7A9ipGDtTSLtML
1Ee2Kwj9hNMdFypu+UVxU0qdVl/4rbvl0KaZeCswwsR7FAPRE7pYhFwef99zv0RZxFFREl6h5ilc
7lXvlN8ArHTnuXU9FruQWB7KnMp2obl9s2tux9qoo1kopQDVaxkpJFn1uaKdrz60PVz+wZsIObvu
Ion70qpu9JGrWa8iTdfpH7asDb4U1gr/RqeeuWFp87nTuFX0yQ+3YHumtnH43VAy7uSCKCfwnywt
Y4oZdPKxYY9vHmy9+XRo4k/4jlYnUQcb85FwxtYbW0m9EMCRrIkE+Km6Rp0bhfEXJUVQXsCim+E4
eHFzGweIjuHEO67Ubl1B+bet8387NsycU9nRzXeAjvHvG0Bmh6fUzGK/VWnAz1l9/4uQhy4+Iek3
Z58l4Lruz9MTmeU+4TxRxJOZIsL6lm0PLGrKYEA13lUv9UxPfD4pOmb7OEFx1KsheqcA23slxFc7
qOTiq4M+00mXTwmjx9HpZfSdaNn9V9ee/qCoKI7zeOTjZU5zNhCsJtM70mm3fxqpiTr58UTuxkL2
z12HZvCrRsU3HanmYerzvCvtDCmncDROOOrQdjO11UNIyBPirJKxeBDdLSFPZshnQh3ewyLwVszP
iXVOW3+l/DOY7ecebRTcSZF0Hyh4whE1gscH5dOmDmXMHvFUR7Ik/6POzG/tNpw2DnKAu8JFYXk0
q0nNDqy2/C5a5SKgJZS1J2q569ed08C8MzxmqD3KWjQHMNL+q0fIiDRLet26t+EoUJMvWyLPAKSE
GUbe4oMaNuVzwWONrrx2ACqWeUiRtISExORWBf65UmT+nieP1uMYSqPJJWKfZDehPmx2jrfM89kO
XPa7MlohXcge6bOnpC2cF+RSiDLKRVLCo+Hohp1ma72hKaQd0FeZGr2zdJl3K0ZFiCNHhKdtlnS9
yzkhd7iMSuR06B9oJR3RD8tdNRfiCPg/QyplpHeyS+hS/8q6ePqvCYvkL3qg5DaYI4BkzzDXo9Op
Y/Lb6SmVhzKwvn9K+Azekqz2wwMiOHVRLvLQhwW88z8zOZX7gBgj0jcLGejqsfJE+gzfOdIrpGf/
qSE9QdyQTdv/Ii9kQHIVupLcaMeoBx+zJAmcKqjvEJnIaccW6XzAEFZIjtGo576IuSl8spafR0FA
gKFGKPsPsWEgjw2C8xA+0zT3aOUBH4UKsz8kBgErBSjLDjPG0mqHdnCs81TL0Dm3dBps6FfXjbhc
WVh7Ip+s7/cz6sLwDjKkeFJU46mjna9O7zUoC/dIowXkvoMn7khITA0cxNb66qJ/7Y4sFvFxXisa
YknFKzGHbCLVKNYUxGIL6TYcbIoU5EVPyn6Xy6gfVZyW4qgKNUEQxPNU5HXqwqa3URiCBFBwPR9Z
w6Lb0iD927lLNqpj23H6fJghbOcfQiC551Y6Pp39hqytvQ8IRZxeor42lm5RhgU0+7qlw6+1ah9P
LLn0RTg1XaoSRvuoGnQXR1GQCrczIuoeyrTD+Y4ozj36vvaxQCi53paD5qgn2Blp2Dz25Z+aHqGY
oRt45pbnIjiQD8BZCAErfHTHE1f4NFOru1uTaPoxfordqBjNHOaxawgKM6lWtE9CE0zvnqT2hNjx
EHbRXG0GqMgn2Z8oXR7bM+2nwwst2FF7N4e1GpipG3OLxkV8rE403a5dGXgAVtc2bnfCDgkltRrr
7cPApN6BJrQkvE+VcYeT9BQpBmKsSVkZJJMwSBNA8M6L44QLG+PceYqQcWMzDlqEWaPX/rAUEdha
zJ5ZSDlG+4IKvyL+D6VldRt1DpxQlVQNT0IaUAA/zAGRkVcNtVvH48i6mwp+lc7O3yHexeMkdD9e
Mp/Iop4nAj7c8G0sz4soEWLOXSjuM8FtsSudtYp3CEfn4jHVZIXkfbGG2VOVhWVyaK8NCveJZhfK
vXXOggvxC/3AuBF3el/ZmG20Rbx0B91MfjgbrHqOVIg+rSQbNqMzOPXnC8fWIlnVxvFvmgBsobeX
koN8y1IqY1EzFccoHa/dT51L7bwCnTgyenCS6Eptb3PdtX+SBJ7sICxI7C6ZFvXlALMHnIYsfDtU
mOV6HJGa6VMqmgWtlqe7dwLBTXXs28D1SH/hcj3Q1h5BTE/acNMM5UZoQyMIPkY5wUCexbT/dQ3p
FrCnqmCfGBHm1shzgcwKQgwQM7gt4WQFCR8mWvWj5O+xBzzq9Zxvm1ohCLQcuvsB8kiQie03477d
Ysbbjc/d8l63q7122aDFkE7snDSnmj4uJvCrY7WFV42BNcVDaOnXOcSOqEjmd43+bKJhfjYjTQuH
bpBVnQuk9xGUJR6ZXdS3tc2DVpFXZniaAXP7tfiK+JFPQZDI137RRX0Y+CBgDBON0HjuklncBCAl
9yBZih6ecJ7oMeLqeJzN1jbHtBJJQn9AbXHfoH6c89K6lL9d3fzQppyaPwmmgeAQC2nafIa4Yh1X
llDhdCyRD9fhiHg2I2GQV+na3NBRAMLViAaHzinC5F8dXSfzRRWRezf4KgVa83AxLugewQ6iMYhv
3QT/Fd4G07yoOqCweEqG5da2OuGlBqX6aQt3jI8A0Py7gmaCOgeckK+SuYNoDpnVjwAKEV22Nrqm
akdCvZohcO1nE1Slf5GqReY16NheuiUg794Ni8r9s8KUzQ/DbGu5R/0eChKR2k6eCp8eDx+xfvPX
SycT/3OFa8cdwoDKuW38xZtyhI/uUzCnAHViW6LXbQ76/iNmTZ6BY+v5+qhv10dGrD3QuzOnJ37L
YD3jhFA3XdCX8TkOOh+RbbL1Bw9EzB4w6Pb0Zc9Gt5cSh5Pl75lh2+mC6r7KcuBscVDW/xvK0P1T
mAnxkU8h1GOBfQmonZJCiX7BT7KTojUEWrJ2HAlN2ylk5G4TfoKe0eAoEjFaaFgd/cmkwE6CbBL1
tIcg+puWV6qY5jmL7+dOb+qTtuLqi2tky/aEqiAfQs1R0gGL0u0HZwww7YzbuX7QbKzlofGmbs2D
KnJSvpbWnEMBXYQiqmrj/TBN4B7DItxXMlPC9cQvgxKShUV8dkiClz1orr8c/Jr2iAOLQPd3wanY
/HNiAjvaAQXHqVmSQO5HUrFfohq2rZk39v8A2CSSUM3V+uHyWKucsqeSrYemqccGme96w9s9iY/a
Joi4dkaP+hcwySRPIQS5ZUENJe3vcbLK906VfvMiRRQpptIYbX24Zf3vog/JC54NEFGbMLju6b8F
2CsNaLK3ut56iwSx23I6qtSLTAaMHtyd5mYI9aB2q9MjkYQx5F2ds5ATOVAdZ8+sZPxUxZ1Fyu6U
6f0SjDK9PjASpseNt6bNy2DOqq++WctmxwjZomqaCO5D2ci3EflueVsjKZwvUicTWvYlZiEo0oE5
NKRZgTFZ9KvZOyEOlV2qvHllYgmYLfgl/CcLuyRPunbtGy/XrM9NIxv3RJuPf4YpQ0glJ+nfkx3t
rT9kwizFgQ8ZoWi4hA5aJ6XEXdYurdx7CfvQxeIyDFH8DJQP2tH6qMUab9t+y7BBdO+X61CcNCxd
eCdsnx67Rvve0V+a6o/BqH4P1IQY24IAHaLmyvTw8VJSEibm/0dxQ9xNmozqn3TT7b2dkbLuvFnV
r2Eb8ze63TI/Oit1xach7oD/yO/r+zylVANf38aLflQSvcB+Q5RMTJJHCffPkCwTGKQ3Ff8AWVrM
Jf6k2+O04BjJ25qHjAmnLb+qzoVEY2Y1Wd4PG3hLk4A75+WIYOXGrOBEql9Aaa3XuNAMAlyevbDp
u3MDlxU8zY7ZHjFZDJSOyXi97djRuZKJwefWXtxK0jHNwn5AKoyPsgZNjB+sxuSB0Y4DIZ189wVh
BEHnHrdzcq/FPEyXlRYcrGUhj+SB/co+MpM27Y6cAc1jYDAigv12LApkqgfUpvi4BunnAzLet7LU
b5SuSXvjtRWLUmCc4lZwXxJWEKtPsRRwckGM0ObIio0ATaacFMfC8d1PQoponOmbSb3SQ9M84YIH
Pxl00X2TFlW8UfeCnKxdJX150zSXf8D22KZa6ShEZMwE/7kB6CrQHZM8lGu3Pk3bqnnoW8wxp9Qd
3JiSzCR5BnaJgLcVzt1TmhbR+0p0s/OeNUHBONwn6ec4iu1rZG5EZbHVTF2atKKcjWAiR0m7SAtn
r18e6LTBsZqUuB/Zy0xc3xGFu8IZ8TsBSlQOewZRLu4xVKmr3ruoT8qL28ny+v30FZaRygYMsEx2
kCJR0JHfltSvgJFFfR7ctvrGHuNacLhhhj+MsCwdOSOG4XHo3eihbkyNfnS061tPsuQXX82w5sjk
+vfxyunmY1Amf7VW7b9xdhnvVSCIw5IbzVN/1CCb6HqCUpACaSzc99nXfXSDtnkbXuHfIxrkNppY
3tvGceWfmTcTpq6ICfhzmspjUGtdP6+NqxFkrU7TwPG07W2R6MC+IL0NbtTsZrwUMcqC8zAIZzrT
9hL0TK+pIrfKJRQYxgvFEFRqk8FIz+GPdIOOeybx4/rcVkY+Ed+MwbPBkf621K77X7CU681Sei2g
Zgd3jkRws0+4fsUzcrVyBNYgW+Y5rMLpvR5950P13Rzkirnj0VtcpziLxXHu0XgW8p3ejI1By+n0
mXRMQGyn180LU2Iw8fWVmqLUqwI5JRwbWW7GE7TzQZ9IC4ise056lYwnqsXX6RSuk7aHslHIQ1Mh
o+YpIyqn/g6Ijc4eAQas/h9nZ7Zjt3Jt2V+5uM8mKhgMksGLqnrYfZetlEopXwhJmcm+C/b8+hrb
9eKTR5BgAwYM+ByL2mwiVqw155g3xlBcburJ2wcWgJ2uly9qSeUnxjqipeZuZ3cfh0ImhxZjQ3Ud
dsn3LklCeqh12j3QHsviA6LG5I68qSG+p/mg4xW5quNbPmUsTzFG9clakSKU9DuV2H5Fn65MFtha
Pjt0WeIOW9cqUf5+nmg0HdzC9ettPjtqX3S1pXZxpKPmm5SBG5NbmBpmzinaMfpbtAI2PbE73lXh
wBFxM49VnB3zum/eWLqjz4vTWcPWzlNGVbXT4pNJbVu+W1ThZ2Tz83iufE69a5WMfrzt7cXZjrJ2
sw05k8DEFjtLcFOQ/UAHhvtqMSeFhujOBdhmvwAshkbcdo6Y1JNnNCQ6w2SpmRVSAIXNZ2u2yh94
Nhj/EOI+wQSY+9rBKGLweRJUWJ3zqLHtnd/5nrMfW2zaX2bbHztGYfSwmd1XiUcR7yoK5Zy8Qlmo
gFcdPejPiO75xJG9zNCX41emPS4txIl4DJDkNgQqQqmadLKz4Mi5KK+HIKJXJvBpUY72Xxks5i8O
m4DNC8aBGhFyGu3cZsJniELA/8wYIr6dMOXEJGo2qtprt0Z8O3gLTEdf1+piU5m/y9Kf7d2imS+s
GhgxP1uO9/GR4Vz2JhMXVWI0DMMPFpF6QmNPGbrDJld9T+zE1/hcWHSAuAlpVvOCIXaTcy7EyeOW
IYNlcNMv2GThmVdJoYktY9f44fvYpQ39Vn+dUvCdQRfqmEhaZX5SCqAhq0blBgAuyqo8OiglHsus
pl2n82kiYCjIqvehF/qb6rE8AEViqCujie8+ILqdb6Fta703s0DSGnnl9IOxdtocEM95t1jPk/lu
6ZCeHDjMM2DsOrGQfyY68YrvjOYYPoXoVAi8JAghbTKcyA6d7C0GVkyZfufps033Ld/lS4DVEPgA
Gj9la/lWL7b/3Ju6v2VOS4u81OXwRLZMU/CVewW58gFit7LHJZUWDjMLMWfJ3dhC3NnNbaRYSmAu
MuBF3H2yXHacTV265m5oh/qHTmz1Dq0nOy8zfgDGZapioofp8b3or54FzqVMS7Ui5CnxO/G4ZANd
RklkcbEZemUW9IoR4hv+gpxtkUws93zV5ieKx9Cljckk6pDZtXegAAiY/FYWbiSLmOLraFCmm5hE
MvcbIXM0WtPILcEsl0E8H5xukcNxzDOiHV2RxOvIKn11YPZdFXAZ4eXS9hNLC6BvlvYROTlzd8AG
BeIlBHMEzxBMyJfil9OFU14SnGyOSO3NgAT5oZpU4QEhKBL2c01tu9XCsfUqTYf5xhmvLRg7HQN/
M7ZK8YdYfpm9JIBLwj2NcV5zndmWeQRHpKq1CtPgHFvWteFG3vada43lm0BEIvi/J/5ZxDp64SQQ
LCt/DHPvCLCtzM91Tjf70U5gYwICNgkQXhT9CFzL0qZFhM3FT9M6uzfZmNor2jTVSxEEjJ1AmTFF
HG0311tA1UO8yXCb32ICxa7IsVJh1vbG6YLHktm7T+EhV7UseiSpvZ/FD21WKFKY7Clz2TRn9pu6
7YeLDNvkVepOVd9A1trfJ+ZCZboRUGjLLd6j+FbT3sr3YzUHqPr8JgvWHQv1HWIMR/7keyrCM6Gj
8pZ1MmZxrtyxu1QsCBgac36ffclprTmnzIPBe3SZCd6NcTd891EjvQrOko+dYSK8BVvbftVtEg3b
WHXl+Fgi+N7E2G5x7TdabUoC3EjQlXN0EFUxMvWMDCmBMgT37qOojnZOqHRxpOdaNqs8DFh9+fub
iXJrzJ76oBXdXZ4l6dnn3ZmZWzX0GsIhEOG+pwkMKyrPyFhDUY8nT2us3uNV+IgSPXgqNT5eEo/9
5iUaYnWdQadAxSsvDZx1wBQ5WSk3i75XJSMZ1BP0PleBYFyxYVOZPlWpx/cFBx0tjcW6Zo4hPM+v
LvXqfWTnFdWDkqQ42mb8PKUhBkMMfc4uwKL1kpqkLTaIx6yDKNvsuzYdB/LMKbsV0yw5ba7SZWcT
M8QedkTnxNXGpgD8iuKp+m65aXvmjWjYEePUfyzqRIRnmY3yDNFkco6RhtW5QzmLJRJCUP9YKr8G
T03qCAUjKJHwzOkJyY1fMPBfzQwe2pWRXk+eVF+53xjKBfHB5rVnC8z84gttpHa4RMjz8p03o87f
gUco3yncXWddhYEU7FKyHDa4HbQ6GE5A2OjaBtYwkn3YqGl6VasBjbeLC+S5YdxlQecwwS3z6qFg
CklryE41sv4pdJebMqWEpp7pPcjajQwqqhaZhTvCrjSbtW/LXUznmnMxMwjEcWEBhxm774CxnCgG
jrGSUNeRAmU7doynVoL+CIqCuYoBTQxjxWkLSJI5d8NVEC7JYT2RUN76yKlCbGDoM9O7xXWZZTnp
ZKDQjIOvLiSQLDsVYXNdiRzkywrcnHkZxzb/HLaQ3U/5XM53bRb2t9TBDCsdJYmCxG/eXEJ0o1is
rZCU99Gx+juJ01/iq3KHc1tWwfIF9/9y64uujjn6S5TTFLOGhtuiMZLzSTxOPgykneWBxL7lrmgf
ugur0CnV7PZ7tyvycWcxamSzRUiXXgNti7swKfho2frUI2dlVR7CGqAJ/K2m/Gry0D8vNsv9isK2
+EKUTHEzWJ5bbYDidztOYRojG02eI4UuCqasqnKNq4BQJZcy3OOAW13zHH14u691pVBN1IvbbLok
DG9hmXTRhVahGwMkL0TAz2qGL+SeuKcakzd3lRHafspnNWxbRIT9qqJdSmM+8WXxKkc1x+c+xfA2
rKxETdVzDl3lZ9E4qMeszp4knnY7vxsH5U6rsnIqf0dJR/GTAhEgtpHxG+OybEaXyIDejrakHopz
ZXtXqxBGvxRBveUgQ7iqHoHaIjvHAwcMdZN0UAZXpp5md+Nf2zA0ZlSIfw6f+rJqUCJ1txaJ2ctd
nfnej7qrHTT6FAhmu6gpEM/scLU+TUsGuwTCOT6FeKoM9rDJI3SqcdPl5GXMY8qVNQ6dtasbKsJN
JxpW8BJN51rg7Y/gJIct9mH2xvWU6OGWfnnAh9VQ1+1ICcXwAyt4cs7IqfQIliBqkBwmqXkNvb6L
nlCOxi3wlw7ZSVc1gIU00y3M/VlvcN5iIIzv+1DWj8iIBvywnAX1GlZH8FONvc6OfhUPr8U0xze9
Hjx4PnXh3lmO68rvGQgk1NExSpVVzXSj31yLdg4FcYbx0AwzubqeP15dZHPkPXhi7pGzSaumESr7
tn0oMtzzXIxIFJTHE5R3nTTqMbxaYam4hSq2nGEV7mTSYl0cTHElHhBXII0bRFTdXn1Hx6lA6kFr
paDDUZgYexNw8abl6F36yZ6yCV+D482fPHL5ypc5wgE2DIEmw7wiJ/wYh7Ep30i3RqiMhYLhPlzq
tD2gz/Vv0LN3TMYaibchoK1GGygM+PILpIMPTP8pbAx4ahThsHiejY97ZOXM7vyZXrh6ML0hxZQp
6LfJsuzyixM0w3Go3BgzFsdgOjR1SWBr6ufvJMnMb4JBToilrW8/kZgB4sPuGAFvshiLIgeyRHxt
Kz+UoJyV0XyfKT95YG5WFwHT0q5yUe5TLDHDjTK2N7gZjCVoZ2ztyEOKhHK322EfEqdo8eyk2rNw
mPjEeiLcdYyS2dtKxIRsncJZfiAsGpZN0pD+ccoy+pBrpcx0bgo2sW0GDbgBTgWd+pOXN7E56TLs
v1eMPzBEQVX5crW1EisaJdMtyyJFF/mvVGcmLug9m5YjO8gNxBZbJFdx8RJbNQtvL1ITHNN2tB/i
uW+mg83HE62iORturT6Y+3UAf4GThttS/reN6QF0l1f/KIOBEf+mTQgigv+qfLNjmIOrIsgIJnZK
SXh5ilOAjgBEbHpg0osuhHOKbz5TDSYDCVFHa9X5MQlHAFOSdZql031FqsOzVcxL+7lzeE14Vfns
kYbWRf/EKT7tn30PfTo+2KV7Ig92eKbfczXwN3F1H0YZv4ZZaX8Bz9GINTZ9ZDpB2bmfgrgARDAm
6cLWwAkfUSTuA7DfqdB3gd0ZXOCEyvYDw4Okai9g7zVyDTvq7p3Q98zOBlTx7DOI/s7tdtyDChfB
qb3FvLoTJpu8Azrb9GSHcVitnda16ZzRIQAM1SH5XQM3Z4occfbVN0E+cSYeKs0fO3verM9NNY+X
Koqa9jQSb8wYTcOKWdNJ0vRHaD/gg+V/oU/EoL7aYQbAKjS0kOTW+EB6rFyZWMYNZSz8jniWfHLz
Nel3k7UxKt3eROgA6KdSt9YQlBEMwEuzgcYLe4/kovG2Fn4+KgNafWKDy1Jec3UUjnKnkuKhaUPs
2KyT1RYDbGyt+x6hwjppl0ViJtKpOYwg3eNVmldR+rPggNUB3rGluxrmsf4Wz0tQHRD4KW8luib6
nHhD9DTghGeACVPd3UYJuZ30q7hfOs7abwRRCUZEOEv8FWYic2E2z2igMzMgLulMsd5jMGx+Zj3E
aogeeg5XfVJi/gixi867vhrGh0VxM5n8Rpz0YhqXz57nWC5i9NImMaoo9ZfQ41mc8nCQY84KJxBJ
WiDochRKlnvS+ITrU5L7wAhK6vp2z/k9/TS3LPTrCDVbt+K8Qhqgj6l/3OUl+JWVTiDCbZw4CD/1
hUjtO7sqvCO6gB4CfySjXaCcLD/MZdwlZ+R3bG0tmlZxCgZ61itmaB1OjQCIIPIkb89c0piLDWXN
XmszVJ/bUQWfbezUamf4eq7298ra93XSRHve0et631uG9bqvsx3z3R4d0ST959YrEBy2k4WUaVB8
mEEv1X5sepQbeSKJ8Rmqtvc2I+bS3XVwi+MFI+q1V6loimJ1FPVu6kb9aJkK+Ueiyi4nGqDpv80w
vPxNjmr4EU06c6cQ7zGi9Fkhe+9r6RagUWLUzJMxuHssZiYBclMMWhRiCUc2smvYoOZ+As52lRXG
jU1KUQeT7XVgd32aqgXqAFIk2dyNXOvWXnBSbMFoWBHXzdvDjHnKOtOsdbz1hB99RKSbuccQq2q/
ycuY1inLxxis8LH9cyFudHJfpJIWaMOcinTuoQ3P49yXYtfncP6vpBxHvbW+0re66czIYB6ODuq5
tCUPAB+zL9ZJGPQPPLwhZ6xRVj+CIHG/1kh7/JPvhKSwA0yeAwpoKcuLM/WLxyfnyheMXv4X9vrM
3vZoPzn3JnbwwzaW/QlMAOfgthrpeBRofA0WxtegaRe5LgDL9KcljOxoTzs7eKuJAYqPtiMiQOi0
46316PT1sm0cTAoX8BNOQpaEpCImrso8LyZU8YpE8worsxXbSFm0S/WeocYYjrZXdHxDQV5MO4ew
33ZTR/T5t54L3wPo3uJQT0Wh5X+C2YANw4vQ4e4Wmoy099xJkUXpDzUjGQWCzQWoeOp1xAkZ8hjE
g2lqSUGQQmnWEaSLD2kzkXK+0AydkCws3dnRWNyBwkpQcSmzI+h90pq+w1oJnxzPKkkcV1r+YGwE
nZNCbYTF2Ut5jUioyaHSLcH0wnOxEWekYbH74phhQxeDytbucCVRIyGm9PNRfpcrQMDlOwm+TXXy
Xaq0dVqw/2/BQPtXlF+MY5Pvilw8HxJJ/0TZxVOqxmlaNmr27fSbaLx2Qr5Wg0aJ4qW4dwJysvYT
9TBvOB2C4hFQJ7HE06LoKmQsC1+tHPX5AaFsC1Sy8GktaqpUFNml9MhgQCTLQx9tbvVdbhhSHKlO
cnnkXDVlJ+Q7osUYOGTwR9081jh8NQgF7NkMApeiYTtnsViWs5/3BL9g7Mj1LSbarrylFe198xuG
c58teDB6O9PB44IWAi8QF0uNScrJ02Xv4VWla9YnUfMjQAB5KrBxzRcEb2LZOyMO4v2gjRnumKyG
d33lZT9E2bXJI3JwFIy8gzPNSjzHnCcaR8xr0Q+u/+LQ/E9PeOfIDmqLiLIi4wFWWD0lorCmrTrr
FMtQfMnm2PIOWT+ln0XVATsYqmrEUJBFOIa0TvIzN2a4D9qqSrbsQVXxI20pfLatlSzNvneT+QZl
OQDy2Tbe1zhDaDjxffPZRqaNEcP60XRXXnWW9KL0owBUhfFXOumuoe8/MnxhlPBYRuRs73AUZP0l
C5zJ3wmrKPeL4CyEW1c0wCl4GmfbrodmDRkt8LZDqga9GwCqotx3ofdjwEj78jg62nwDAVozrHDY
iw7lBIt9O7YccQ4peIgtMfFddRe4XfnVTZbsWQMP5DRkh/PneUnT6iInhHVbahstt5FEybyJpiUK
N0TOoseMQTPxbUSotugx28yMOBIy6Z+0RFBYlNE6BiS0nCdQQv2+CqJMrbl/2YDLN5p4WStTPuZW
OlpPCI1btqDUW/yLn6Qy3KJDpnjGesRxyR7HMj9wmsvMTWs17b2YnHrYklYyJOgV0tjd2jAwv2Zo
tJKd3wZdTxqXH58g2HH0mmqJ3oNxScFGuFjpsO2Dpr44TlUriDL+kpNIMkm+Yhc9LycQq+i/d8GE
Dqt2oQFiRg/0fkHYGK84WUhOlotdOGAgs656ntiTEH7YVlessAqVzNHozk/4rVRaAMDw+3qFuNWZ
7ikKZb2GDklLlzhf9yRTpN7HwVRjcqx5FjQMEMHWFzSh47hd0DPdZHqI3DtCYILsZiQEiLF01k57
hKTJ62hZvtjlYcpDs+Uij/TRwD5Jr7x+4K3lvpfx0Ey3TIF9s2tzQj1Pk4UnkDHCiB2cIVsXbW3A
nyCxWiW+WJXb0xNZvI7t359p+0DQSTGQeonGt+AWV7eapcVaE1wDOXBhLkkPTkb2XVsH0QixzPPd
bQ3tmyWho/Ta2TXdI9hFIPoWxxpf0W2471llcGJrAn5v4OZV8w0OuPiVKqQurgb4bhOME0rA61q+
4fwzMZ+Np+ixMimdXmQc9AaFEU7KuK00b5DLkh/pUjJKCin69j7dgPiCb4wghwodWk9KR5f3n5KR
AE/mbU74kDV29YpPB35Ng0d+2mZ2q0J8fwvtDVvbpDEQfE4yth8RGLXVLBpsRBgdvsRFU+lTGFX9
l6Vclk/gNCAxUJK/YZuqWHz8oK3BMbTBwWnRcYHtWebPImvcq6xhRhvo8XY9tE6cHhLLi+45OzGK
8jos9KfcbTksXflj1RpQGEAFZWwrXelusP1j3WXmtW9GzJLSYLAHStvgYtL0IeaDwJdQf6lzSLS7
wlnC7242df2JUK5gj2857M5TV2bv9BZbgcysU2cXwUYHiBQ3ynsw4Juip4fml+83ovoedOE0W/B0
VUBoY1jsgzSIzBq/fZOfpjTNbcZ/i6SDS5RTgH6mzm6hlkX5LbgaluJqyAAweA7N302Tc268nmSH
8KQFI8atkItfbYUJANe6JY66lQIsi1ITn3t3W/GlvSgTdK+NX4UXEEACffPYoQxp68a+0uQ53lDg
e9myXXRsPwCDRgRlgrx+QCfBsLvlMR9aoGCM8jkovgiU8NkGQS90ZxiyMNiXsLazrZU53jsPyxBM
Bog7PqpkIvV+qQEikjWWZ+6Zra6P9pCJVLzHT8kj4N8cDjotc3Ym1/HbS4g4umVAT57RmiOwfo6p
UcwhErCs7bK03lxBnslhKftE7qa0X8i1jqviAe0rXVnuUfFWGkVn0s265b0oAO7dAHIxzi4eRPcT
mn38xqFmuk0QOT6oscIAWOZ2/YUYWOeJRS+4Tfqi+xrgmOy3kRVozPKFwrc1yueIQvKLuyzjuIog
InSc1ZbU2tI+L48Z+ia0cYlQbOdi7tpNxjkDf7vW6P+7uofNHKrQvcsR3FssoWn/k0Mzc8x8TOzv
CWrNl6F3/G+iHgiNsFOwR5y4I/dTLnskUpWT4yudM288Q8rynHVOd6IS3xiOFeGxqiI9bgsaYGqd
YmM2O/pd1qclTJYXKYwxGyfs3G80zHnNianmpASC1tzPEA2AGYBuYQiOMOlORbTEVxQxklKJNK1b
q0GZuQq6qBq3geXl9NCYCm1ak+ie0TqzCISrcnxTc5rft1UaondmC4NZFaoWCV3oEXfh+uOUXqBy
iqduoC6whjzM1xgwaGIKzcRtdP3SWoeBE3i3egls+JutK755OB4e0PHE8TpDmKpRcmqkvhrv9YHZ
CIb+srH0M+GWvr2xqAF3tDWhEvX5AHaEBPgp3pXseCgIUOWt8UmZdIs7jI6mWwBle0R4L3DNwRXB
h1b3zLCn61CiZNyL6SLHaTQu0u72MQKDKxugzTlzJUyDV63LlBAiRVd0J4RQ4xPhE6p76ZwZtCNC
HUvuc3sibymkFemgE6+94kvvAdFC3cy1H4zXXiG6BX+juTHda5SA0mGEN9r1iVqquqRjZ4PamMb6
bfYscZE0amjqMyq/cTJZ9zs9B2isMz5Y50LDcEk3rlMHrLoOO/atTYaX2C5FYhW7Ou/1M2eDvFgL
A3hxxYiJvTSZF2B+TWo6sDFUgOOu0Atld+joylynzFGycUe8DRuVyuvA13LDp9mb8/eupEp/J60d
BTtMUrs/Fw2omxW4P0D5Q8M8cUXYX+Vty5KfxLSB/skqTpT7NMZ1xeRBS7r8aZNgJmcyVL/O3lJM
cBqzdtwk2F6HFVyyxl1TwXhvBWq/s5lb8X6VGEUre+BMwOpDC2LVwxm8uo8Q7wOHnYNPdhEN2f1o
6T4+J23tYenDzs/naLC/NlWVYpAi+3FfVAKfnacCoqdza1l+JPR1wOBVxt5Vkdcp+jpaoRTsQCrf
hA1EnZU7wSE4jL5LWwtnmjCrsLPcTwng4NfOg44MzCUY77LAhNHadVpW2DDh+925MaKFXW5c0nNn
p65u4e4yybcgtUCSncSz1zrtjw4WOdoaSRm6194g3lIyjfJbdtvqFlsTSaxtKOx+a5lQIJnOsSry
A6KUJii87pMeu/QzIBQmU8DzzFOtmg5K/5wOP2F1NdVqUL54M6oS4QYABSMN2GeEp+deTHXAagvV
rlHpe8AnCAdYDinzJzV6l5ECGLdS3Ps/C2C2A+QpKDqrnKOgv4LHxCJQ5mIc8d4bnHUBA9jT0lBu
cPSaRLaC0uO9ei1i7zY1JlzLPGT3qBzj36BDx+qCJil4Rl0eH6RJ4PKYYsSUnLqgubc8D8QhoMs7
pDuT9q8Dtxjdhe00WXknilr+rFAH1McAdGQBrbwVr8R7WM56jkoH82jpdeleoFu/VXoqun0gw2VY
54Yp53YmTkfs0d/Nt56eegwsU2RPmyJz6+95FCXfQiSNT8oLJpBvk+Fjeg2yWBR7KFB9u/IKEQlk
N33/kBAaER5Sk2XJEdUDNTVyu+6oVWWDk0JI/jyViX7W8PWpX4ZhQgBTDPCm7WX4nhQO1frStej4
csWRE2mk+3nRyqejCaALQ6JL3grTmC6L7+iLu09WkOMKtjKVg2DWNLp7WAYeqonCeCiLaTldy4AK
Xfont1tYFOsazx1zz3Zod95Qut/6qPYwmsvF+ewtSAuJTYjENmVijWYDyoZkCq04nfINxS7kUSwX
G4TJPvZLwu7B9wIrsZi0CjRsagB+u4oKltZNTA9sO0Jq6lltmNmvBx/59y2KkA5yGeMgGNdEn3oy
IUSyC5qt6Mcs/xzBHAkBXk+MIVFRBsMW8i4OhNDLJgZzoZ4LkksBWGxoh6j84Djo6ra1HJwfLuP1
8gLPn+K6MNYVa9VVINdTRR4E75nlfLVN5H0OOdbqrVPYS45OCY/bxvERdGyQ7lChYmOsLhNxKV8K
RBE/+spYJfM/rZ6Kdh5AZWDApjMR1fZXAPT5ox7MTIMfqdcN+ZmIoOvynOXzqREeKToBTfj3kmV1
RvZWxRqi4lDTc4eDTa6Gr6enYuinr82C4t3SaYYOmfDYs0kmesyOEglAXETeTzliPHmeCCLAHEZ5
dWUL4LXak8lk7u1B8m6M6Oo+z7VT2WfmoQmHRWw+t5AaR0RVAMbxYXjIOa0dKiPgUp3v2J9g0EXy
xfVaeuYj2V+3MQv4T2VHct555AVXNxYWE3rFc6CJgUzBvNMHLBx9r/IYD0KPi6PZLjLGW5nGszNv
InSYRzaTPodKWiGfbi3lPvaF27OJ5exLNUbSfpXIxsooJT1z8oYkCDZpGfvUJ2BinK0/dcPL4s/O
FzueS7lpGc2SGzs0mjc6ItsOXG4y0z0ucdY4aI+K8+wKR9BfCcLuWzzi4b5QqswnTMyy2xmHnn7E
aoDPnhk+UHA8vdU9AlBOp8xv46dh9FnJgj5y0g3jIE1jPqTdseE0lX21gH40a7iVs78jOSz7Wsat
N0GgsabTPxrOJByEmDL5ucsGIypoHYNpIJn/o4mDcWzKnCQa7RTiYsgR+eHYcUoDuBDMToYQgwJ8
7sb5GXU4T/GioWEDVjBGj7XLRIdUl5ROHwlp8EEEZ3fULj1wwJdrsqS+b0xc9jfMsyXle2Wi8LPd
T2LZyGRRRwxHSYHdponL1T+C0XHmkrJug8AmPTNXCICH86pnu3/YNc2Kmt7gJvZD75WBXfdUOmly
rZ3QYgnsyc//WBYcjWJwsAB7rQypaAWKRQuJK22QuvB2/8BB2QXCJ7278mTsrAX75klkhPAcUoTM
8x9ioX6RZySvuWr8Kb6AVnGNVvqXaKwWrWMm6uYawCXVc+4idNlNYzc5h6mP8suCzu5lDrP52Kku
Pf/3f/2v//u/f07/E71V9/8/Duu/yr64rxJ6Xv/nv38RSSUV82/KeKVEYH/IOhypZnxWOa5dgpif
Q8/fJqD/6XNfVdZZp7e/v94vYqK4XqCQOKI3CfSHrLwonQ3ZQZygLMmoFSbju9V35pazxvSHcPS/
5UiyYKBBV8Lh/ONyZ/96V8c0jioIW946MVZyHpde7tlQx7WySIlwC+e7Ia741hC3cW7d/ufvf+bf
Mg+ZxHFJ21fCpVwUH9LOmniIMlz5JEmUJj3WIiHDEnDHro06/IJqiCHyZPm/e2//eVF+tRDI62Tw
4Vkucz12sYsGbmn7+otwwGSXdWPdAcdP/t10RX5Y4CpHO9B+CDL78BiZmk0daQfYzeq63ZV+UG4w
rnabKSRe6fe38m9vjK9s+iq2y3+7ric+pH2pUA41RHzQk773yQRpfjM5zbsqhuL2378Q50kVuL7N
JFV8CP7Lbc9F5gQ7AGpuu5roCtxJltcdw3C8mr+/1t8+O36M0l7gBiTuaYy7f3058dsSv1IEau3D
HoUsPRPZ7lQMLdAMr4jHGDa/v97fgsSu1wuuj4sFRuKc++v10rqLwJ5xPYM2fw8B0tqqfikefn+V
X/wqEj6JCeZn0d5QHx5V0UQL27qm6CSXbB1WabDDPgontxOgUJzR+/T76/3i1ZC+j9M3kD5ToY+f
uG3hii0Eirxc9O1auh5T3QZYkRr18uX3l/rFT8NrKV3ed597qD48sOHaHigSwieWMvee0rpn6ODX
6r0DV7hHvRr/YV3+xU9zhETZR4uAD0xe//m/7AkW6QDslGjqLNC8hyUixr1BULVmG/9TMuOvLmUD
uxAAm9hgPn5gEA+6q40B/AxU0APxLnwBPSMEnGz9v5tH6CveQLi01/8EvPl//VUyxKeCo+j6Latm
ZclEHEPkhMZK1R8WqF89L9YM1kKEt6z+H55XLZEcTjE/xSBowK/LIXuMpnQfuyP8taVJd79/P355
E5mcKs9zA27lh7WX5I8xHwJexZJk5P00OtFGER6279r0/T+4kgwcwCNa+Gzdf72HWP5J0vGxiWeG
0fzSR+HWVM6wTafI/Cc/ysFcKbiFnut8uFREba/sZGKVGiXUPLgBRzfEhAEGwv9DfOTfd2veDCCf
zNaQK5Ju+9dfhbAc9U0IYBgyTom0eYShs4sozBnKExz6PhqDeK+TFpOQBZXyaQ4cDr3/wa3VQgfK
1trR9ofXs+IAX5oJ6oMMrYZEJLznNCzNQegx/cOC/M8/6y/ppHwKjJbxRQomwNL+UJ6IqOgqhmLO
ulzK+KtlmOKsuomgoxrN2Z2I8+w+MUadGZC1F1LxxB1b7rJl3K6PaHL8tzmrhzdE2qXmjI9Iiwl/
dkgTmwavhRnmDxvW9af/7q/74flYFqLVzNPOOmNmEZUxU9hwIgiB2Ist8HaxLuYugTwMNuT3z+Sf
Fejvriz/+mbAScHwMnLlFpQjogc4c4W+82ierRvbG87BVRZAo+A9NI65iKSID00f/uFv8avPm8Wf
5+VdFy79YTnGSqRSB5kPvj9Ik2ECcbxF/H8EGd784VLXj+pvvxecAl84omDP+/DR0XZJe4x8ah12
Ly6KzT2DmZLRLlTZGqTQ7+/ury7mXBNGUXtghpAfap6gzjp1peEyeiwje13Zqr5Yfmr27jjl9OMV
HrQ//D77V9fUtAyoSKTny4+5xgGOa6oIwjjBubSQfkkmQI8d1kefcv04k/2FIEV6O+CB4z3qou5u
dkbOQktG7B7dSG9luVGwnRGCNxssNWLX0DXf//7GXPeHD08Bn7ENUUXT9GMf+etbV16fQQVVC40c
XkvdIMFXzOC2v7/KL14r9qaAqpZdSgrx4d0Ol4kxLCSEdTsLKLsKZorvyhV2/Hn3+yv9Yn1lDbfZ
3SW33fE+vMD56Axo7ygAGROZ4xKX4bFmzLOmqXKdRXjlfmjtGDxkYF0IEzH//spKVc2CR6w2q8Tf
0tgnzKDJGLvrwKqsh84T2C3EXFcXXNj519//1F+8Xy6Bx4rjAm+X/fE4jV4SW3DDtSRC4UOPSnll
aNjRfk1hflAW/Cmo9xdP0WN75BGS1+0y1vvru0KuDnxPl94+6rX2REY6OMC60xcjdfCHx3j9oz68
llwqsCW1Dcfnj4HOBPe0ZAWF7Mi5zywob5MeamkSwwUnZ207KiFvCMuy/rBM/OJr8BAyac9FfOO6
9vWf/0s1mpfT/+PsPJrdxpk1/ItYxQxyK5EKJ/k427NhzTgw58xffx+cxS2LUonlb1ZT4ylDAIFG
o/sNNWa3CO9ZAjMi5LhiL4gq++mvPxzdCdTJdYoxAvHRy1FsBWV5yKYkuUugfjTrKqF3AAD5BMcy
dcHiDbW+EYxufjrX5lXJna8JZzUxy+g0YiB7RQ3DrvYVJMae0TmxEi+GaP73zxUWkK9nO7ZukAFf
zq/j4QSsoEC+kDcEaCPyHIFxt99UQDzvL+WteRG0HFc38YUVxmpeKaLaJUBkaw/9zMJuCC1iJcOs
tgeA6N0f6tYFLTc/jwdKOjA/V9OCua/afc+0sHwS4b5yysECKiDKE1I0KjrLGYSobHSLkXfaPP5q
GgDwOPs0D0uvkZzf/zm3Zm5zl9FAJ55a1upGazM8osSIaibuu+LUw4c6TG77uR+hyP4PI7ku6lhg
fLgoZBz641DwesOulF9AtqhjLwBZDOEjHewr/ngba3zr2Av5PsNjjd6vs7on2qkBptUCqaiA/J5R
Z6TThpeV19DHeUBGWjlDVHRO9+d3I46ShZCZchtzbejG5fxCgerjjIw2qOIshHcLFCOPbO37bOan
anGDjRfvzTnSQhImKRbqlqsPV0J2cPQZFacgLvv3IjaTPY48ywl9jfQJziAGFCgXbjwT5TlYx1PH
MiS8SiOts1dzXBCkA2OHkHsGXhXtYxdpMyhWUfz9/lrempwjHHYk+9Imxl2uJWpoZjCh5bG3Z6v9
PC2u/tCUAFkTXEm/jJGTPfWjMv+8P+ito0BZGVVRl0ecacnJ/7lBm0LU5ohaAnSYyStnZd7bmQI/
gD7x8a+HotpJJYZaoCz9rNYRk23JNqN1AAVY8yJqlE+UldNDVgfDxhV4Y1ZUyaE6qYKXIknN5ax6
KEwQs1rUYl1VPaRgKmmFZDYS2M7v+5O6sTmg+rEVSZiowairjzapQdCmldbuDQAlLw3G1RN8zwKf
zvvj3MjNZG6k29DlKI5YqwDqiLpIE+RtQbo07ilTHOVg5J26JzGn4Qk//dUYQCtUXIIYIYj0v/vD
3zjnQqg2kBL6ZDb1mcsFdZqit0JhcM5Va/woAnX5AJ4b2VJnKA71XCgbddYbZ0Hgd0pdnMqW4azj
ZtoHUI5TOoopNlbHWHfF71aB2BnT2EfEBIvKPBnbd389SSI1EjCGYagqz4fLSSJ/jHA/KO394CJQ
V6IU8c6mL31AExJdE96RG9/0bdVWkYWrkP3pGBZnUKxCtpuNM13SFnG1Pk3/s6Jc/JCB/T9VQOuE
OtWg0a5FUwSDaYHuAY4r/JRTd7S9+xO/Xm1L2C55hEFuhbv46rhA40DCKaY8qtqK/h7jxOw3jQhc
UKEePCKXYIndDL/G3LiGrzeVxabitcINzMBCnuI/Yo+NxnDsYKyEhyGuY2DzZg8zyvQBJssvNmG8
Mcubw2mO7Cy5mstVeTkcsoUazCXgTVIH8BMIHvPcZPoTulcginDorMTfz0+uKF5fEOE15ng5oGNL
ZeJybGH/KHQlEw7sx6U37XNiBSMmmmW3McMb3xFTN8YU3CMkq6vr0aiHOMdpCfqnm7en2KhQsMfe
wVOCID1FkRKcF0XRN06NjDyXm5hKPvGcNw3PNt5Tl7OkLFvSPOKo4usBrqmZMBpMyXOEVlU/7aiu
fyZdi4cA9KKN83Md5eXINvkAD3Ab4NXlyCbqQnNTW1yYaJj6dJ7FuTEc/Qmtn3KjUXhj71C31Qxq
cRRwCYKXQymBnlSRaYJwqNBtbKZ58eFXA3Neqo9lgJv3/QN5c2Z8QapJ4OpMa3WrpLmIlCUGdALN
uTiU5I0A/APlgHxOtrGItz6fRlnHtV2aTapYbdJEn2B35FJDZoH/NzRK6Jto76DybXyh8asfETWS
VgmTspHLyaByuW94DDOk45I8sqKrzZqOM+5EedNB/qCqpOBUdIipdGwciesPx6uDojH7klBzdQYH
DV0SyN/dvm0TZHWgA3gI0VQH1DpRHcIdZmM5NbkT1tMS8klGv0knJ14dh0atEErujA6ssyVFQJXk
OOeR6VMoHyCJQ6Q5qlULTcBW81Nd58iVxm7nd0NoIO0x1s8qwmqf72+n629so+GnU8Cj38wNstpO
YK5DyHfyG5tqgZ5k3iqfwrSbjmgF2V+7DiLmKZkMlLJBcBMM749+4xO4vC7J+vgHxsYqzLvCnqDl
Al1Q2uWfEAlk2i0YTc+QmQiBh/uDXedJRCGN5iznxjLICy4PKn47FaKIOFSogLpPmHIhtCOW8RTk
2OZSSRPnMswRlOy7LvEtAAh/XwUWHCLG51fYiLKvzpNqNXh7FUW/L9GyOMB41z6odWZ4aA+1G0nS
9QliKDIyKKRc3kz4cq695B6kFngbfSpgHNdRd4zpcm7s6BujkILxrpS5Aa2I1efDVAg6O8Lje92B
qTvjAPSApuDg3/9u8m+5PDZCFh3lbGC2sF8u51IiXIuc9IRGq9T0miNjONta8s0Yl+X4P4xkk+IZ
POiok61S2QHlMogr47AfQ3tGnyZx0aoJzsIZho2RbuxFKuY8QjSUqumnr79P5GBNY0v9GJi7LfyI
3jqYkz4+azpV+l1utOmnfIax14qh/tqO9t+XjlGgAzGkA0uw6W+uzj0ivVR1clBUEq/4RBN88csR
bcpUncz/4fu9QRXct6+3bgOiAzP0oteRlQgT7akWKf25vE9eUTzc6kfIZVtvFcGMJHxFRVR6tSGd
AKMqbYZnWRuL8RHNu+prpdj6V10B2bsbOsf18rIo//q6wpcX4BoPSo2K2fpjItkzTVloDvsJJOUj
5kqVp42utXHYbh0DTO6o/kkUAe3by2MwzphDqyYy7XAN0QZdDPRajaXZ4+f396UppsJ7kvBBO5U6
4OVQmg5XGXg1YCeBbYlAqNXHDc/ahQaSLH9/5GQFRUIH6HtbqyOnNy3GQIMx7OugnY+Lizp2RHv4
kA3Tf/dHuhWsaL9xzUhQFS3py0nZnZG7S4bjRt1U/blrWntfOGD8749y6ytxoRoWrFqUMa1VsKqM
gIJfAuuydrAOQZkfOejGqk9LVw4bl+fVUEyCrJqXMEZf4EpWWdKC1lJr9/i7qtYgjlikzKd67Kkx
wD/y78/q6lzJoVg5m9Ioma65urkUzLxhFCF5lBZ5eAL4HCJD1EWv+LK13yHJI0ngapJV9tfD2mS5
WAzRNuCWWUdJGtjsgwo/TG4AsuruG9aJ2jHLU/0XsqtOiRCUVW+cs6t9woPhz0FXm99CDicPo0ki
mU2d5HPuDnM8Dqf7U7vx8ejauUzOADOjrrFHfeNaS4lQguygGWccjmYskrBza2pkB+4PdZXiyQmB
laQ/yzKCkLjc+AFoktiYUunLmU04s6Hsahro74BXUI7VoNv/kIKlHyfRbpy4q0tuNfBq16DmApbe
jJZ912njgScg4kWxBT9TW5LqAbH1yEPIC9o93sNPdJLzjbN4Y9fasu7GmadlQin6cuJo7C1d4+J0
okZ4UO1iFVVLL4yy4ilAFyCBl1GjCTKja3H+H1acBjyyU3TMSDYvByblqjVM2pH9DtAf0GPX+abj
QnSE/yK8WhXLsWxcx8dHrtooSN+aMp1xqoFcf8C/Vks+VoqrFUEppwyGf48GfTw+ISeuKj+WoVBe
h6hNFCq4ZfPj/pRvnBoeUTyAWWzXAFR3OWW7XMx6RgBn36OBsfhJj6zXPumKONuICbcGIuk0SDdd
MKTrlhv3hV47DdRpmzqUtNWZm+AxiqCsbHzEmwNRfpONExUXxtWM4m4RZhakqhRGxsG1xIRhaYet
juyNOCCI4P8/yupwRilC7Wh+qHuUQLqjsAOk3CNXqhCJv66JgPciWac1Ai+TvszqvkBMqs6HSAdr
Y5f690iZtfd6L2hyASPy7u+GG9tQkNViXW/LbvMaPodbjuMWWaDukX1Dcg/hSqTBx/mciHY6N90E
sh+VqY03z404R8KC3o3Mj8CGrFIJVURCwWlLQ2cub35QevkXWcTlZSQyPMK+LzxrkQZzrkBZ/v50
b31EW5a4KCdQ8F9vFRzvwi5P2SV9bs9HGOm4MSYQ/HRkdv7+dhKk7RIHSf5+hZF1afY0IfweeEpt
eSyrQhwwm9wCv9+aENVCkHsC4qKzbhhGY+P0c4OVG0pS9cFdRH3u6tI84Q9s/G09i10pqyESzil4
Ga+CtDthGYfNl75vrCL3y6ifDzh/zUfYjFs10JuzEsQOlVTd4iV5GaPo1FThrDCrSOmrcxmN4QkB
dIR8snrZuHpuDsX1R02RsiBtisuh0hh8fi4yfd/iiXmGtmCeK9xTHmy2SbGx+24dNr4UAVEnQ6Ot
dTkWrglJ19msoGE0v1IIiqe4gyeX4o7rdZhFYFy9lMf7O17eIxcPLb4aT523cjm1lDVAoALeHhYT
4X52ZadJq9PEm+sxL2DN48GIAHWxge647oi8DQn4x9KIKTBkL6dp4V9fjBFQwRSlZOTpqDgQzZxD
HFlozkEo1A5TjKM8rKwB55Qq1hBWmFxt48veijJMm5c78C56M6somgoNi6goBuyWOPqrgheLCiDD
Ho9U0cYfRdlZEJZQpB/axtjKh6/H5tQTVvHwo4pPCelyCSoltKdhDnDqKpPa601zSlHH2+nuAUZS
69VmNPodFTz//se+vgkZ1tLYxqbEXq3ftzD0KWf1kNywVTd9MSfBc4ri3en+KNdHRg4AtJsHNPeD
up5c6iwzHnITwNnAOhtGiI8W+i6Hqaq//vVIwiQAyKc0+dk6hcASndrcJHQ4iYbuu+kSHUfHrY/a
Mtobk7o+m/TPJUrXsUFeXIHJQju2lKKNweG7KKobRYlwuKqgQ1U4wQH0q7ITqH9vBITrw0m7GewF
z1zeoHQ/LrdJL2Bv9xZgPRib8cmssbVtcJg7TR1U2zYGNPy36ymrSLzieR7SYlqvZzGkaYv1FLpY
0dJD7p0aAkPJo+MpB0yzsRmvz8DlYHIb/dEZrPogGkcJFxJNhwa10yIOEfaGpy7WiEsvRH1RGnh/
Yei9Uea5NTK9M3apjVstV8jlyKVqdVZIx3MfIsb0xYkF9NIKnVOUSPGLndAsrRssjq1cHzZi3/UH
tbkh4UxJAgnHXu6yP+YMzzYswhZPNSI8zh0gYM+TlsEYR1n5Q5rXy8YGuj6KjEfTGaYKA1JuuRwv
Q64RpR93xjpHd5+pLk+4n0WGF5r9VmXhelGFSmjRNd3mIQzX4nIoRGOmBUmM0bOqZsBMYGi7z7GL
SLvWd2kPPXiy/sFppXkMsV/f2ErXy8rYfEvAyyZllDWLKps1tFOnEvWOKqk+BEYSnBbsWh9GQ2+P
kar1G1nx9bLKHJGuL/mOA0xx9SzEImdS7FiMXmPUhGw3mXaoZuBsqjbf7p/It/7m5f0sJHzV1WUf
TTa4Lpc1ixq46G44e3jFosY45oCHdo2JNypoPqP/MiCN9WojqPMOzO2MuH9CJ2QnFaExJcBRdzdm
ub3RKL2+RoRO2FVJkOUFtgb6oRHVq4CEWe5AxWUQ1Z5ob4zF/Pv+3OUFvJo6VC1LZic8+q+iH5xw
bLY0cwDUH6BgnYOq9UD41PFRw2gU+JkBmgEylOMhzdkZu3xGHu/+T7jxoSmzyNGpzKH5IDf9H+fV
dAN0YlOHTW2p6ROJQXdSG0t9ABNvbLxSbw5F8wyWDZEeXO/lUG1ikHu02ujpi9JhflZEmrmP2haJ
Z2GM/UZguJGEURnmcWUAdpNvu9XMooEvoaJMguDRqBT7XtfgRiOd82DASt0PnQZH3ZjjI5Rg56Vd
mvA1XLQtSuetLww9lm6QA0gb0s96zkgF6lo5YSikaU+zbmAME+OFXeQLsoTYvyJoqStelsHlJ3fp
P93/ujeH51wRPGBUwyu9HN7M2iBKCRxekRf0MshLaeENcKCdxJqQRQT9nkFLo6LNySsVsYWmvvXJ
eZOBhKc4z0tw9Q06GxxHPzWTFw559V+FReExoyhyqBP9f4iQXDzsZWifVEDWvJVQ651OX8YJNZQU
xQwsk0/jZBsHFG1ixG307nh/aW9NDZQRbVq6lhop0+XSJrhgpqZge9WDO32yGcCDxNg9JlW8Bdu4
FY1kIUQmSQC71ju561WcImOAjalR6eU5KhxUlXA+w2ng/pxkqF3FI+oR3NvQWiHRrlmtIpuHKiy5
4cracB5xQ7X8oERtqOy75WNnIXCNqpbr3x/0xkJyccvai4RR6G9QhD8iEHKmYgxTdPPssBpxDcMc
yKsM6QrUtGh8bYSF9RRlvw0ABbh70IeU/1Y7cta7SVVsnu90t6ODU1LyReWzO+EtoO3DbtK/ZQnu
tvenuL69GdQg3kGZkCm8qa8GtRBwroZ6Kn3FQbpcp02M1p5jHxz6qF+ierQ29uaNSTIe1zdwOLao
u4o6fW9OPboRJRJO4XKsbCPYxTaiaEbSdmcRDPb7lCLQxqBX6Hg5S/C37B4+JZmDDEZ/fEhYGY0K
y6DwlU7pBA/rCJ0xFTS1shfpqKQQUkLtoQy7UtupBpbinx0RFfXJyVL7W5ua4xZA/tayu44kn2sm
Ocya7tuquV3MuL76Atn/L/UCXgVrHhenhnaBSTpZG9F2vZNZALhsEB54ziDG4KyqemlL2ToRZu/T
GE8+1PVUnXHNcp+0SIu3FvvGJ5ZYCckipSWJAMTlYsdVJFAbTkYfpI5xigMtg+VkW14AvdUfrLzz
SSOUA/gQzXeKECfATKs/tq1FpzQRKQl5Yc+H2tZH6dfqVB4WJ/lB1TvL8e5v/quLmGWhLAd2ifyV
9/Iaz9dDScGNE78L7vrsCypU4bsqK/AMwF0UfesxHL/XZaT6SN9YH91+6E4AZ7fC9dsof8Y2+StY
J6r+GutGAe1ywQJ+Fw+FeIA5lKXp0ezsMP+Uh4Y6+1lZypJEOtcfI61FhHvAs0X1UXPMP/fGon0N
h0o3vNrIq5dxmuMfxHj1YaF8hXc7Vlg10sTl8JU0JPhoYue6sa1ufGoXdpcNAIONxe+//OVljDo7
ClydX6LG+tirM1aOQzw8qlVR+eAki4dlSfONqLy+c1guiSKWnEAeHldUebQN8sbpeMIJJ8HaFWfj
LyXGPNVGZLy1OQjCiBq8qZeQCF9OrlNxySFudr5d9gjHI5tbfG9aPXxxUFp/lwpkNE95jeOwVAau
Duhyx0+BFhT/wxrTuqU8SNCkFCGP9h+xy82LPrWcqvdrt5mP5qhqj80S4WFlqMlT0S4/tcLcgiRd
hydJhtToiXPXOnTBLsecQyp2IZZ+flwk2TnroxnzDAT89jPq0H4WBcZGVeBGhKbmCiOSRxYwf/Q4
LkeEO2Ajir/0Pu72Jv5nCIPFu8rMmgAD4SB61SInDTAy1XXu/M6K691kRtpL3YrgHyXttV9/HRne
mp7kxpLsCXrz8vek/ZwH9TyMPhbD0b9zSIwwUDg9KaMzneyW11BRqMNzkmLobeVuvEMiKfx+/0e8
tVYvAwM/Algl+YCLSsm6ve26Q9NiHj/6vYbqn18tqHzu9bxwH2fXhuC4oI6oewjp0iURZtO8r5d5
znfl7JjvRWhhwKVjxRogxts03wMb3zEpBKtMHhCb5juuSijq2wjBntO4z8bT0KRxuk9N7OzO92dy
RTemYU5tgModV48tk/7L5RzwjcN1rB79KjdwzCmX9pQ7M+7QSG6xdjPWAJGCSA9q6FIJK9awbJSO
PkgH4uYbqjRAYSWWZ9FW+UMcqZWPdlR1uv8r5TddLTc5nmOCWyOuINFy+SMrBMW6KO8nYItFe2yw
49l1uOr5dVoqH+Ignl5xXFbPOc62lMqTZuOg3xxeisMA0oMBsmY7R8JOJmpUs29HQzfthsRAam8W
vQieclEqzr5ttGUG/5WBey1M5Jd39MgCZauVJA/3ehlM0gW+FLgKbb0MKF1lFO1R2eUaqrBOLpYk
eoq1vtfeDZMsUIbgql8DUxm+Vwqg9xdLx/ea1CV3H3BUKdKTHRkIn0Xl2M+71HSGxc+0BfJ2PddT
vBu0AlVdVyncZo//hKqfjcACrzFSHKvPphIr/0q5sG5XqDU56VSYCAuPQYk3tTYqyanOU4fW7gDQ
VZ96ML9zY0WP4Zj11g4RztLA7bAOT0gYtwFCrbPT7QUS/HARiqTx2TyBu0OBemkfhs5u/3W6qfrS
BIP5ASPgNP08BmZ6rqk91Tt7JjGGG21Wxxkw+ZMY7MKFw6Gq/9zfedfpGf1W3mpgGV2oaeuUaZg7
F18Nk4Nuz/ET9ioxApgtm1wvt3jSV0UtjqJsfUDbAsd13XQa3cVVBzVAeNfV6XXsVG1uE541FdIe
aH/o+Myr+B2+aEqIAifXQI91dTUt4ofWNrV6NrWu07+qhaJ+vr8INy4daoiQK0kbQSSsKwJFbPV1
2/L67pFy/44PZeFNjlL/Nw7tV6q5i3d/OO06eaF46JgW4Bago/SDLo87r2+17wo999PQUNAxTbBs
K3aRHanNHhOcrD8IXtLGQ9B1Ve65XAeNN6A8R4dsxNyHlodVDvt8GGaNLMuOlF21GM0n4mk7vA7B
FLwO+Yjr+P2ffb1VJNWFu1KT+A2C1eWvFm5MKz5bUhTiArDVSYcObN+M42OF88IWb+nGYAwlMU8y
RyUBuRwMVCE2y/pS+ppWi4d0Km1PqEt9CGNg/vfndR39uOLIgWX4gzS8ViUC52Ap+lgAD8FXw9ed
ShorYlpgZjy+d53IJZPZnQ4gFkJM0As8bO//gOvtQAFQlcpBsiZFvfFyrgLbxLy33cW3SKx/5GMg
Pk1uqei7JqqEr+BWOey7wCrFxq3zdrgv4i1cOB3qKw9xnYtHX92NUWloQ1AnvPuwduse+lBVX5p2
SdNnK5+w1okaKutoXkMM3MW43+GzNxTJJ0tLkcJWs9H5hcJq9Fql5HEHK7UWwf2O+/su6SucwTAI
bZEzE/M87sxABnHmiXZnTQOEwt6MTdi85BZuUqWJur4d4IxhKp3zrWyw6vMoV9XLQ5yr04dmiqUL
ud1X1a7mt/2yG4DV+LANPU6PKqWSc9uKaCMsXH0XloeVobdA7UzggXT5XeZci0wdHWs/wEUTp+Ey
rwC/tNLQfuw1setGJTw42CSqGztSPrvW3wU2Pe1p6qNUZlYbYi4svPjQiPYnHX+ThynQ4dKILCzw
ktfd8HsZoO0NxcKOx11vOsq3+/vx6uxJiiSQVNnPhcC+rhqmoTJpGF7x2MsQ858da/qUFFBsFifM
NtKzq7MHZpiCIRBKSkEmWf/lEltmGOpR0bDEbZEfZmRXvmDHPuPuZk+jHzWINc8mrwHkUA3qFEF4
vD/VN4Wb1VID3wRbCMGdIo26+sZxjFFshQSub1GMwp1SG0t8zbCQeioDrXC8CV/7wsPozDplMb5q
e3PErJrkMUmiEwHeSsErqOp0HoJwfDTVeZkBgGFZ5keTGQw7u8nMj6DXAySPoyXpPKTYg0MutFL1
OrVEOcABt1/twRdX75aJi283tZb9PoFrHe5rzNBDT2/ydmNraze+sSw9SzQZy0/Rb7Xwo1YZfWBp
vuv0Y/WgKpr2czJE1Lz0UThicdj0Wr+vIVRM+6HAhPa5Cw3qJLQ5p8pv6lkc87bBmRJp3OWE1zYy
2E2RUU26/4FunEEJeqUfLokw7lUvvIqLAIFx3bdazMl2RtwsmR+3GPg+q3oNbCMceqgBjo43wMYp
vM5XOPayDUR7E1SDvWaVjpPAb7rudF8bC2VBeDx2Pg9DN/9maQhHQDPnb465UMObW/GCAZJW7WM7
Cr/TQ6CP3GECfX8xrgsD/CJJK4b7QbsIQM3lV3MQYUkcld1KAzL+UBbDfF4I0ToWyYl74q1WPnTc
0l6Td8qHEomzD3Wi2hvh4dbeQX1Gop5lXQ9Rzstfgdr5ODfpoPpwyhvhKUMZooyOBzc6CpiSVx6Q
3uBHJUJMEfBNXk5D0ViwVDs4BDu1r/DzUYKoeyWu4YFr1JjA0Xtxm9f7q3WV1aHMgYAiagQGpFlE
XlY/s8fTIy+F6UtE/EvpzNisi0T70NdL8TnLquy/vx4PqBhoYWpEBJJ1qTeNA6xs0WNGLsoMin1o
4t6WKEr6XWAqPe9EQVVp43RcXxQQqygUyY+BNMg6fI4lWhXhlJo+pzWAB+kiNKvmWANgQIqbRJLM
uYcX9XLAZmJZNhojN3YjtxMYA2rJEECu4P0N1fshLh3THyIKuk3o6pAl1KrRHtskigOEyecC8TxM
NbXRrB6SuFejRzBO1caGvPGheTSzBG86v/RsLz90nfaVhbSO6Vf9iP2s2QX/tryhEdlfMhVWTwyM
feMkXodPEDMUFeiZvKnFyj//ozQ2LMhQm3VoYR+YzA/U8vrCK7NGeWyQbksPf72xpASjAeDJ5r5c
S6OkpR5AAMgZzOkpTLelgldCFj7P2PA1QPE3MOjr5QSES9qB4gu6u3TindVyutiRaT3WjYfEMpQP
CHoED7Nizi2kqMB6iDoFo4f7E1wH+bcRpUYBT27yjXW/vUC6vaaHqfjcHzaaYDaO0+BV36sDzp8l
7b196/TuxtVPqZ2P9OfdL4cF9ou6MA0oakSriQ56EYgpCR2/xtrnhUwW58psqqdvWj9nwQ46uPHT
VAMlAW5QUpxJp0V7cFGB7/CtCNxpH/KufgXvF2N8iuGFCvW0TM84bkcY+PQTz/jCsKr93M7hhzoy
io92lanJTlXT/ufY9sV4wN6+SncDOuz/drHaf82nbgp3qrXYgozb7sN9qLRqhmNhDAO0JAV/WZyy
/rWgI48/QR+JgzTkVh/aZOof9KIWOEYNcfRPFBe5tSudSiqt4Rhc7d15pEhfIi27NyEA4R2lVAvW
sgsdcv69Hf4NLa5Xb+rUcIDTqhT8VZE7/WKX9ME+X0iwsfrKjcNcdohoRBhY/EqR5uownJFGsk0w
T4mfRgkTbxqMVb2gbpVXd8Jhwg9mkTzN1hAuGN4W3dkF0FL4SWq6+d5WjOQHjwQtxXnanIPdhJr+
Z5r0bekHtV7hPW/NGmCisaFuN/ZG+qzgJxD5JfZ/SCBkKKjv4jafrV2LL4K+m1v4yC+omCTLvtfr
gZeCaSjNLqRUidpsu7wP8hDjN1cflBCTloK3RIS3EmauQW28X8a+sw9DicCm3TpkhdhCtt9KYae/
uqEUyY5Xr1OfckyEvum5ZDsb41w/4moSZF4YUqjd2YkW/SZyaoWXTHal4047ufMhNQKn3c24x1de
zaMZyXwADl9Fr2rhKSnU5BToYiz2s5aryo6Upwp2eaPywCeqII+CC12HaB+ExRnoURY90BoJDUaj
Z4gjIQaxX7iZjWLXDzRndlk8FZgBhC62UomOEfjZQHILKVxXwUQVabVJ7Csrn38uatDwnzEhM5Ho
jzNsvjXjU2/3y+8kCKyfTpvh/45SDiU3O40nj8g4RE9UcdN/EgsBUF/LR3uGPBLF9k7PK/tHOVux
6s/6IJ7q0k3+Y+HcemcpMXH5fvS4cYxBAMimjOxj0dO8jMULnlt8ejs+QFwpvTh0Va9vyxaLc2V+
atN52OgYyNLDKmzQfOFdCAiM7HAdraxZEq8yNToENgVKWgXW8ATpN9gADd4IijRBkMhEzEzWB1YZ
ukNlGs+5LjwY9Ew1XwnT4B39VVHvbTF0xwFz6k+NZm91rG+sJnxEMifS7Tce5OVqgg9VKBTH0QHZ
gsJXgf+c8rk3XniCti96EFlbn++N/71aT5RbYLnjZErTY009EgYiQ6FpBD5wLDhs/TJ133nuV43v
xkriPjp1GJ1yQxoUNGjmfusGdJkoHjaGtu/qIMi+CIyE8ZujUvySFq7enawSG9X9ECD27ulhq1T7
Ftejz5qb68hF0Lz4EdPeRf6nmlKKEDQ8nd0YVxbOh7HCUx/NMeNRCbCJ2IXFMr+jGGViYYHteoFN
laU+ASAasIpPMgyVFLUeFa9W8+JAosGOyLHcKHcZNhqYI+WqZu+NJMONTdF5K0RZ13+1ERnEjLOW
4CIaFxXdCXXosECqw1T3synEGy2Zq+pjbyGlcZzizkVCw400FwHPSvsP78gm2k3S/o3/LxHVjh5Z
jN29WWsjaV8hiDthHj42qa11Oxy3McaqSr14CbQQdXlV4txRIMmXxKfOOs5HTqf7swH4hgGuRcl1
v4Ru+mNWs+I5q1y1P90/s28CBpcfndRR0F10wNZw8a/uXlFbU6CpQ3pYjAhhuxnEyyfwgMo+Dy1c
hDIL7kXTo4vSR6V2bhcso90+BTqflY6V8KweVcBZddz9KgoD9xjMD74hlxufsXycP2KhIR5dp5l5
gKtl7CHq4qBfgw5HEYboKdjm9JKFVjF7eRP8nhBLPNyf31XbCd4NnRx8C8DCywxdBpE/EsRedlWT
0c0Peg+mYqfNmLXtlmignBMPeuXSGYPY6VOVq36rU4iRZUCy/mOoByiGZjvmr3Edh5GHSKpzqpDu
gPXiOIsNGQQj+40Ieh1qLDRE4CCTz8tIs4qgVtrmsRFU1QFUAsjvGhG8WIjx3z6Lvw6R+Y1Jqp/u
L9Cb+MxqAwBskoVHRHCk0u7lApWOQr5TNdVBtSlh7YwyKE9TWqulX4FFn6h9arg5oVFr5b6pSPN2
S8mn2Sv0Dgh3O+s1DkahyD51fYGSpj12dvDOrgf7OAYTKRvHG45FIDLnc6ybWe7Zk1ZXFGFsYA2O
VWevMSbz3bMxuwu91alsvFZYYvmA4agRv8P3ZX5SClOM+ymKu/dpruD/xD2ZfsFBKfwV9qH11co6
J/aQMJvmh1TPqn8XeuS9F4UdXUPhdDSb1CHKNM9JwuIF78ruv3wZQjY1lL14hxN792nuTDM7Fizx
BzvjGx1cLc1bdPEL8ZUHyDg8WPOsjvseTMj3fhwo64tkjJ8xJcOF1mrz4ncTRSrNLS7JilM/Fx72
liXNDMzWjjl+rMpegaubeCUuzBir133YIRsRDN+qSUMZNDKAPJ61xu6jYwwsHV/i2s0+d0tTpsex
wFZ312nEQm9jB/CBLzcA7CqE1iHBAQW9guNHhhnby+BkB9OG/j52aJLxY72qtmhniCZ/7ES0JSHz
Bgu5HJQHDY0F0DW0vWgzXu66Jl/w9B7c5GAkehR5eDgbvDJUs5WWt7MnhqkW2FQP2ckCaAyKHXHs
z3jrLMVRj0CK7mul1v/psqyrngaj0fOXSX4CoFuk+rzKhtJ6DtAaxQ9Vzcl3jHme9J2e5vl4IIwO
pNRqUOCsPITdsxul8+hlNIHcHRAqhepuqIhfXZMprygP2D8NO6/KjbN+fb+DK8cxg9yFAg7S35cr
MA1YsxXmnB6sqSwe5gUKUhJS0i5gux+pNIYbL2V5jlcrLpVKTC53G8/pdaFxGLNmGKo6Peh5FGnP
OSlx++xmOKTe307rFzkBVxKriCiSQUrJ8HJelhaOS8HVcBgSzX1ORFMeMrVp382NPm/s3BtDSWqg
hI3QL0Jz7nIo5BKkMuWUHVp0YY/WEtS+2drOK0UhZQNz/6acuVo+joisKtGEoCm+ygIDPZxF7sQx
srKNlR8UnuPDDqO46BSCA3BfxmFyfgVaG5x7q59/Tj0Xdt/jgktFrbd52GVxhXGcas3qLl3s5ORW
dp29BImzYDxndcarm2Y9uVIPPM5j4zTRQ9fhdeg1ihaeOZvW70F3ceVytD6YPGpM/ZfaMvNw1+UL
DZ+ZHnWHhEXbfJ7L1rDh7FGYfQpamBIbW+l669qSuyMbtUA4r8jxtVK6yE53rIKqTMV+GN3e/RgI
RXlUcKIkEXOGcVPeWCYilx9A4keQh6U9CIBkDYKK80xTWzxXD4mSwqtoO0s/wpayHvNeUR+MtLVO
eYzkDxab/S+MF+Z53zhxs3eNwjq5mYYzn0jL56ZYdPw2B5v3n5tn6rdGkyQKvTXCjdTq+jInoiIu
B8gTDAVJ/OXuJG6RTAHLk7Aw9fB/nJ3XbuQ4sIafSIByuJU62B57PDndCBN2lXPm05+PPgc402qh
BS8Wu3MxwLJJkcVi1R+wIwe21IF/tHokkFvVTM75bLY7n+b6SHjoghNZeLHwzzqDCGs3K7hi2tME
GwPeZmZZn0snByZWUwO8fdKvvwhaY9BjgIe5BPG1N445qrk1Vh3e9aL2jh3+yl6VY/WaWsdxKby3
VaQidBIa6vfb417Nke4wM0ML2YImTmvgcmEXmyhWz1Nzahf3MzWHlLaDmWGrOhrNh9tDXe10hqIP
jGYKkAkC7+rUK+6spTTh6pOIl+wfA8ucMwWm4heAACo2TiR2nrRXpVygXhCPaYKBN6eWuy4km4Ro
F2Q56tVLBeAzLDrr4GSz9qXumulcWIhweIg08PdcIA/0RMsTTrzuTrTb+hnoPuIsRlkVMMYaiFTk
Yz04Rdye4jRRfqfa6KJAoNjHxYrnibrZZL4xqxQr1Hlxc39QgUgtblnvxPfr1acVSUICHhCa1xVk
bJFiwMISw0nNteVpQKziwOK59xpaeyq/Aj3RnUv5akuznXm74/PEPSk39+XW0sZGFGGSdKcwq8Qd
Dtne2eua9FxEs3iyPAgViEWKgP5hvlNluN7UOAnQ6QX+Qw5+pRQwDobZirrvTok9ZJrfM/ZDZZHc
khClewJ6V6GJadKwYG8DX5Wl3stpcmaVpRF2d3I7w/gJ8EC76zq1gvisTwevLbt76NHZztpuzhB0
J+wXUDdkfpeDtqNBD9/M+5PLA+qg6lF8bGpPv8sxP3ltFGR+XE/IiaL+Dpxq1UwuM8GbW/e6k6HG
tj8M4089GcavZudEr+xtwe1ka6J5iVsdydxaGsdo0MioJ52kMlacB1jX/ft0UH/Faez2IPd4eNwO
SNcbFMCSvAWJuPTT7FVAsoZZcfqlp6ejTPlvJ8ziwBGha/uuRXPaR4rOaJGjb3MUsi334+3Br88j
MtHSJYUkiJi/firGaef1oBBJWbXcPccce8KS7j06ahE+5p34D8Nx6tEg8SQabI2KoV7RzqNW5CfR
CfPJFDjezg2NNVSys+/T2LTH29O7PhVU7fiMAONeUtjVrpEZ3oibBtPrYN/Ygz0/qOUQHpoBlpHW
acqbcjb28FVbg/IQkugWUArmGvdXkH7MQBG5N4cF8fTSc8+TPs5HzJmjU2dW+SPqhtHOTK+PIrxD
tpBU26OzvqZS1c7iubXZ5WCF9OxZqV0nwGp1OXi0U3Zi+Nb8EDzjqYdxGfUl+fd/1V+i1tEnXsv5
aZq18bHMeIXBJrWfirhwf5W5OwGpnLydU3KFGADLB0aB1ywtYNr0ayQX2CBHKMLKT3Y0Ve+jtLTn
M2xL6t7C0e8tYcyHfopDWhnmnD8leTogpehZv1x8xgLhpurP21vr+tiCa6PEgpMgApws/OUqAO+K
ymFiK3uFWr0rl1A5DAYvAYDu5bFwu/jodIZy8Kr2tUavktRCMUlDykpubG+1qWOeKO7Sd7Bn6iz7
MnbUUSy9Gu6TxN0TfLtC8KNkwkcGq4QwzMu+upyl1WukIri1ndLe8e54Bjlv6SKJd5DTlbt8tIwW
v+fBPU2pAV/ECmE8ZVr+JS/VPVjNVaTil7AHkIyhrKVieXT5S5xMc+rCGh1w48CDUIn9ROM9eb90
kUtfxbR2Lu+rz/sioiUVNySbFOjN5XB5iqlmZNjzCWpA8wHgyGPlgTdQuqZ+09DdfGdWQ/trcHTl
7va+up6ntK2TXCv+Q/CSP+yv08ViD2aaCqy3UAel28/7x0za/tnJop9Zqe8BZreG0wBVkKjgvcYR
uxwuQV0PxZRaO/VdPfnwH/Vz2BY0qCZKq+NQK79vT29jR/HMhCgIHp8mD5z/1YBeqS62IrSTShnm
nelN6fOAFsgZaS9kIpZ8bPzQs3kep1nxLcU7mTQ1cY7CzJevt3/Ki6jAxfuTrocJsgFYiXx6rAN1
VfAzaaEKuD6FujxHadt1/jhzS9D8GKPorgK/2r9T61T7Bm0ErJw3WfF04PXVm36DUMmpy6qlfqRR
iHrAkBvii+4QCo5NaGjCVxp1widoShoA2QuMHL8rG7sPSl2Pi4BglSd+iQX5Xh3qeu/SzZEkJxaZ
98ZauDqf+TVWN2mnCuT5ArjKcT67EC3eJaYj04w8PSaV2hxyGynH22sq6zN/Lyk2RRrdQqRYuYZ0
d01J7MESDNpCbzhDKSKIcA54SOux2oFRrG8gOQoyQ6QrCGSQea72EK48OgoJqghKTRe/Uyf5Uc52
/rZPPOWJzhBt3LhNdy7Yqwvofwel5wBNCgqZuwq7k4u3dD+aAtOeTMPQKhoN0KJuc5jNSP+EQXxy
zGvIkQHYteQj6v6uL7ylfGuWVXtuk7HZCRSbi0AKRf7NHeyuL0RztnHX8pDHYyMSd50eSkTMeqFj
E7oV0t2jcW6At+xdxDIirD4xtXKUychZedGuTUasImzpyPYiUBLU4kKkY8/SY/NTaVbRn7QBzJFi
VHXoRnU+wwIuKcM30X2OUZZv0xZ6CygN3bQQXLHplMWdFo6Ax4o+/yZls/wod+O9Lye/zPoXw0wm
o6euwYW5QqulVTeraAjOQWv2zqNt0CaPit7JA2T7oZ/YrQMzI/dwfuri6YQUiH2wgH8cHT1VPgHy
JMHp073y4xVTgf1E7+qFIEcIIiBeBkJNqajJR7pEM/bTDz3vxgGYwIhpkajchyoJFfXQCU2LDmiy
UVE0E71V/KJWh/uZaij9T57r2NRiEfqs5GX2pbYT4x0VwmT0SwsgyOn20V5nmPL3crR56/GIJoNf
HboREFDZj9kC0i/p3k00Yh4GNy4Pg23vJbNXxYqXseBquSrnjKLXam2m3CZrywGNJFnifOHmV94r
OMg9Rfk4/GoiPFUAbaVs7zo5LorTncRg18Hr58tzUwKYZMqx1nGzo47A1Zszck3iT1zGwFtCzfuk
9Z05752pNTuL+coEi9qXvIqgC1zuhZanM0RowqYhBvpr3YJOB3WFO/AJWeLPA69ru8qce06bfkZZ
Hk7UPC+Nj6by9P72tOVnXB0Wgy8tmXIg8K4SgtErCg5yI4KCTkzQpr04RKlZPqhqtxyUVuzpYb4w
z64GpH3BSxuaBNzMy7krqGyHjIcUbho29/oE4vutVc0dDTfYoYPvdiHQw1zpyPWHckht3JQM8+dg
wS30TWvKjGNmpC16e6Gy/BpTJeJWHeJx9h1DKOeZSKOch9Zsf2j1ZL6P8rlgv0R1f2/ZvTXtROWt
5QNMyL6lkklYXuVT0dJ5Vl7N1PS6IqfxnCnP2NErBJxOMl1Dc0fZc+MWoCQNkgWCI8nUOl205zyN
0gpVWzts5kDL4+yo4LFCK7IpDnqpfB+iNN2Z41UkoABDZoo6PxIhFIlX8bQREWAxxSwP0WC6b0ZR
QAt0s+gOFfZ6J3ZfTU8OJavCCAbz7lvLZ2B7P4lQcRlK75RH3Z2nc1KWC2w2yz6kXmUfkYrud9Z0
c368qwCDc9FBHrrckaGb8KrHHvNAJ7n5CYQkPnStWj660VjtBJmrfIn5ebh8kIOCwuczXg7Vpmz/
WW2rg1PZ1bcUwklgJyDl9gLM5jiwElAS42zTGL4cp57HTh/5+YciDMUD1RAKLx4Le8hEEn4ywqwM
kKSuf9hjMT7H2gKcrSvmoLQLYziGvWP9JiM2Txly0jsrcHVgsKaAKgXOmlICt7TcAX+9d1q9mfQQ
rx7Kh4b3kffffISMs8D/XLzzWJXaTj1+4+OCLsYmFNAvjcY18wi/hcpOKjr5TeUgEBtrAEG8Pgki
gVHaK0MpU2PTvkyPI7qO6lmSLqAWOCfhgEa7lgLk7KK4DnrUzc/1oik7421Njae6lASB3w70/nIp
IZNluQWz4jDQmPwYF3EOmaZu3gyOu1f5vUoCmRqCDcwJBgBN4dVr3KVjr5oCTCCiN0tymNKmOKbh
bPzisBiPXTzXb/UhG5VTo1jpUc36PcHa9RuHu4lrEmgiejPkoWuAcdWroROWBToiTjM/gb9Snsu2
aO6yOpzeimVGqk5VspiG4LynnX6ducmxyX5lRYrjtGY/8Kytes2GyTqlfVUdbXNIxzOMEr2FOGqE
dw26ccsDRQlau6jNqQ5G48VU3Akwuea/mSibk6PhBf7UiNz83CzUZqXlUfwjsg2nDxJIQTsReyOM
Xvzi1eeKilKJWp75B1Pxuo+OvYz3sN9SuLAmiJ1CuB9Hk6z89vbfGpROEweN1wKbUp78v0627aRz
ygO4OoxemPy7tG2IL1+GCk/RTc/g7oZTBITheHvQ62caH4dtSWOZoAqRZxVPkHigKogrwyFuNC/+
nng53vJLGIXlWQgNcmWYAro8IKlo3udxl/3ohNUnR5jv8/xOtGFfvXehq328/bO2titrQHrDM5+T
ufoAVZ6COI3JacapcE6mW81Hd1RJd5BZfZ+5ZQV0vUHl363zeuczbAVY4BGkB1jZcFsbl59BSxOs
URaMVyIH9T9AMgjOsPrWF5f69/OiNT9fPVXOPlRmciB5sa1y2UaQAMXAog9d1iB555rIH49VGIh8
UI/FHP+pVCP91hA4dz79xkTpYyD4Q9lBSo6swh9yO0lqUYw9FJFnB5rZF/dDng0HXVHMc6TtZu0b
dypaoPQwNaAqpO+ru3tyzCaswoiFnexMPw2uVcb3SK/syqjIL3SRIcPjJCfnwU1jCtjBaqAapZjQ
nejFhobEl4kltc/jEHaPU9tNSNjMyrlR6iwIY9qo/lQO/ZM9D6gAlFFh+1QmYn/S9PT97e+8cbxB
Q8gnIX+wp1ffOV28qIerWx1MaABvB73PUPJ1zbuyDbsPoOuMxzatPt8ec2vJSQEglcnmCnfc5V6G
J53rpZrwNJi68pBHuf3kKHGz0yu/2kgAgjTyMmYlhddfSph/Ba4kpSan0GxhpcskAB+ZIhZeQVid
B/VhADd0uD2rrfGICnBlpOUVha3LWTm13unq6LhBpSqNLD16ZxqU9pPqlk3QJNMuQlh+mosNxQQl
f489BSgV5NHlgIKegaPPOgPqClwbJY+d3yA+5ujYWYqSHGrEGp5BIzUgbETdUW2PUPCK4UnoQV8k
HfRhQCDntNJb46gkGbj5nBiDvfMQl5iCu8niN0buhP5SqzFovkkdz1gHdp6vYK+1p35xtROZDm8R
xDrgKGArsgr5RhR1ZVkXbuBaCqQ0HdgqMjpQEY/lUutnrdSSk2G9WvUO62eD/IP6AA0gwtUq3qh0
utD7BkfBDY6iUYMi9znrS0McgId5h7lbPCpe9Z5L89UZkMMie4fNHv1pvC4vP16xqKOZWgxrFqMV
37nIGcZBh+j8tPNo2BoIxQ4KfUhOcqmulrVWeEk3SuFBUgYcbvb29KGqrOLL6zc/HRbUA2V8Y0Ev
pzPZlaHmywL6Xnf6D9rksisHnDEEmmc4KyBPdXu8qySZrpnk4LPx6SXRxbwcr42HEX5YAeuqzKj7
DWVXPfbxaGt+pVftr9uDbexMgghr97I7cfK6HGyCo5OkGZefBY7wSTOWf4Uxpb6J3/o9LiDFY87m
3cn1NqKJCUpCk+pzFBjX1f8FDTNeGpYXVO4IpW1ubNCJM8FZN5JfYtR38fgb0YR7XvZlaTtI3ubl
JGcrq0VF8RUjGCUBIl4UQciNHzRDwdMnq9RjlCvxscfFIphbp4HEK7yzPbXjHWqFe4ofm9Mny5I/
h+i9xqQgMYSEqB6HEkQxnIuRzGqSBdYidr6RWCen21/4KrFjO8ncyoVuoUPolNvtr7vCUQmSIiaU
KmVo6Q8kvc7bzJvGxxRW7y9hCvWu6Qz3PrG0wdgZe2t3QYE0HTwfSEPWSaVJlOlHTBeCNFS0wErq
/LFJ4MmVRdt9HLD6/jAl07znP/3SXVndHkQ8iAXkWaDa1pYuHZX8Av2kMCixW1neoBqTDd8B0pec
pkqZuyqA3bogK4C+9nu3AxQeTKPW/1YEZia4fijODO0PEuXZdZDGwoczdD+EoT61QcJTpDwnMW1n
3+ujvglqT/GKA2sLC68J51j/JQo1/pSOfUmZm1bdGJh4FiTfTIR7jrVd2WAehtAr32TK3OYQNKNY
uY9apTXeIEs23pWJWk1+2xXFZzu0GsqGhhvmOw2q61eI7M3LBgmQDFNK3F5ui0UNE+RyZ3Sl2sVG
XgNBRczBq+KhAVl76HRR/ECHBtWtwavv8fzq/LT2po+5QovEz6Pl9a7axIIXRjU5BgIkV8ibwUUB
pJt1jCrK4atoJltejun4Jq1yK8jmOop2Ci1XJQJKTf+HKSZFhHt8uQRNWTfV5KVkDHNnBoOgqwqc
W8PXF+CjPyo9Jd+0xn/aJxNpKbYlMF9vH86NWMBTgOyUrBk547WrLGgChUJeqweYZziQb3pc09Mu
V71jaxrDWwUNkOK1tUMsdJguam+ySwhk4XLWVbm0tHdrAw+USjxO+ErhRd/lsDoHcf/a2QFbp+7L
IFIzfm1FoMf6wIuDhmOeTrx31HI5OUP6K3XT5Khr6Ws1qgioEOSJdViZmSSqqzBvK5NqJPwbAOJE
iGEe43ONhdWXRaP6fHtm13c0zykS1P+FqiLxfLmIy6i3UVXbWARljpf5c5UMv4ahtJ0T7SIoPbdH
u96ojIYOCpIbXBd0llejOUuiTUVskD5m7hs3s6Ahw1NaEj9DlvUsktjrDn2mQOPVsrr6peeTsndr
XedaElaOBiqNIATr1w8brzWdITIn0Ld1q74RORat7JphZ6bX5wHEM1J0oIDhV6AZdznTyUraqM6h
6qVzhXyUvYTIsxtQjEtqQJ+FR9S9vbRXaA+5aaTmgbQdQ1flhcv31/Wotg2yVkkBuaf23Oqkzfpw
7IfOfbDiDgwNxT0lyO2swPd7bL6GtB2QQijD71He6O9u/5atTQVhEFUVOmc86lb7t1v6sZknOFi9
Hbs4mRfxXdLb6tmAtrezzhtD4WgjX+ovRrHrB928GIbiQBEJwlTLn83U/cgTOXzsovnT7Tld+6bD
Q+DZSLUFPQQ6pasg65l6OqZpawbO3JYfKHzVn/BVrOogL9y69a2ySua7rIm62Z+T1hn8qINQ5OvC
dTPaN01l+5YNDzbQGujzrz/GXH2oh0jQuU6D73K7ubqidvkIpDzHujwJBgxq7hCFKCYkHfTqsLMU
8kq9TEvkJuOVABwC94WreoSFWEnfDUZQqAWbwK9qbRB+4moi/uBmiwlxIY3a73PuUYdH6Wf6p3Bp
CmLOmOF7bk7VniXVdRdbkkRw7yU48ydf53L+8upRizbFVTCO8yPKBsafIdKLU6PFyu8ennIHy6Ew
UbnqeYlo0AlPi+i7nYXZCG+g6onYvHtAHKwVEeNSSHFIrLjcOpyPnbfohwXFhj+YHqb3oqzTxo88
BXP3HHnE77RI967EK1EjgoDMhFTEKTEUIMRerkOC9qYSOoUahGU+Pahmn77JU7X9bPXR8kB1sn0f
FXMVxI0gBcyVSP8xqmp1l+NZdi7bLv8I4qb6MVVq/mBVVvrP7Y2zEXrRrmebUvPgWbgGFromEqVF
hZmlXYv2aKAUjkpIa8c7CqxbuwGgN2JbKJM7khJwuQqLG1bNEtWYZja6jdbeBGKh7eFY+BE+XrBJ
zflTzctNlwoQ6nMqINwh0hrtpKYbdwDdIfhWUi1U1mkvf8Zkm6PjJC3OdGERf8J7tflq6knyBeqy
/WYGR+rfXl6Z8KyOJdQLqRHFrcM1u7pdNfRtvNodeJ+gMPBcuk50HHDQedC9qb7vjRb8FE3H+9uD
bm45CGWcPjCUaPvIX/XXvTMxm1rwYgpsbryfsin1UE/58qk1k+JuTtIyh7gbhv/a9tJ+K6SKFRB7
D+QA73P1rRnNmNz3kVoEInP791NRDXtFv811ofhGLcKWgAG5Lf/6hZWg98NdjX1q2cb3eocep1GH
8QOsNTT64Fw37x1TtDubfevrswPpRQHfJlKu3iVJ5g0TRtVaMOpVlAUOxrTvSXgyA3VJO2kCfRyR
irn9MbYOGHBAyd6weXy8tNP+mqnSOWqNA64WqIspPip9/MUws+n77UE2rlzy4P8fZBVjMswf6plO
VLC0sJoOcMwEAnxeVBaIWPbzf1lG0Ks2VQ/ZaF0dolC03PzlqAUoxBrFkZfgMB05BEtgTg0Nry7e
08eXv399jKQUGfbBFG1pq11uF0WYmoJxIylxohf39bBkD3PWWaehqbV7oy7/UPeoH0rA13evX1go
FDCKqHKAUlgN7PWpyJwO7QLgupAysSNHX7Qd38Jp63Y2yuYcOQxcUiSnMDYu55gCW1Bswn/QedHc
ftcKLZwe57TSHmn1lgZyVag9nSJjVMxA1+YofH2+QvYAtQC8FxjsdSkyrTBbi11erDqiVKdoQRKh
VUX5rkEQ5Xh7VbcSN2YI8AF4CTfCWtGuppFVxU2hB8K25/mNjevY/Iyw2hQFCCOwyE1ogiku1axV
nsZkMvs3Rb7oyru8R9rD72utdU5OHw9fYpWgtpMzbIUJVHvpn9Ld5um+ChMhZmdThEpnoEewu2ot
wc8DL9rHxM3/wD4TO4/mrVgomVaI8qgyU1odp34AAGLN1LDQpYZ2WBhfxpI+ejjk+dmdGucQmnG/
s6+3niYUCWl+8BF4aHqrOZaOlRijRlgqRTuUX91sjh9MvOHmo57ZOQ3homroXApl8IekVIyHqZMG
tUoMXtDnqRxXe3tiI1DyEgXtyJOe5++ajAUMQKvYeSomvHOlnNXI0voTOOMm+8ZLA6PaKOZtc+hr
Q0znOErgo5HapyzPmJvfUg13RR7nAJV9dcaIB+S5Fu1t3K3fKHes9FCBh7Omkfa6UvBc7lTqeI1G
zSbUT3nuLqfbx0MGlVW04/+OJCmiA1gtru0A6XcOYzhaOkVrW7+fK2F9KYbhvYpz9Pm1IxFU2QGy
L49P0/oa9rywbfuotuHxT8U5iVwUOaiU/0ybsfx4e6jrXc5QtKf4jHLE9T0Yl0lkdEZnB4WjIm6c
KOqJzYRbggIDYMHq/DRby7yzkpuDgtOT3T7gbGuRg0aYDpzFwQ64knoKGDaVeGoA7slDaPoxKcz5
3mvUV9usyo4wdQxwXdyQhLfLSJ5jIWPojWNTlIYOyv2LNsqsWmeEd4qzU5V7SKuN5BpeKC14CdfT
ZGvnckCUpKYho8ATtMsiPsdFTfcb6FX+EfpvdwTKGz5piO8d01Y3nsLZWT511bJ3VV5Ze0gkHwVx
aZsjq4Drh06sesaEXJxNdlVrTobulVSRitJ5RHwFonXja3pvPESDM//oq1h/zoVU2rJCCD6+ntrN
v2pluz+sMq17dMKn5itKBmhexta8VH43KvOfpnExyPRy031ITKs1HuB6KJ9vb1S5WJenj2lQMmU5
gbBe9aO1eDF7Ax2swNGaST3bhZa4vmLqlTS2GzABWsDKnAZCWHbMBiOpgooahbmTw19HGgoHNB8p
baCkjKbK5SdtdbtTQwPynp62MBqtNHnfIb+xk3NcRxr5MoZiLqFsFCpWowgb7QFFuGagzpNWfWjG
OlcO5mzMv2rBg3rn0tkcjSoYzy4p2mKttmkdNUMW2dgPG/VQGw+FrZnlk9CRJQocu0My8PaH3BqO
IhTaAyiqShG4yyUU6izZVph7iD5xf9huWh7xCE6+VXqT7qzjxtcCNIF2MlZ+zGtd8uqxe5OeE05g
1238W0NW70sdJTt5wnVaAhFRY+XQbefxYqzCClBgF4wjgwi1VgwcEqoMv8U5hmkzt8K+LxB32DHx
2IosF2PKpPWv14unAwdxx9LBNAMy06xilYR20Hzq4b5/oLIZfRSL5qYB5hvzOZ1j9c3YzdPXV3/I
ix+x2jdW2ApzXDiRC7qRR0fivackbt+7ADhev0XpaEKUAZHPllljQ0DydQU1RTeASELnZGTRHxTR
EKCUWewVBzaSMJA81IVkyiMfiKvVrWkb1l5eu4GmjLlxruPceGdanTDOnlY02cFLdFRe7R5L+zun
ndov0ZJ5AkeYaLoH7xoWO02rjRMD2Bx8MM9jsBXmaofhHmi29KjZxlln/4GMWfzkAT+Pfmro097D
eGswzgqvcMC01EhWg4208Es4DgyWIx3TRo37ifyhvdPdZdihs24NJWnD4B0oiVCDu9zFZpQk6ail
TqAtjqIdkBpwJ7+JW2yQ41L3vt3eri+1rNUNwsfkCkHOAwrrehmLinqH63FQ3Ug3Ox7F09AHTZ8M
ia/nuf4xEclCFRq7VtgtWVKex9agAlMCkMwxqX3vxaZ+vv2btlYAb0ayScgE0K5kbPnrHAsUDKMY
QV6INebwuYjaMajpqcOatrSdobZiIcpSLDVb2vTW7CUXSf8kpxQaJOnU/kipsj/UyJzFO9Fdbo/V
IlP8l11W3pFgXVfbJ3QWHCZLADKxhbG6nwtH/YP0LkpEvWIYfqsU6o+0aPaURjayA6QFQS/wUJOl
tdWlYlbGUpAMuMFUm26JkkPcnGKyS/OEb52I/GWxC3HU1Tr61LdzXvv51DvaznWzlWoRM3CplVRp
yZO+/Jye6xZ1aDReELpe7z4so6KJQ+sA5fVBrykfYqUokmC2nUhFMqnmd1WultB6n7TxrToJ8c+S
59V3ILAs4GBrdRKYg+NEfuYsRhe4aocaq7Ok9b3SxBPoFaNOPd/tpz59/dG0pK0vx1KaVq67JGUf
tbo2gOeqvQXLJm/CIiJXxZ+OdPfLa88AjiOMBHKDTidZ1eWidZMxV2PYxwc6Bf2jkyANg55hfsQd
rtzZnNdXNUO9OEEDwoEvuNqcWu9k9RK18cEah+ac2VJV2TXKc7a0+XsAG3tYmOvjDS1XptwUTcF+
r3E4Ci8rD2CsEtQhPPa+zPtDbdXWozuke4Cn66GkNaY0nOXFiNSGPP5/RZJGJGXe9bA3FEMvKRtn
XP5Uqt4ade+9em8wFAUBuPLyNbUGq3nz6GJaNtMjrUC3tPUw+KnA+qFzjer02r3BUHIg1hDcxho3
H45Gg4YI3rl2aIennOJHgI6detRrRMduD3W9NxCbe3kCQ0eiJ2JcLmA6wHdM40wJdD1H7C71rOWY
KOECesl5LlTz39vDXcdJhpObgnacC8lSvxwuotC2AJQOeeJXIVIOiPhhN5cvv+aqeF6irthpNF8J
1PLiVTE8I0+ltg/HaBWbVJSP0TEDYigyYphPSwfNUgzQRfEmK9VediVjyL/w11pv8PveUr+7iLEm
fqGm+j+pU6VPXtdaDRwoXHve0syY9DN6aFj2+KJq8MW5vUAbOS73MS8+EAGyXbnuCoRksAOtGCWY
w8r+aGM08jGjcew3A2aF/LzxEHlOdWenxoOOdvJTlCBcevs3XN8qkjSAFhFXJu/nNZYtXqzJpKyF
SPFkY1pZScx63OintC0q6m+1fu/UYXpElTtFlwhO1e3hNxpGMiXhFjVRYuKxtIpXTuyVEwBUBPwz
7gnfg6QTpEjm/9ENBTsItFs7v4Bp+T1etPZDbIrkRC15/IPfQAvu3RjOVqx5pyofx/CYepjs3f6B
W5sYtC+1f8K3pFZcbuKXWmCqOsS3xnOPZhZmPEi0GBujeDgjNLEctK5odwaV/9PLDIOunYaCOJ+F
A7vuFeZJ12IljlQyzzvra1hXFVdiOx702ukPCyXJ+yFJliBVxngHgr8VY6V6BfK1tMiunFobOMEg
RXNkZDUNbYNUdw5eEboPhlXuVW02Vlb2xsmN0d+Su+9yZZVYT8rFZGXhOpMeOlMmgIophhlo2hwe
8MnNDvT/9tryW4eOYUkPoWU6/LnacRg5J/zLjRXpzuJ+T+qqP9AqHQ7qsKjpMdfz6F8UdbzwNJmo
VUERtzw/nss9OaeNpeZ3ID7GoaNSsKagCgRuoI1CPF3wS4wCyx3B7aPzOJwzbdzDWm2EfpAAKHLR
4KEduL7Qqs7RwmEoooOXDw66D3oVf4gitVp8kc/hg9lZ1s5bZGt6Mq5xsCVMdt3UGStdbaqW6N94
E4AcJa++FSrIYDQr+q+3z+jmUNL4hLtN5lirM0oheYg84DeBYvJyzk2nuEu7BK+OGcnQ/zAUDUgp
hSWBzqs7LeymGgEsIwyiOfVQSDVR1yiKqIx9JbX37uutedEGwtYeISRWUf79XwkPTPe+wD42DEwz
GodD6U1qe0Z8GRvFwi36cScWbw3H7Yn2Ej0Anb1yOVxmNHyxSQkDHa+3p9iesqDKUSInNTeinXXc
uqsxaeRb8dYHFru+dxIdeZ6hS0gOzLFu34RW0n00kyz9atRa+a8Is6ZDu6cx3yZq4qgnXjTpu9ks
LTzKJjH/HjA7CImH0YysOokMdjK2kT0PyNH/uf3FNTntVTCmLYTwPUJc3AHmirgAxWSJUSSRR6eo
ETfIXQjaSlj3x7RxzA9kj4PmRyKun+tGjZfDgjbjURnQNE7CbnhrJehdgikBKqoMjTHtfLSN+1u+
+OWDDGwoCf/lR4s6tM/KxSJ9jBwFlFHmPMK+8PxWnYwjtVfzYFQz/s/N2Fl+3kFZub08G4EFKi5y
bJxz1mdNQoiSYvLMFDQhHqLDqR2UEdw9V2M4z28hrexVyTaHk1odMABhHK6fN621UDT2CJpYGD/o
Vl4GmIaTJnX5dNZm9Xh7chtlMopxciCsPMDgri/iQqh6N6lYJKZ9n5xaindHGBfxvTdjXtAYWV1i
g2ANn8SY118jxyvv426079tRODsvko1dCKITgWBq88ANr1DdnT4OiFErgTHq4kEa4qJWa3Z3tye8
sZuoLRCuSZ45nmu5AvIfxYtCPT4M+DveZSKO3inp5D3wqK+DArziqefo+EuPjliiDa81bSCBR5KT
rEfeUvTmV5u5NJTBNRYgP0ata6cCvw4spzV05trYPFiNpfou6iM7J2gj7MEho9n+ApJj2pcnqNdm
qe3Di7nRQucINDU7YKTnHMNpP+rJWLGKJegSUHUFKslpWVeoWkK3x0mMD5poRRIAOrG/mM00P7Sm
Gh91L5sfzTkRPpLFVCOmDFJFHyV70g8bM6bQgH492Hwg+uvib9J5DTp+dnRIxKSd+4qkknpN/msg
WduL8/JNuZqxKQU2wM4ANFDXytYJFlEOcIIYmYm8uq9pYn9qbaU/l0mW341F13zLs96T92mJdTm0
3nuzreGp5Fb4c2ggSs89ZJedR89GFIFJI0EW8idRw7v85C0IC9NIQW8oXvKv0QFrMaLYPdrFmJ4r
r5t3YuTWevPG4W1KJRhOyqr8IxoT/GWt49kyl/SdJ2xJiM8y6Yvpy/6HuVFpBfJFuZnO0GowSrkd
SvIDg1Wdyut19h69PHXvq9LS8J8xerEz4NYFST0GeLtFg43YtEq/nEnPE4G4x0HUqn4ee8M5OxBr
D6EVnvElegaKC/Pd01q/08zlXONK+ty1o3boEGd7SA0ULMeoDo+3Q9nWovOOgS5FM5UsdHVtpzis
Lm5mJIdKrdDJLJQPgwlnvBvCaOfzyvmttzi6xeRnOM6AnJdH4K80jUKmKhyLAEIZ/NmO++JXjwOw
bzhV/+iVmv3ecuD/e46S7xQ8NqZIu4SiGwQjvvj6HIeKbYZhWEYHpUQYb54FCWmXwMM3xv+QGwJx
AR1DKUdys1erCd7JG/q6iQ7VWIqzhXP7GzuGMpV15Z6cwMZNRzXM4Fi+9BvXDYMlRJW/kLNyIy18
MuLIeKoqEZ9fvT3Q7ZaiiZRfgOSuJgRbK84ba4kOZTJGeFW1g9cc0wlv+i5R9xoTG/GGI/k/nJ3X
buTG2q6viABzOCU7SSNpcjwhlj02cyzmq/+f0gY2ptlEEzJgYBlr4KmuYoUvvIHPzwrSmFgHu8bQ
AQ9KiFoolltPXjHwms3llPhJ4w3tIVTM7uf96W2NSLwA3p5Tzc2zml5WToVeGlzxc1OFZ7dD3t1d
3MWPbSN6B2Jpj3CyNR6JHkob0oIGX+PrM9BG6jI0jhUdRNMgvutYQ2AgmhrES+x+zYSb/IfPJxMH
hBBgYkG3uB5vQdQnFJUZHeyREDcLKcHYM4b2WIHt0Qm2ThkbRepNOMi1rndK2WBwOJjSxqupl0MS
Vm3gFIn1MeRlensowiZ5NdzlzoJNfD0rZ+lge5VGjqKxvvhR2CsXNcIIIsbT5+2FHupLDCbtZUB5
rIZqksRzSsRdD/PYiPeGXtiPWN6OT+mi7PHZNxaQVoRNHgsTgYdp9T4UjVsA60+ygx7XSBZkHVJM
ZtOWjZ8Nw7SzhPJ3ry5jyfqQ3rkUPG7wncbQu4tDM+6QWWrzDTxN805Eu5InW0UkhMrgG0IwJ75Z
73fwVL3s02cHAbn0TAT5JbZC9TIuLs5YENp9p9WkUufcQ71O60vcOm91NSRYhnwoKXTyAGhrM8WG
b1p76ciy2k6NRZD7uw+T4gtCoN1DNaXhzobZeuZpqVIsZjhSvjX2eqL/kRtaQ6tMQ/oDzYyyeZeD
TXjs7XA8TKFXPHdUFi9KVzrH3kya98AYy88CDOBTVJpmElRFY/zPtMbk7/uX3cY3p5qH8xNYDQp6
63dQo5HeGkWVHpZkUIFFKlBc4myPTrPxzLOfaK2D4kfyYt0vDGdCqR4TEz757MLfU1T8MnVSE2x1
l8w+T6Njv1P6EVXwJKntnShr4xBRRONWIEGiLrwOMmClzIA0svyQ53P6T+ko0VM0NvZj4pY71bSt
edKvB/hFOYGuzerp0HtnKPnYYEDK1n4kO8keiArUI9V74zii4P+EOHN6JhwwL/e/48YjwktM/0aj
1CKbYtfXXy9itbZS5kgTNfm3syxxHGdjwInYasSlL8Y9ENrWVKk9U9phBhD65Z//Ebl18WLDfQJk
nfXqcKLpPPgiTUwf2lh8ytLG/RgOS+3rZlR9/A9ThTCnEZ+CqFpD7kl5ElR6WGQToQofMevxq3Dn
X7M6TWe39PZsprZ2D8UDWtBk2JLKsJroDOrITCckCgar/DG1VhRoEwq3atzp/759ZtLTm6BDxjpr
WdG6RD+wXNT8oI+lDc+t1P5XdnnxYdDo3Bp27u0AxW4PPxU2ijSQuyjo85JdTy1pl1YMmYIZYrJk
AV471YsYlj25z9sFvB5lFW/gdZeVVY4iQqvn2tehLKmwaWX3YRppGbx1AbliANrxsvChSJqvJ6Qp
7SzifJHI1dj5jHTrLzyA7YsHcP5dXg57kOHbkg/DSQsUcjhwyusCojlaWpOpUXlwpXVGRaoq/Ayi
3Is6LS3qM7gb+9ZIBudMGETyrmVJu3O33Z57foJHhQAQAdjO18f2j2NYh5gAqcgTHQDZuQL1VLP+
Yk2ifwwREjjnqOS8WbER0xwp3CF7LzBO1s/3UJpxiFtueVDpqx2zOtHOixt7tKLMPTmGrZ3DYLgq
03AH/yEn/8fkhFm3VHma8oAATkfXmWbFM+y/tvcRufd2yI5bhwHFBZnWILpNCnU9GDC0zo28EYVE
E/Yt/aDSx4g12QsF5BNwHWTJGcmAjtuLBt7qNGRoK6IfhBJY0giTCpU9+Lk92DSqF/2QGpN3mmc9
P9Z6N5/dOARlEOrhP/ePye3dzStAHw/gBOXKWxUoJ4vdytWLw1ANnm+M5FQlOJQHrOvTIDSn+YFN
Px/UuRh2SrFb21WqYxNgkX2AH7peZNzlFyesuQu6zJ1frHT+N7f0oQAciUYypijj8f5MZe60Xm20
GGg3EW2SGq8e5DQHJh2pjKc6y+9RW8zer8qxfJrizglQZq79Pu7iHbrq1vJK7Mur/R0c6tWgFQIp
Td4l5cEz6QiJkHAKVQZEXworA8ihZecs8ZJvmtJHb68CO+gWSOFhlKlkUfZ6fcuk7mgPoRSr1H0c
GEopXuYYt6AOtapDXlpVYNvpvJMwb5T6eYzpudMTYUtRFb0eVSnd2h48VDMp0aLaVHpKbgZJbhu/
uCKi7hh1eKM/KEiJdn7rhFMBamRogUQPUn1VjPrbkVX8IEAR4JCIT+g+XP+gkiCwT1V0/har1fwm
c5ZHJPbRz9K7cOfN3py8h085AmdU8W5Q5FYdCcvE8wTnVns81GmR1X6MdkLtO03Lg2olw1M1xst3
QO9EYWSOw8fZivpzY6ZecH+7b+RWkFfoKDF3ehC4kl5PvGgnKG+GFLcWtXOGrJ4HkVd/H+QvmbQw
ubjYTBN5u8WDhRLKIewicXr7b8D1iJ/x6r+KxN31b+AeK5QwIxOPCMvU5ya2xmfTnT2Ls+b0/3RJ
qH6wCBDbJ8VO4m+1yZ1wJnqt4p23ceN5pv0rPTdYEGgSq8WYUmXGeT3KDosm6sd+1N1LphXjY1kB
GVOM0HisuiEPkIPov05QmHeuAXmXXd890gpAKkQjuEe7YDX8nJhaUw9IXS1zIQId875gMpTYH3ql
Pdxf89tr7pVvQl8EVydU6eSf//lQ5n09JXjTBiD7PAi+Wv1tqLP5gL568aDgrPLdnGw1f/tuo+CC
TAb8aNJp/vV62K5qtQljBQ9Pk06/CGg/h8wU5TO8rvGADSpXzmLrn6FeXObRrd5pkyh2fsPNN2Zh
bdn04kUDpPEq/PXHzJVciLwzcLmftQTgV5aAFEUroMqhUg2K42vuYn2Kqznp8Mlup/JIgTR/eOPq
8xtoItNYJD0g0Vx96FEB86BPFfqNoRU9ZnNXnR2zSY9xqjgfxz7HznnetT29eUlfB6VrijCClCBc
pSVCE1001DUih0pVI4gS95ewNvujmIvvShQO5/tzvCX/yvGkCA+MQ5AO69Aa4vZgoME8orxZeN+q
3K4fWy8Wj/WyzAcDpahL59njIw+586Ht0/AjjqXWpe+8/qmaVONXE3WztfPxbx5aWfAD+kYDXcYT
a9BiNnYZSoztCNRUcU9lVet4wJddYLb55FteNgaZg2CZPmCYen85bs62HBlpiNe6CUH0audb+HN6
Pf37oMu96Ni0TXuAVZ8Gs9PuoQw3JykrqNI3R455fcgK+rcmhnhD4Nit8oI0o+pXSapd0jgR5wrx
vGOrN62v0ovdiVU3R2ZImWcTfa/VaTx7KRWvZpKuNcDoa6dGey5Bc/016xB7K81tP2I3iYwo8nbG
TjS+tcDy24IgoNvKS3I967DEuV7KAQbDgoDVuUoM4++Iumt2EqOX7zxZN9cnuSLvA+ZesHlAD64O
MIILUykm2BUA9IvzMsQgJRMccD+PoxjPlVGgazH3uFne30SbwxIykBDQQ79R2kTr3fDaKRsg1xbL
OTRG+6KXE66r6ZIcvVdDlSJpd3buxkdF8xGdYKACIKPWFyZwbPI7G31DkbUpvshtf8D+3fAbCFsH
YpXwt+GM0UO3pHsisBufFGoJorevIi4wxq8/Kf1rbYBVgNhtqZYPs9Zl711jzP/Rak3f2bkblyNl
Vp5DGC2yhbM6M9ncGB1B6BAQmSFbMxB4YIdRi6e8N8znsorar2//lGjqUo8l7JTI0+u56XqEVI5o
BgwsY/MYpXP+kBseKhtq2R6TNkRMcErKtxK/2LavUAQqU1wQ6yuZ69jVQPUPQVrF0ylEge5xrEX0
Di54vHNCtr4drVKYO8jP0lxZFVZUltO2Bk5Ii0LqOUlb9dkd2yJI3D78eX8pX9fqKm6S04JdZlNA
pZe5LhZ3wsKEwYmGQEm1/n2vZOl0GHlSrAC6qxf7aC4m7Wk2td72G8ULf3rRkH3KTS8cfYxl+hdt
bDKcokNDnw/ob+YfDEVXrKAc1dh57HLheAclD80f3uIUz8jqRL8atPmnQHQ0APyZ6uybkV6USYlB
OXEwQXmnVreZlgk0pQePm7RPzafe6MS5a+LoY4nrgsRt77XVX60kVmso1ZblppAnfQ1/tLU5WoyG
iLMF6uBi4dE58T/UsnLLT/NwjB6Xbsx+OqzkchnKoig+ps2cjwdqmuht9k6YfHCHsPB8Sy8R/KAy
2s3fp3yaULiwUDn2l34ZPueDNu4EzRsnF5CHJFdyfrmJVytFmzS341CZAvIo2OiYxUW/295quveQ
H/vYj4e0sHbyhJvKD1+HfU3pnBSOkF3+pj9iSA1LsHYUGq5m9Vx/jDzvr06v9J1tvTUI7qsUyqW2
ACWQ60EKsSRaJ3Qihjjv/bg0bbgxZXa8f3g2nhSKkYDPgBqAOFqjwJa6dhO1UwhFtWG58EmHB3Pp
pK5ANF+WovKCLPa8nSdl43Iw6KtQpZMGu2QD11NLzbnzioUwLGvb8t9hXuLlFCqOQRsAlbidmG9r
hiDcULxhnxD8roor6rAII40I+Os6yRuAdWb9sUOc7nuLKCR0mbQ9uW1kf7y/rhuvJmVeoOY0fBET
XUOxUih4YwXfI5gqteuCqLSTj+mMMOSAny7qZ7mVPalmljzn3ajsfNOt5QViB7aQLU7hbbU9gdIl
Wulxechm3bFvZzU604oQiyQJKuPOo7K1T9mgkn8PvP6GP1Gq3gSgKJ4Cpyztn3xzXffV1N4rBG5N
SprFQl0Bewtv+3rPLJ7XtBb98gDDuhl/5Fq8GybkBZDhQPHx/sfbGksqwju0Xyk5rpvoE68z1ACQ
xz2lp4MVT4Q7QlPbpzRrxX84C1J4noeLWMdZi3qUyEoCOsSgoNUQFg/ZHsFMA/ZxVrV05yRsfCmy
MS5tmqoSGLk6dv24jCiUchIMFW1yUZshVK223tkPGxcydT1MPKDXSUyc/BV/XI6GWXZGMdOZ1ZqY
BsNYaw5NPasrfGuIq+Zxzm17J/a/LanhqAdYlwgVcUNK1KtHgMpJw5PkDqiv1Yly5HSr/8BpMp9R
eJr/xXMP/IOWihoUhDcV6gFqfXFWG0XofiMqJKjevH9k8gv/Q96sBJbXSxAXEUioklwEuUPbT6fZ
oWXfV+cRpZSdqW9sVaBVvHzkXNSr10TldJz0lDLHIFkm9tkSnf21b1IDLluW7wy1caVZlOhMGo4c
dtAQ17Oy03bs294EbIScyEUfNFSENGt8URx9em8tmXpxGzwNkN81Prx5PekcSy0RvP+k0sf1yEnH
OoYGk7SsOX6J8tognkjGGuXzwph39De2VpSERqrN82qgWng9WO8kidHPzogFqMi+ZimMaFUxrCdA
tOnD/XltHBUpd0fUSlkGBNlqKLOx7Fod9B4OpTK+zELTT5bEdgq2+MFoxz3g2MZTyHiObCShHgte
83pqmacLr9YshHDLfjhFVMh8ZWi+2lpsXJzcmx5KddcgSx69VWDJvca3I16CnLqGhtqKirhpMvTB
bJlZ4Uf07oRvzp79EiH3UfuVMRTfc/5b24/qpvqiu1m1Z7C48UmptgHp4KhAu3Tkzv7jSuq9UINc
xzpHVlb8HZtK9mlWvfnZxjB6L3LfWmOKXvQe6XneKtHareUmkRmT2GE6/tAbk3VcjGh4TvHMPkBA
IikBVbJzs28t8p+DrjZSp6XaEtlkQLVdDkG2OPNDvkSwjuPMwWk8Td4pdvm7IPuVQnD/4QmjQUkf
lI4ymjU3uWymWiKWo6P7Yx6qUatPcPAVLF3LvV7B1peEkwEmirRZMvquv2RrRhG1JFZ3iof5opUk
XjkckUOX2trp/uF8pbesd64U2qKXDIL/JuLAD6hsu8nsA2ewxXFp6/Tdoujpu1aLs1+VY4jB99Km
+dT0emCl/aWvC7vxC7NNYBjk1llG74TQi/0bl4QlJenurf/FPXqr93/o1i0CP07ygSTP0l49fu60
6DZAa2Tx5lL57UzxpPtlpjafRA09G0ES7fP9ATc+AlwGriw+BEuzjiNAdZddlnKcYIvhKenm4rmg
pnxy2mj5/h+GgnkkIUO0ZNbmBsZIva8d1B5Z61b5ZJQZ+KRsLri3msHYySQ33jceF3D1rCIR0jrn
pl3QFKUFiLBxEalWDBqBgnP+pS9TBaHMsr7UoB39dsJJ7/4sNwIzRiYsk6o81C9XgZk+Cwre1tQH
uWErF3xK7cAzYm1nn9z2+gArUFSQMAxPsnHl1fXHNdjUpBqLyYZWCr14tNvsg+M043F0I+VoRkr4
aRy81J9U2EhRbaIC6ZTezou3uXWkk5UU3pQl1Ouf4M2GKVgIXgOVU2tGrnlQXHJc8Hzz4f6ibg4l
a/zobECxXhtmiUi1Git12aXe7F4wGsiQ98y0E7fKm0EDcmFpn8PxkeLaa4SLq0Z5vNAUDLzaCY/J
QL2oi/UIKcuuDzoSaGTHqz2iyy2r83VUkMvoHkoryNWuWWJbLeLS6IMBwfXTUjjZEUXC5cVFqO4C
S8KZT3VlNqfMTQ0sEau8Ai0bDk+hmo8nQ0/H86CMiPY5UR8fc/AVh5Ku/57e7MZ7KCNz2XHifzhY
11+8ad0ojXKNUyWi4X2fzCnPROU9wtpLP6PR6B1sOo2X+99+4z2ky0dGRQTHeVqjOEyUDIA4sc3a
fhoeYIS0P7N0mZ/VZUnPQ19klq+HffiUthD9lbjX9wy/t2bNKZOwcoNC5/qdmtKOuk5M1GMok3vO
hTu9ayOSvMhEnqdR8OFYdCXfwcpsXSNyH0iNSJDSa3mYpNOFXlGfDwarcp8jvEz8Phr32O1b5wrM
KOUieZNQoLz+oJOp14iKc1mZTSOOWl2WfzeF+CdMm24nk7xV2JLoKtINWh5SsWWNm+9D9gy0uT6o
Rej66E4q7+uy+2HbXfmiK1FJ79LUD2qkzMjAloDq1Upg396YT2VWxD/v76nNeUvsnqyU0YBZhR7V
MMZDpsvnwQq7k9EpfyFIO3yhA1LtNCM2Ng9PkIVWB6VWwMGrIxNRfW6zSsGYHi+Tb6LslYdST4Xp
o2y+vE/ayvhohkb3ZuoAITIId4qA+N8gjrOa4JJ6/VAtDSB66nO/tLBx/cnq7PdTMe0y0remiN48
SFIKzigJrGKWGMn/kHuYzKdXzVNdx9NX5EaoTOij3UsKqnNwmhI3+bETHaZYiCKessRpHsCFl2fP
rObJd8s0NcET9kgahzZBWKRUynG0muk/bHlgbxDbJOad1F3O5o+Hs861tk5GD9fimCps7sXJIU/D
9Mke2jezl2Sewn1Bmeu1Sb96ICdlrnqlqXucyrtL7uGf3E0AcOK+Tt7ZTuXsbLWNK0PmuTIqYGPf
6HK1SaIUEUPSOmHVPGEXRy3s9C/3j85GhArcQQoQAzQHWrdKT5p5xDmzx/W5U/UZLeCx8J5yIO0/
66lzX1Ila/+9P+DGWYVITgWPcgEVixucLV6V41wZXZAhGHcxze6LpihY4SRiT6Ntc2qUCSHd4MVM
peV6a5hxXjfNyEihtRAgQjELkihEVShXp4c+LeOdl22r1CUjRBkLUzXA+eF6wDk2I91pWEvaLCEA
KTX+PiFw+WiYA84OLfCaY1uZy688mdJ3WR8qLwov8GXIml59e5mL+J+AVXKASMlWn1U0Yzvg+Yjo
4dg27/OwMA4NtvOxb/fp9F/GAjdNfA5fAq3+62kDaDdIa1nnuojiIkAdwHoUFYqKvqFk06f722fr
dqJOQOEe4ApYdON6sElpc2WhgxVUyDX9TLI++9EATPlYQazqDqO9zKWvC83beWG2DqOnIRAvSwfw
JFef1nQEf7NldkExhfjMdll4UvpKPd2f3EZsJE3bgL8wPVoEq/fbSHrHTlpGSb1uPIRjqvpw7iy/
ngsLKUstewq7PHkaK1ylQ2vYq8VsD093ggyeXuM6A1CiSQkR4OIuKOAul5NVw0ybjaOxdN3D4nTL
Y2cZ3dmbPIVmrRnunJ/bTwvgklNDsA7Q7kZgpB2nJu1MMAWZtiw/pyF3jyEyfumhmjzKw0XojIo/
VI66cwXe3khkPPxDTZjIDKzt9ZYqXbuqyjgeA0x4KNPMhfpB2O371srVH/e/7y13jOQKXXkoNghE
UoNfhQ+zkk9GKqiRYGnbWscRnYkPWoIdq49EXPZTbW39HOqO8mta0vI9vUz90UvS+J0shP+otUF5
gt/mfi7VcE9+b2vx6T+gS0pKJmtk14sAkKQ0MifsKZeEMHGEiiFTiyd0hVWViDGQdC0/wap+J/G9
3XIcZsqrEm7HDbI2qO1wwHZMfMECz8uKxq8WdwZALmzxE9yhZgcIIaRnY6iHX/GCiOYpMxZcq+5/
ldt3gt+AFBRFMm7Lmy7ZUgCvnRzwHnE1NGeh5sNLEnX1N53u9ReaNW8W2pCFTv47qHNg7yDKXy/1
4sSV7iaUeseC0hMGSNkhbrFAA95i7xypja3NjAB5gPxit61hOj1iyk6b83fnPMdBEw8RoBbXRkKp
3COvbA6FhBnsePI7qvTXs1LSrrQbk3KQ6sUvlSsdlwpPK9/Zer/rVrg5FtcUoCA0igldrsfSByeP
ypr0mmqJ1r6brLH2LlWGGb3qlfO3N28P6LOS8QkMmqbt6mTEsZeog8dgdYNFQhibL6mxhMkhHp3i
oM1jthfs3741aN5R0iLQxMeTx+B6drwCiYFZMcVNUBwvMBDTg1ZzE9yf1saBlxsebD1RpgdC43oU
s80Uq5tIKWbUgqdD7Drp6Ndxk13myfG+JHarH9M6rPZ6/puzswE2EJ8Qt98U/CPdnjG65qIJFXcM
vKRKzgA51D2o5dYe4YqlbMelBuZR/o4/EgO1hypD9Zgij9GCpBUAeYvRiIOE8tvh/lJuDiX/NnQ3
Zfy3Giqr8zAd6UwFRq0iYId41mMxDH+bfenu1EE36oSIyNEpIenmpBGwX89KQcVBFhK5LFzRBK0p
qt9VubiHvDGzh2pR7CezMz9Fw6j9lSbJ8h3TpD2i3NYHJEjhTKBNwf28mi1y2VbnoaIXxDCcgshe
lpNwh3RnTTceBtp8dBEcNNFoTq2OOI5pRdXmBTDOOUYPMRzDh8Gai6NRuf1z13gCM7+OWixy3ufG
8PYMiLY+KfBR+sPg0Clxr+I9o26N2Bpo2PRLkp4mJWsOkPeHoLGn7vj23QN6E+C8jD14gq4/qYgn
xS3KCpPqMrUC0SDCPFjYAU5m82a6H3870Qe9ICji3GerTxd1tJ8bFeQfcuziL3UQ9VcvTouHGHzY
zk7dWEB2B4Q0E9cXqESr66WYO7NUlppeG1nIwSzi5qhMDiKBo/De/n6jg2YTnKMRyp222iqjGg6I
mFBRVBdegETvBoS3pUqtS80tCuoMj5n7n2yj+iUpOWiKIIkGunENamgLKx9U+a6WKY5nfpEvlfWh
V8ZRO1Ziav62OzPpAJD3pQUlL3U+NoWjQX0UofN+ynAVOUZ2qfX/2/lZW4uuSXacJznrNCyut1I6
WZFiu9wOeTk1J2W0s+bUdyOGbVwa9T+2BaYkgBwY699EPNrPahcnoHawyn5SNHhPvpnigvA0WbFD
mzAv1M+dMWX1TlCycbRlBQXNeLodRCWrs4WozWSpSUqBCVz0waZUFCAbbx69JnufNHgx8lhpl2Fu
ekrhyKDeX6StNdJ1fDzwBuAZWmOmK8ciL7cp/9Zxkvgw3ZR3SaT9pfa2tlPz3RrJkKAXkFeQC7zV
aUu9PELRFHPXOsNUvqoogALAiQNrmfbUDzcec5kysqySXQs04vrDG8RcMaJMhJRxM7+rsVUgmG1d
QBiJEZ0bfcafu6Gefn8p5d963YWlKEk1VILZ6JCtDQAcyqsC+hmok4htNOpT/tO2qnIH27KxXRjF
kfBArkeoGtdzw8NISwcTbIuGn+6hWDr9XSwy439emjonpTPjEwJT9iHxIt2vVGF+uj/JVzjgepaa
x/0CLkNW41aBbTJ4Zg7tfQi6AZvsix5CzQFnE4azHwotDoOwgSJzdPpaMY9hXHWTjymF+CeFewsj
tld/NWXcnCuMik5DGMYPI8KsX4WSJfYxykZTnIwx1hU/yWNBlWjkMj0mlbDr00xNDJaflY/5o2Mp
5TE3Iq/amd9tTkogIeHusuhAUWVddMiwBOts4iO8zrxvST2cvdCWrVyZlHqKR4+qwElqniEmFYCy
NHnhIaf/o0jsj5gHPIAf+3h/yeUFcLXickehfvbKxCekWr0dE6KnmtNTh5jzLv2Wkbp8oac/PQjh
6Senc4uDkojwq1PkezJ9N6ng68j0wwhrqLSvVTxrB7+ynBckiGbPI0n3xMkUwF6XcHaAh2Zi5yG5
uSJezw7IEsYCM7E+twX1qxrp8S5Q3VCcp0lvLgP9g6Bz9Wkn3t8aCu6aVPlwCb7XSBCy3FR4mC8g
eJG1QZiP5dk08SgtOHs7D/LW9wMXQJOPTFBCQq9PbF/qlkiKAe6W24YVvK3O/F+RaeF3GJrigJ8m
AohpOr3082LuhB2bQ1NflngXcAnrPrphjVWqmiMfcLFjhGl103frdDi70xg9TVoSoV7V5r6Y6uh8
f9NurS8seDp8lH+Z9+qayhSBDYoAT5zCovO7HNEvByn5Y5i3e+LLW7tUBycKWROZHwji1+ubGa2V
Wt7c4Y4pcp+K4nyYPNQyC8vKD8tg6zvNvs3xqO3ajEY0vm6vUZLkI9MPCFRVUY9FCtK9MU2sclws
Oen47XHuN8cjNWQtYYxwJV3Pj9ArncYlkabw2fip6xvvAEWyemjtCLRJO+95hdy26zmGhiP1uSHA
AsBbLaiuVA118aJH3hYJjJOqYFtzihUYToHRO9b7IrUL92B4Ts/T4ynR+0o1u/GDGvcL65/G4+iX
wihd3816F8eCEt4mf6h/hiRvvTk1kT8WbfpX418S49XqkIROGmISNFB48Y/e5KYvYUL6TIab/7i/
p2/TTcYCRUSmLl2iwbBef4loTMpiqWl3hoqq/ODM1j8yczEvTj9rf3VtCR1WK1raX1wCn0zFXf7R
1LZ33xqyyV9B0IcpIJ/IXVP6whlWQoqweaDm4XLodTf931x2SEvWrpp/uz/lrb2Hews4ZekwhMzV
9YxRWcyhtbXUwHujf89T1PV+uAwCT5wwzQ5dUu/hEW6iKGbHZQVt0KDsSr3zesQmymrNaRtuS1Ep
X7xs0T7GcbgTRG0OIstldJEJ1dalfYxclmV06i7IMXH8amWK/ZxNg365v3hbdyC2xf9/lNV20TTw
pKpbdcGAAtshTnQviBFdPQiR2sf7Q219J24IKlj0LelcrmIEty8Gp6ABHShuOz9Rj1Q/VgThP2qi
uMpXZm7dnVdta3JUAqQyBHcgcJnr74Sl5lQqNZ1mrcZSLMSU+pz0LnXHFk30+5O7pc2xJxA+JNQD
LkJiu5odXDbLmgxe0HiYjPhodcL4qFPKsU80uNvPylh3KVZqzZTgE9zNyZF4JnJ8qy27rzjZzY5v
m5WWBzH0T+uBywKyfKnrQ+xXeW0bfqLm2oc0FmCgrFzPHtKxV0x/QGzi92jiLOwPyErqO59scwGZ
jcQ4Q51YV+QE38SuLLcLPGfRke8YnFNnZOrZo8u8s4Bbu4NSLRUcFQVEihDX38pxy9opLSLIcsrm
YzsU1l/UxbJgtC3lMBr6Xkq7NTVJ6qGhzc1Bync9XqwuRqKFC+Pp1DRLpSeEc4qUCCv8L9sQLRRw
c4jSwW9eDaVFuUmtkc6uk4cJwslj85TOMyQYUSY7CexGMEUtgeQRQjN40nUDfbAUezDnuA96LM//
CZGZr/zanIfAVpXmEdhlcRxrtTqMVt9Ebz9tJOlg4Q2aJBy71a3YCjdLqrqkSKAXtW83VnfJQEj6
jjZmp/unbePjUXYDIAgknB7U2oDF0ebWaEpCiySJ/h26yjjpdT/QhRrTnZHkt1klNjCYsZSh4YVa
5bqqWGcxVGyV5zQqleqYFml9Mq16T61/az4W9wbVU96vm6SCq9eDlc18OgtdUT9u2vFH0+njQHJZ
53+9ffF4uGjXAjgDF7X6TrMnVEtJiNWQnUtwdhjFY44X9Auq29rX+0PJv+pm9SQzkTsEKsKaIj1h
oWinOfUUzUvwvNAr72wsQ3/KstHCNsbTqEiPby4uSt1gKotEH5QgSJyuTzbyuu1S9wwKpCV86kNP
RZR21E9zCMd0AHO2k6ZtTZIEjcyFvS+zmOvx9Bh+i4PyU0D+2xxHsx8/4RFuXthOTgmHqq0eErRx
d9KmjftSSmdzp/C2yZ7k9ajLZAqLyhuXCpHYKcfl4uShOYPxMyJ3YFCH4/1PubVFaZjQe+Llpg64
2jVZmkQVms8iqPqlPGZOr14qZfwbDPdeH2FjPWFr02fFWIii35rsLpsLnXAUwTsHoDkOa/17Zuao
sleqCkvAUVsFC9BON3/dn+HG3SklaSV1iNHpsF2vKJdp2LQyqptaYzq4qWL52pRXz1VhLlLV3/DT
yorp2xTNTra2lc0QriP/+gokubEaaPGq8doew1O77apPPSfmWe0X/EgyLbqEttY/UGUd33cDZWjM
SozASdXilPZdddCXtvsovBFNepSe/65ntT1GSlrtCY5u7DcuKH4k6gDycVmtTm1MRm9VJMtgYMaj
YjX6Q2QYoV963fxgR5Z6vv81bqFZiLKiGMfFyzmWzN/rz2G0bkzJmbqAplCrD4RSES5lepG4F2Xo
l0/aXArz1Kde9Eh5ttIOo5INaWDWc/vv4A5EEvd/0MYB4PdwxpGXlQGD/PM/upNak+BMq/J74qkX
fl6XFj0uzQyA7O4pQW+tNUebRrn0ngV5cD2UAa6bQktKtQD9ivi8NKSW/uwYHeBOq4hfUs/I9wDw
W6eOt5RMA6QL/hrr5cb1tID0iPOugGeN46A4Glk2Haq6Wj4JaUfYG5Z+uL+mm4PyrsqeDE/5mgTp
FnmDQh3mqVkk0u95OOA0VLvNo1sXMQDUKDlZyrSnF7X1IaUgIYVpFENukLluFzd93lkC3Rcz9M1R
qIFByeesd8qbpfrZw9zyHs4pks2wfv+Uxcljq9EEbCWDlmjaJM/T7P02vTH6dH8lt7YMcTMq77x+
VLzln/+xO/VwyccWN3WUB+z4YglEFnGs/qHYAvenjiTh/nBba8gNKYnqADXBdVwPN3cYlMUkHME8
iCxQrbLC+tBoD7rG//cfhqIVI0dD33CtZ1c4dp/PWkygrrE9JjRCj6TGv6verh/+w0iSMUSfiQ2i
y9365xq64eDMBV3AniwN6JSX/BQZRgQeKr2f7w+1VaYBeGMDDwf2L+mq12N5iSXS3OW4wW8puU0o
DSZV5x2VVsONJBv709y5ygEhMxyN9EKco9Yxd5KFrT0jCVoIuNFeBsF3/Rs6t4U7ofOka26ZBc2C
c7leO60/0Zk6NA0a1vcnvbVpsKvg0LG8+JKtrrVRzUJbLfmScQgF0Ewj72hj+OJro/dmbR4OnkSn
Yd5nUH9al84Tcg7N7TJA/4tRHimK/a7dqPlUA/rYWcStqEF2RfH/lO6Ea5gpxcV2NAziMBup6CDx
RPEzHNvqiQpIQRkqWd55GQIzxBTRzh7aSE1IXglwaQGxl9ZNWXvK0AHuKN3EQ6F9L6ukBtoBNeb+
R5MfZRXCM4pk/ZCXIL+xijO7AdCTXVO1gWCgXIACJD8To6zPtTtOR2MUqATYFgypYlDpU/TJTlC2
uWck9O7/Db+WdG/rMbELj0kWRm3TCJ+sDwg6tIFhiuRyf6abx8Gm4UIIj3jVq6jPH8e/6LVWayKO
f1JMziGeUy32S2UwgyiiH6BNk7KztJsDMjXCamn8+3+cnVmXnEiapv9Kn7qnmn2Z01UXOO6xSwqt
Kd1wJKWSHcPY4dfPQ1RNjxznOB1deVPKSIWBYcu3vMs6i1XSpJt5bazDlSgFpjapgRmr1iEmxDtM
EkL+9RfcXKrLaKAKl1N7dcWnllwYWownijh/48VFeDP1CwmUe3jMjmFjKu/TuWvfz5ordi6MFyDD
eh0RyQHbpFoPGGr50L/Nrt22WaG7EYVG+izT3SCNXkO5bs4+g39Q9TsSUgftNV2J3w1pF9vcznl2
zPs4RFUC/x770KZS9aA7AIn0w8xrhD+Oozr4jXR05TiZjfrFTfuh9hWcqc2dudtahzbVyAW9iMz3
ms4z5JY7Y5rB42vCPOrRPKIkqpj4gXiRVPc44Ftf6vfRViflJFKtTHVOyholrpMtp8zv07T4o06K
5B6Rw4iJcrSDqpTpjl7D1pqkNIAiBRkjnlCrO3AACtcMHpUIvZXzgQytuFWRTT24+SROXlPF766v
ya3jhc8LWYb7nQtxtSyiuUiLSaF9C2ZaeTCQjlR9054mFZLn1FcHiTreEHRaF39O+QY/x8mE6nr9
GbYOUph3S1EaFD3k+/OlmSVxrNhZDQZnmo1Pod56nyJMSo/XR7lEJXAnkeItmF44WlDhz4fR+ZRp
2FBMFSKes5sEq9I/o3pAtF5hGxg+JuofixJ/I6SS8yJItDz+5YSuTGgb4U5J9TCioTKMY/GklEbY
Bsjq9pM/KMbc+W5dzN+qrmqLg2sUleOnjRKiNmZbLFRd0YrqTdLoGgTzXJZ5MLitfDVMh7VBN5U6
CGUlZM2XRf3bDndkldXFQpgcu8J+27she6NSs1Pbqjt37sZm5Gpf6GO0b2FBLR/0t5HkLPHJqai4
ZNIyfXQurFvCrNDXU4DS17/a1rm11FeI0KhLk/mtFgcio0Q0LlUBL0zT8uBUFaTeGdWUb0mqK8+0
WVPHj1JUWe8ca0yNu7Y2u4/CNcSbthI2q9mKhsJPLJsUauZSeXIpldV+qlZd8lg39fDcTEzqqYqw
ct6JnTfyqyU+AAG9tOIgMZxP1AxkeGpSysF5ZibHSpmm27y1v6NE7X1KwzhK2NfFLrpvK3VHOYGS
39LWX0Ah58NWTm7LJCYDr43cfKM0gxXQBIkLX1A7gUaMaDTM/6HPDm4GZb6fFM+3a1cc2ev6X9c/
4MZaIbvUqedQnVs8nc+fBex7OzuzJw/IRhg/krjXj5p0wcI2/ZTt3bAb8w17HDAfNzrExjXwyFWo
RGhuzw0byvLRzVrj0Dd9dCL9Qwcz14tvuJF3Ox954w0ZlEI4Bwvh4LrXij0T2i/1TINrkHkguk6/
MztVPXioQh9fPZmL6zH1AS5xKvzL7fH7xkP+TW/cujk0Zl8c3YrOap+P+hHx1L1yy9ZULtsbuDKY
lAvg6+y6o1XktO16HcEIoDD5oYHQdGNXwIerxIsfHDPe40hvTeUyhaQO5NLQHc/fbx5cO9JxFUMo
UmoHM03bk9k6wAOSpt2JNjeHIuzjf1wLF1zRfFATq0/K5hAXenwTeaVx03rVEJRduQf620o26brC
XYEqA0lhDUFPElUABqAMUSbstAwa8YEmUXwc9QnzmRzhSasTmEIn1Rh4Ho1zdcianWD3RfNyFQBS
AQGU96JmBor0fG5Np1KrHpXWFz12eRJ81o8ULaJPc105CPNnLsdklSl5dOs2PbzHUa2qyi/aNncP
9uxED4420hCkAmjfDWVteUGNGNin6yt8I/7BRZzw9KXFb61B0H0sBbIhen1wUVqm6RPPR6MzPjW1
lt+HnhXtVPE3VgEMOoxIKKwTHKwBp0KdwLHY1KIA7OS4cIcCBmYYPVbVrO7dZMsErz7AQplDKGSh
ieMDf/4BiPr60BgpOVRyDO2jMTldoNemgRBYL8vbscRC3dfCEDtqY1JuUtyMC99WLOX06imGUrcE
CzAiMMtYLYQKn1EnGcmz1H7CThhb+iDWk+loeV39IEoZfb4+3uYcA6Fb6DkqvYvVoVWppA3jTIZu
eJ0NyoyYncJHe99TH3h1YEKG4xmcWyg6cH6somcxTpre2gbmQ1Hu3WIGgj+XFqunQrZ7uMfLt1qG
YpBFgJDqzSqabDB0x3jZrg+dWo4nC+awr/Zhd8rDXZ7Y5Z6gAg9IhNYkNynotfOFE3t0dpHwrQ9q
AWFfNfv4jpg5O5mVkR/0KSx3cq2Xsuj5SmUCF5VRoqelE7S8+2/XDOqsjqCNxrtR4zcOZe9a4tQr
tWn5PXvk7VRNUkWDBY6vX1mt+SAy08NbwHSjBgn6gRzCGKK890OnLLIjSlLGfVqE/Z+pW+inMEza
LKjHUXtk7nAhrBBsfheh8BEfr6+8jYOXiiWXF2hr+v9k3ecvEgplstWMmctMc/hFWb+4E+jg3ZUF
fDTfUdr2mI2KdyMx4r3z3FD9YlVWvYdN2Voq0MVeeNAslTWzPBaibYo8wQRDj5N3rJLkTWoZue8M
1Z4D2EbohwIFRT4gjvCAiLfO39irY8NQlgMNA3DrqRwHygtGmyq3VR77bp6eYtscHi27EcjreP2p
Zclq1q4y0mX0wGOgyaeDP6eLuKZVmBPOp13L7WpE5oAfjNPdjHncB0PdEL3jDnSbmeletX9jnxBo
gs2mEEgjZa0YU5EcjXlj1QevdiEDOWJ6DI2keTN4WdbBCO9RHr6+wC7rBOg4graEWctuuYhXBkct
RbiYnclcASsg1emQDzqS55JOWKIoFtZygxo4vS4/Xh95CZtXW3SRrcHvhBbKAvU//86UBcdqqCjE
TfG49MBE+uTO+/oMm8NAteIfMgr0Ys6HkV2TzeHocfSYErWJ0J7EndtM01IzJkTQpnzSjwqqh8do
ovyaJkr6cSgSLVC9LH5u3T4XpzqM49McG+7d9SnY2FbcYUCHkUtfPsPqPlUaJCz1JCOgSYX+ESWu
5uhEAGACLaTeF1wfbGtBL7pPEEXQYcIJcTURVM6pmDGYorblsYhN8xC3rvO29TJU6RQubYtK2c6g
Wwv690FXGb0lxVzYakwnvsts+hOpDDyFeMG0Q/1tTwtoJxq6XM5s2YUpCVCKrHWd16vqkA5R1r8Y
Ik934M5qX4a1chR1NvudMw5HCpjmDY7Ne87dF29KPwIqDkUg6qJE5Ks3rRJnsun9w4tREqe5Nc06
KqDZ1m56cMJ5qm7LeYz2TF0uFhDZKGEQqRu8SZBhq9J6OMdpPkWwhjv41sWN3hnNo1WH2kNpa+Gr
teKWwaDDLHof1GHXkvRTk7WVLsSioKY0D1muW0GvZE7gydL5eH2tvqS5Z4fD4lZCq5xIGuYs0pLn
i3VqdKso1akPkrI1B80fw9Lr/GkuVec0y16bjwN3sOC9i+kH3ROrOVl5ama+Lls1OQ5ShXbYqmkX
njIVDzXhDNjxoTWuRacBaMufc5x03zpUgYHtp51Il1PPnp8VDd09IJVR7x7tKhrbezaoeMoigoFD
wlWxs14vVg3vScmQ+XxJGNbNiRLCVu5Y3RB44Vh9UMVwHw1K9Zh2uXOfm5a4uT6vF+uF43YBqCzV
tcUtZXUYZgirqTFgwqAu9Pmn1arTvUAN6Ks5uvnOm20NhXYK0h6kjLSUV0NFVpVLpezMQO/K6tko
tOKhpct7W6CM+v36W12cbLwVXWTKF6B0gcKvTjasc+fR7hgKb5TxobUiN9DaOb5P82Q4UY7XH2lR
mjvZ6MaXA8WCNgwzCaBlTUA1Zh0jPBEaQVHa5TPCm3etLL1TXg8Khl3tHgFg6x1/H261IUrwdYso
ghHMBcKHtzhdqqOvzpGk2NvY2aEHGDj6jfl6YCGTC8yNKhe3J/DkVQEwGV09NDvTCIZpVL9mY6z9
IdVIfsqzYn53/TteHN6EPUjQUDrhdsOravWOjeaEebTgcOQ0q8cmkepp7Iy/ZjNOTsWo6Gi1OMVf
CITvyfVuTC4Do0y4tLXIGFYLyMJRAzJ0owVZ68jjPOjKxz4y/hIYI78ZW9O+syetPF5/2Y31sxjs
0bFYZPsuJLEGt3Ko+zJmH4JTOpS4oD0VHqbmfqObNXaernO6PuLGjnypQVN1o3ZCt/n8TG1kG3vd
XAFzaiPzq6a2WEviYPijNI1iJ4vdmlAKisvX5BAHrn8+lJIrmlo0LnGjaNWq8NuadsGzgzn6fITL
qR/02nXfDVW/Jy2z9Y7kDiD2ydPJIJZZ/y3vS+QwDUana0GqGfN87N15+kJkWzs+/sX1DmxzczAU
tBdSFu+69mqsHb3NEpoLgTXM42fUL5rGT1PXPNluMu3ciFszSvOQ1siClbmANIKLhmM6WVrgeGHd
+G2r9Q+dN9dHMYA5O2KwRw11yLudZt5Fc40tSbAInouWNuOuohpO1TmVNaKOllUp/d1EB+nWCaO8
OcgpygkFct18XxCtfix6q/urbMQe9H3rUAD+C2Z0aaLwIOdflCzTsYZGGgGgXG3w7VnzuhtT5Nb3
PKtVQrxBHGPoYUEzRc2evs3W6xPSIf5H0WeZg/PBDX3sRmEPRmCFcZkfAdBF0k9DXX7IPAegGybm
D/Ch8YfWzR4oivlqpBnzD6OB5hGNo+UaPX+AzLXzWqEmFdRAJoLebVU/qTzzVqnmV5eDGGqREFhE
g5BpWccGsZalseMx0cUQR0Eeu91NkXvZXQEufqffsLWYGQLEHqCTxSTo/K0Q8taiwsEVQaBphTwq
Tmb43armD2opwvZ1wq2HXmnnvXEvz1wkdtg+uExC7oblcD5uZIkK86N65lga+ncdJbEjiAVMkvi3
4/cqNF4NREZiAV0fGkfQ6TRz3T3zoqy2m76Zg1zT0z+k1B+QjVE0P1Mni8DBIjuxpnHn8L2soCDN
SpRHD4ztgm7dasuMupqnPSJuQSIimBpjP2oPg2mF3wdk0D/k4RQ/4hpbOYcJTd5boH0DvDC3B8rh
qX++9s4BT0jUsHB/+NxrgmxvT7k7ZMqEUbVjfFQRQ/9RqtJ8qkpZfrk+1OVeJQik0bPcqCRD6+hB
R9TfSOsUrqDIaEwUWO3EXqlSu2usj4kLe4AxuQeSVHmoKrGnq7yxtohBF00S0Ex4iK5y+WhySjtr
85nbtU7Kg5SZjt7/RJXzYIxWeIMvltjh911uI2iRXOWEdtRuiNDOl7ObmnYPG2EKNK9obvvcruk0
KN4xyZ35h5Z48ibTnefrs3x5HDMmXEm6weQtJNvnYyrIoI+dhHxcN0nyKS/0d0gBi/cch8qthhCF
X1PeCsAG7PF1Ly9bwLbgAjguyO0pWZ8PHBV5VnpxpgZ5rY037ahjk5fb8ylrs2jnXn85f86zT8bi
cMLABeLzBW0ehlydD9Y4BwYM/RL5mlSlz4wEwUJtf9MU44Dlu3SCVB/GO0eLpvcJJdyPdYEvG2a9
2ZMunej2+sRvrS+gloAewSMSAKw2dTMWqTBzjpJkxh/Mj+3WEb5ZEk77k26Vd6VnJdlri4McJARR
oBOo/dL7X3UIUpFFePcNc9BU1fDozZr+OeujnPqZUfxZ1lP2gK69E2gZBdn/xdtyG4EiJzOG/nv+
tTVcYRE87tQA7n37Zmw0cQgLTfkCBbS9rxEr3jk8tlYXxwfbCd8MqAmrgLUAuTjAwOFmiIruNI5c
eQR93Y0YXRFcf7XlQ60WF8cUs7k0r2A3r0IqURiJQHZ3DIpsbJ8TeD58xnb4dH2UjX1KoWbJphBI
JhJebRepJtnkNukUxFUx4rImDedOlqoBmKRKb1UtdviqSYtELSVwZWfdbBxMRGpIhZHKkVSta2GD
Usq+cfIpmKO58udSyjurGvQ3nYzFQzW7nT9qozhef+ONDUI4wbVO4kFN1Vp9QjTLNStJMHWJisYM
StOM7xM9sU5qb32CV6jfXB9u65CgD0rNgYoYRbi1O/gAPquaezkF3qQ6ByQEnCMaLyXpo2U/o1Mo
vmnmYAeTwr8bVRnJY12r9k2ih9nHBAUQ3bfdbM/t5rJH7sIr0ThjoQrw/9YQKqI4ZxZNi8SScPR3
mafMd07fyQ82B9mPqC7Do4rW6WM21PEfFWzFnxi14N4ElVic9AGID23y6bHlBLpVM8QBdyZt+Qjr
xU+tazlTWZjUFM739aRMeHYYPX6gFm6rgVENQx4kdqt/bVRDcU6OAkTy3laj6OdQRDI6iKhUH5vI
xjR551G21gt1I2SauMoobSxHwm+pYpH23khjawysvokbvyDqPCG+2jwYpShIHZPSuJ/UfLq1y2m4
wXmx/Fkrti6OxhjmB+ko5ZOdj+ZN4lTFYwYW6Qu6xIq1s6o3ohoOQMKnRXlsiczPnzLppZOWkzoG
aSjGCu6jmTzokygeuCG9b8JUUQQUadkylSVqPWo7hZ+vT9TGZl5M9+j6LbBfDuPzJ7Ckk6tRpbKv
Eo6O+ygO83vZx/0nO3eV8tC3bdMfQ2d2X38FUAJmSGitixzf6gpIW6n3FYZ/QaV0VX6qaxB7v+La
UMSp1E3cXxLhFPrdq18WcgGgf9jqLmX81eFMD9wsy6XhNapJXX3DySC+TdW8kTdulovEj8Cgqfda
ob+678/0gnPjXuCaRRBitTGyTDNHkF2Ug+qsksGU1nGI+oQ6hH6chobYycAu+8qMx9onEcIGnThn
dbVnaa7DRsu0wBQIrADaGLJH2+yqB6+ffhhQDU6p2r3To8i5M0OR+0Ohdh+uz/Wywc7PAooScIi5
3WFHI2F5vrBMI53RwPKaYAIT9oXikBX7EASV56ac+51q7cb7orYIJIDyN1RXrofzwWIkU3p1Zp/M
+tCIh4KzqQyMPHa+mh0Qyqdinib35Jn1BFrfGkzv0ISNYj6MbSHmnaPnMgIAHwUTCSAvAS39ovNn
gck/e2Fjd4GTdjQiG6nB0KOfv7NxLw+482GWn/92wLVDZWipa3RgY1w38gvP7R6aCi06OdYNSmq9
ebr+QbcGZK9SL0JRh7rFak3h+dVZY5H1gWrn4hbbG+dOKSYvoPYf+6EWdbfXx9uaR2MZDm7HQrBf
pfNu2WtmxukTGH0dPYm5KT/q1rh70S8HzWqdYpcHKnJBvvG9VvNIVaYTXt71gTTr4q+0arKPHpYC
7/rCQ6ZdFu70MMed4WdOGj7LTDGeRBUVQdsN7rvrL3wZ1FGLQmDL4owgnlmTASMUdHW0yvoglDbe
fVmVKl/SQnfuI03LC7+Z65QgTw9/Ea9ne7WwjdCC0SnYINNO/+iiPC8VQzEihDbReEkaqKuNFz44
Q5M9lGprS4QUlFo5TK2u/RGLOD+EZtV9bmX3s4hb42OTzDneINjSCq13HunZtO+vT87lTbk8HoXO
pV4Hanh1T+GgDsUbhZjAbLqKCjOKqO8VW8Q3k1IZhg9bxwFU1Q+ZX6QGIpecFzsh4dZ65IoGisch
Q/KyeoLQLc2w9niCwYo6x4/DAuBn6jY7NdmtbYZWABZ4wEGQXFsdH1nrTr1eRRglKWr/SQo1048T
UmvTjTfP8tTDC965FTdfjEqWjSoI1Y01zShNGnNwMlClpdKIn0ZXiDeuN72+dk+EvlDYAWk4i9rV
+XlV9UoJr4Hzqsxb9dgqoRMgKKcGUgB/ur5WNq6eRfSduVugJxfN+pBb3HNj0ItK76Y3YhhwvUIh
9BhGXrUTxmwOtXynpYTMoKtF0SF8lyfgBgMQ+gDRoOgf9VhPQYfGeyWSrYUBM4p1gd4rFaH1BLZt
7VYW56/J7nqb2Ll52+qdCgdcGB9Ssef0vvVmXGEL5QZNOrbL+fei21BWneLiSqF5xiEURX1TjzIK
tLoPT9e/18bB96IYASJqQcqs6/BDoxmI1Np90KLyQ0Aye4uaShrkxO63euQRvivmeKR8HO7s6RfE
yOr0B7u4wCtoZfOuqygl1mctpyvTBaYSN5/KbHKSQDdgbGgJxZNbiYHz1zGu1MZXrXlGgnWgvNlM
RKh+nBtl6rOYu29LD9DAxQ+zlOD61Gx8BVqX7MrFwWEh3p9/BTG5VUNvawhMK7Eh+udfq9KYb7Ef
3TlfNw6Bs4FWn7sJyauHWAzBTBt/DOZQxMjjtVazU327zDdIDhd/Orgf1EnWilGd2kqEqVjF+jyj
E9X3NTmpphxrU6l9Vy3VN0odWzuDbl1usExsKvVkOpqx5l3olOkBz8g+6FI7FodZmdpnJP8lhb+h
1H8oVaGWjN4aQYql9eAnqAM8l0ZVva/kBMqIg6PLCHLC6CElIbxhx4xfrn/prYmBg7K0woC1mmsQ
bVZpmW1WQBBTTbE/5hYoLmwDFPRkcScuUxinI/fiTqy6tbxgd2OyxQYn+VtVVdSuyZXUCfvAZTHf
prH4BviTAsEY7bH0t/b4gs+zFj7WYmx9vpDDtJkbkEWEF15UfrVF/0dWV+IGWZzyUWn78I4KS+Yb
0twzJ9zolxCusgFxpYS0gSvI+cjwkMNWwy+X26Dsm6BoavEmmZzI8ycxWTew6vNDQSp2GhOtGm7R
WhmCoUFXA9sjt93ZzxuH+JIU0TFZzLWBXpw/TIJaRdTnGl+5aPK7Pm0oSMTql9app3t7lHs80eX6
WR9voLKBrb2wB9bMRYUmQp8CLA10Le7fyxjmIE5AlXW0BjmOGKyNyUNUdtYbVzHFW8XFouj6qt5a
YIhw0Wtz6NsQm5y/r862g1TstYHiaG9yJTM+T9FQ0Zcbxpv/xUg0UulkL+4oa7BcVlQxvWNGIhQd
j8g7z7eKXYtTZjnd6wN16K90/MGuEZGuywhpOU9Z0bI2EkcfkmPjWsidU5LEXbtpboG0tb/wq1KV
Q5M6+uuPCZrFKIHRFgIWuDY/1fVIZBjet0FXKvapU1qvPxbVNDy5/Ft5MMu0vR9t6R6vz+7GQgI8
Q9eR02LJ6FffEZES7Gb0ug1ElNjlbabCq05NhZw+CZXx/egYg7zpdcX4MMW1lyGOYe5lKBsnCGgM
SrH20hWD13C+lOzBytxZCbGcRLjh5E35Bwe+0HGY9e6kVl515wozDhpu69evLNAJ9A2ouC5KNKtD
Mkyc2hvanDWcJu63WlXMG1DFFV2istu5hfXNl7QBDi1bBuj0Kh4p1dkNZ3WxPRsd60ct2vie1pB+
U/d5fze3XRzEkR0fHC0pP3dtbtvoUAGWmFVzUg8ZAiWRj/7VcNePoxGUaAkjjDyVDrCj1Gj+kJUR
3wDotN8OKE8YASZv/Tc4G97AfM7DfZcnEksh0gSfIlGJDbQtb+MJu4zrq2nzLRf6I3U4uE1rXKTr
xoPwmqENaksRH5VxuM+dwp4ONUvMp7k9KYcB2PoT5U+5k+wsq2R1IoIeItXhUPLgmq1WkV4mblw7
TRu0euh+5eD8IA0BKwRmdxpYsf7p+ptuhFVUpGizUcaAt7v2tutk6sYEjm1gQ43PD9AZO90vyvHH
9WE2jlkCRDIDOMgIRqwb8Y5swr6MlTZQZTeigZAVSeRbVTPdV662p+O4dRYAaV0uMRfumb78/PfK
kyJSvDJmMjnFnD7VrlmXz3MbhuoBqUDjidZJPvk9pQTjMJFNH4fMEjvw00u3DvwwaB4iJo0452K9
dv4MCmLKfW9oEua/JccD9PhQT30P59pHey6N6IBqVP1ZN4RZPDkxHIAqb3HKknqr/exby3kUaTHs
rOrl7l4tLYJaOjNE6mAN1wcUSi+5zI26RtnaGR4X3QI0V632VETldEzqBnVjr0cR7fqn3xgVKvGC
IfIIq2gNnc9ErGeI+2eKDPqqsb8slmuGH2fZ9FHDdhCSh1N5D1nciZ+vHxbB10XMk3b1hXJj7dY9
uNGYYVNXhc3TeN1jJuilHDw1KmBbZGAluKl2tu/W2wJ6oaFDXRty7LIRflt7hpposR3OVdCXlvfF
kvpI5mCGaYCCelSd1LbsTvYY7brDbBwbwD6IkJeOJ3yaZZ//Nq5aanXmIioeVBl768nQmlIiruvl
PyZq2u9Tr8b0Oze6/LabzNLGUiGDa43do9RBmsfzPed6Si99RpbUN5xG1H7W9rbpz0KJfl3/NBuH
wUuyuLSg+TTrSEizsniovKEiVS91tffN3Eumd7AOvRm+ZtihDvL6ATnG6fgtCA4KSeeTA46sosid
V4HqVGDtiaLzhzqvkvuiraO9OtLGCmBzUZhYlgBLfrUCutFt3JjrPgjD1PrS1PYnUc3Fk5sUUTDK
vjolMtqLADa+PkYsRHov1WgW/PkLTvQMzQwniWASSghEMG+cQ+apeeQnthy+SG/YK0tvnLGLTRzc
LfKEJfc/H7GIVHNu26KmcBUPGfyFdG5vYywPIIwmnhf7s6bETw7kteJ+mKWp4PNb6/r3V39YtLWh
xNJyXmLq1VwndAPCopYy0AoAvpNTG74SOZxjsT72O6fn1hw79LbJzl9CvNUi8nIqAGxnGcRp3b+P
tHz6lKl9gRi9696UcxXvVO421hGyX9jQWZzYsM718xl2TGobIEFICHNNPttVPyowytMYp2u7Td/K
KiTCc/t+TwJiIyKAEwdsAwgFdK11wxUt+tTSG1pVCRiYY2wneqC55MWv/nIQZClX00swsCFbtVcT
1UscL6uaAKlQcRC1Od2njZOi3Z7J108knSiaBsRUy5ircGAWU1v0RtcGXmlJ6UcZyKpMRO57ZuAX
nB7nBMMgOl5/v43V4pkLcRaXcJbMWgM2SUUviqKiMW4n5RMCIeP9bNrloZgm/TQgrrFTUt5YLR5c
EgKsf93vq/l0swybZ8l4dtfGf5VqAVK3BS1Qqcb0RqZq9lwKvf7j9S9Jn4FEb4knqJmfL9EuL+u6
00QbyNF02iNXbDrfMtveg5oM0ee20PW9gsGlCBFtB8ii1lIpW8RFVy+qZVaS91NPxUDPK8UfnGmY
TgMV8CL1E7St0kA2qvFJS5w5u9N66rmnaJLtTdSrhJymVEPDxzDe0n8UVlnk7zLJNrjz4kbTkNmr
0+J5ZlMOvjUa4buoKaM/47ZqPT9VPPHY97P7JRduAbeuMUbnRAM535NUuPiUbAeucUA9QL7pJK2O
VvK3sUMDmTcEh/Kcck8Fo1GjJ1WZ821q9T+Zgk/XP+TlkMgiU5tgw8NXv9AjimdwiFkprECm+Co+
4GmHMZvVk6/6FArq+aRkxDr3HdCavfDw4riho0nDhfyVa4Tu2eoIb1LVxegpsoImFTAlo9odgyTk
2+9syOX3nAW/yzicpiQFdL+xHT5fq40LjECXmYVC3TBM/lSP9UGMOLzYAOLinYDjYvczGLwT0IFc
S0S+q8HwzSoXby4LiGZpPGeNtB7r2sCtLw6Poui4DK9/v43xlngTKC5ZI/oNq/tfd4pa0ZNlEtVQ
h6Q9x9b0Zm7mYQZEzxr+4BklDO7rg24sGvpkBJtEAIDs1ulELSvVm6LaCuZxrr5Ekzb6Fd0HerBS
PzR1mz1U2GjtDLrxGYlx6ANTfqA4vw7lhOHGXZOkdtDEUvnUR4DGbtNSsfAlqqL6dP0NNw4b2mKc
NmQvhHS0nVeLRu9ytco9IwAWnFd+08bmo8wBE/qEHemz6soIaIEe6eTnUq8rEvRUeavhOPE+MdPi
L10Wnof/xVQYAVQVvARstenHGz3BDP0AzEW5NfukrXw82sb7LoW15OutCmrRCVuR+qqC0NqBT5d+
s0U2fb3+epeVZ1oc6qLrS+FsgXmtklQztojYvCVpiBL1EbC+PvgeqkULsrdOa38Y3c46kttVD51V
W/LgTFad+sqYOIiRCMMpbq8/0WV5aXkiqNN0GCgTUAE5n3Cs9GL8REwReCDNBmQKq6w54Sc4K0dP
m3RaHPNMUlI2QBH8vpb5L4zMs/nQRiJN4LGrqMPUtoxrXwWFXiKxERWCBaqa6imBCJAdkiZN35VS
zfG9M+zpK/Vuq0KNEL/VhabtfZx0J9EXvbGYhEmz27tkHrzEnxNLg2MTZ9XP6+98uaIdtME5KFCc
o264rlZMuYT4NJVVAP0OgVCh57d10QJwmPE1uD7U5TEBEYgGDrkQvfsL0qisYWZgYo3mult3X+Pe
tOFR2drBxvQ29lWywZ3durnC6GuRJCwRgqGv0tIawcxiAaMGepsORy727GDmdXbEsAdSZV9CvJGu
CsZsto4ziI3bEpNDLGRE8i8E1n/+HP9P9Eu8+9dJ3/zzv/jzT4FCehLF7eqP/3xb/So/tPWvX+3T
9+q/lr/63//pP8//yN/8928Ovrffz/5wLNuknZ67X/X0/leDzvbLmDzD8l/+T3/4H79efsvHqfr1
j7/9FF3ZLr8tSkT5t3//6O7Pf/wNfZzfvu/y+//9wzffC/7ee1F8LxMypn/9sv/+G7++Ny1/2fs7
7mLYXjDpHqzSxdFw+PXyE/XvQKRQsQKDt7TpFyx/Keo2/sffTJcfLehDPK9odL+gUhtBxMiPjL8j
iAeBCeAK4d5CcPl/b342+///a/xH2RXvBAz55h9/424/u49ZhzzDkq3+yyVBW1cEXaFk6Nqp+qEK
o1k+OHivcQ5VS5/aVhR7ftdT0Zgs32nmqHivzJYXPYzAfYTEMRyINW1ZmDban8Uoau1mUDg072Al
at5BCq0ojl6UoDA5RGkcwtmgJn4UbmN538cpTyZWfKTJt84Mn+QReOus3LZpMeap30V1FH/M8rBT
8E3oTA/1lyIX4tHKzKhGf8zBJjatIrvxe7FAzOSgtx/cbnAeMhjM75C+b+a7pMvML0y5UgUj3azo
RFOpeOuEjXSDLnJGOfmy1ETxw2pnrSv91iiH8DF0wPGqQWxoo/pJnYw8fMPmmKob4CKlfZwSdAnQ
kwjj4eA6jWUGnhqXX01kcO2TnuO7clviz+ChKODl4XGyiVsPc2egFTSPsp4JYRfse6nBFEKxF83e
U2EPkXICZSmqoGyaIXrKW897Koyx+FBlydyfatkMj2o+CN3Pkj7ugAu6ybe2ndv3kz3kuo9h6Kgd
aF0ap6lObfdYDOgcncwUhSUQjq42+SrcqA6kv6r1+ZOpi+GPKrUr2zeS2kmOeVQnmm91itFg+9GZ
v5KpnT5ndPej0EPeraZVw7CR/ZyPyFLPNqr3ft3aEbIhiRb9WRZmlt4oofK+yFVrCpDca76HOSBp
j8P/AN7HfIxbc/4ycdA4kkvMcqLqXi9CRNLCFAm+VFkInope559iI+vvqgo5ghGFLXkI/y97Z7Yb
N7Kt6VfpB2hWcx5uyWQOUmqWLck3hDyIZHAegmTE058vXbt6b/s0Tp191w00UDAKtpTJTDIi1vrX
P1i2c2W1s/yaOxqufbnVydI49TdICODWA3anW1JVIroLKo8CKFMrsxHLkt61KTbxpZ5GnppAbNmW
9MTa8XE4VD/yUtomp3u+DbE9GnVx8IyAVh9Z//TU4B1npmO09Acy49iTh8pp+W54Tm+0seE6jAWY
yRwlEjKKiWU0rb0EZ6tjz65WDFKnXKV6uFD8iQw0Bnznq/k4epK0eBwc58dt7gw4t2XYvUhMclfu
bKU/uWtNSvdaWqWXzO5S4XoR+O1tVxqXS6US0PuwWMbndijL7yHSBtxLocW8rBhjDru5d9SznPyg
jouRwI94HYbZOKpy9mAGZmP+HVCo+DRaOih2drbZ3SHbCil226p6RPV5He7wXhUPLdD5HOf9ZDwM
rSeCVGxuFpCr7WOKlWFB9LYu2MgQgdhxA0A8retmFhNO17lRfs86e4YeUFSrHUel4z9Yoso/MTB0
x2TxRXYoCIGu4nzOnFebBZXFZpgbS0q4lLira1x0Y29uvI+mMHJ8mCX/Fk91sGHSGizrOYdE9VzW
onscZSDn2A0m+4QwLFuxoHOnFxKtrfkcDFIdaZ5cI7baLLopCY3tEljcYtuZjRzN1B0qvENdvGnu
QqPPor2Yq2qJbbX28soe3K2KA2lM3/vVWH90zqjrUztXUX7v9QPJuNoyVZZGM3vYV02vNCaTZ7df
cq5Bx60vHX02dGNkyaaw408Kp6m+cRC72360eooMWRrBp3lbmgBHLToVRlrd2KTDYlWfLN9Q2W5u
ZPOyRVhcY0Avwm9jq9r7cAUbimtvyPOUEbfT7RtZZG1iWIPBm2cuVXBU98/BvBSUEytJiXsjs4sP
O8CbL2UC3r36eT5PV/ga4fM7IGU4tzkip33vWVonPTKRIp1UZob72a+QRUyTM4RJKFbulO9v4SfH
NqiocypqLFespbm9rNiI0CCCBbNNkL2aW5u4H/rAUWwwdfaQ1UaDn53TDvfDPOSvvj13BXZMUZQf
edNlSxTWu9lpKhxbJR63bd4BnBNwNzCeKXbukNXvjbk6QTKu7G27gYWMY1TBYHMfrGA5iW/23rZD
nD09IBAXJBlnnT/utoIWHxNOJM+x1dfGVe92/ZawmPU3VOzhp86W8w/dhPqmZlDfJBOK3S8TzOgy
tjofjShfONfur4bO8UzJq6cJIrvcjbbbjzsdQWWNnapXT6usPHFYPQNDWIEUdNzRSogiMcal9GI7
arNm7wBbMIZAlPqZu4ZHkZd32fdwEd7GPdUMn0aHDTUJuMpP3dCO17IMFdS2TSssFNYQuzHIx+Zj
rttwS8PGGdukF648qTWwu51vq+XRCQrUiVPrTjr2psF6qk2Z3wUKl+hENZcqsyFnOkzMrdN37rQS
bRU6wC7sUav+Xuf5elUGwuhjqSbCrqxNEReodDM/UBPYfcK5GrwO7ea8UZnnTuLN5LnHxRqOURzq
yH25RG08GjgKsjdMJY9rsPTBcbVaSXSn8JxhZ9pd7pO06tdDskaGWyZm65jvYAajhYPJ2uJF3Tb+
fauwloi1HNzpjNlA78RO66p7o+JykhH1k4RrYE+fGTLZD5q/MPacXGYZK3L5PnE8ddWVt0ibs21c
dFoWpUMTM1ZZH7fNJM144tTt910+XkwkI0vyg3gSvepwkU3a+65xGzWXicjahDw1zdCvascUOvxA
A4nRJUaf2ogdLWccg4xJfuM1sjqlj7XfcjxL7ntJEntar73N+gLiuWq2qhiSsC+CbJeFXvkU6Zks
caRQY5i6FArEn+h2uiZm3HfifIrQaBeqZr1Jy6y+atyhb4cNhkfsdoNLXKnLXdz1yH8erNbt1BUs
4OXA8AGeh4LjAd8kVBhIB4w+uzgU9rglaCerV8vJtnJnMBk911JxiKHfmcukmQ22bUVf+OIR0kUc
Xjk5nzrsXvWByYf24nY2tNxP60ae8qimwk1dXYLmbD3vlFTFJTVKuqrVx440xoY0qiafdhRM3jNZ
cZ0TDwXff7KJIrong6hc0gATa/e82X6+pVABbJl6oxFiSo7B388UVvurJOLDoo7IwvepyvMv8yat
4QraDkOWvqlnmPDhZDzWFu3jrggLH+E1+ZjYAlbCDbGEWiTpqsaYX+mhMYJT40p/OY86vCwlZfX4
Bo2mOFvKxUJHlotnJh0Bo0Y8qcV6BBxzHpmBVF/WoMFm1u4mcfAwnhL7vglxwij7jqcVm4qK4gKz
qXZPwlRBKYvPyuzddKHEEoQA38o/63Jp1Z2aS57HYO0c9bGacm1/MKsJ5ZOOSlt3cbmBn53zfFpw
rG82UR8yM2vXsw0DIbpytdF1j9PYT+u+lOZqUQCjUt4XwrKyb8CWVYHX8eyaT9QTgX32nEy5j0TX
O3YyW6a2/0aE/it8SBsBxelyXzzaHCDE34VLmbANvxc4Tjb88w124eUuQpj1Nz36b/qdn28TwnkB
XMfVgLf7DSmJxr6dqAex2nQ31VJa1NuTFcxsnVSVwgEosPuzz3BRJMqhGoTiMuyyoByff3Z4/1Yb
e1N+G7up+5h/7Vl/7X3/32t2LwOu//VXS/mfmt2nult+/N7tXn7lz27X8v9AGoAhL4gkqca0u391
u5bzB0PKnzL6S5I4A5l/drv+H/AD/At7GfnOnxrMv7pd7w8XngRd889IeZ6xf6fbvZjw/drumj+5
UpBfwNjhwQDA/Apsaa5gQZ9UYnphNp+dTIZfnXCkuhycyOeByg13TVS+qDAt20gQdE78Tpd42nVW
ZH/t+m1aBjArLxo7GE8cK6nTBvYtvKpm2s2em3+bMHvmyA+0cdvDplRHoqtzeyf7abAPGLCDLSo4
F3niYhERN05eXE3kOcTSdg5uH032oS2qkuSI2WJu5ELt2q/NwLhkcPuMYCXBVHfBEJ9AVo0ZdrxQ
O4GttRcmVwm5VSTZ0Lkz9bIzZnG1NesE6yGr7mQ+GdC8PGeyjpAj2pWT1OHSSQjxdxwCQ4JBr66v
nM4br6vcaQa6hzX6AqPB15ijCAwtlq6O9GmrtrxldzTV99GaNhmP2Ga9i64rb0Q2r2Cz23IOrA5Z
27xIjhu4ZQ1ZI7qgEhgtywjSHldocjpoaqJDIJcGpLD3yB3ewB1fRZ5bBsewv+THgeMP0ZUW2yuq
p+HRabepjjEFwPlMcPq/er3rNZAro/G1yT33DScG73OQb+sXZkrDXeaXC63g5lPYeaNTGPsefQnW
HJyiTh+Rm0UKn93h8RvpY+/W8dxHYZfMXfg5yqfrrhAxiqeGfr3cR4YZD70BgvDabPejW18TKplk
Koet7B7dJm2Jlxnc8jSJsUzhY6vS3rNHvYdF+2Ba526BDBLqF11U/tHu9HyrBRslbkK2ZySz3QTU
Dc1Xbdifwgz00yO/pwcg8RRVupI3lodvfaPvNimfzSy6Kgzrcz39EP16j9t17Zc/XAImRG6+lrI9
N0sZtzq8k4Qt1ga9TJkxiTPMZHWdQ1ZMr0OFtTHJL9hlHUZ3eGD5xf4aTrETtYehUYnF5HINrrqt
Yl4rt3jz7X0zMtcPs+IwV/1Zh8g9bKfaiaA5z2YIDBE8mXN4EllUNvR39jMKKefJJ3nxmzCnk7Px
CJL4tO2KAEo5TFjrmbS0GqW+lS6rGTwxVeuXBIEiSIkBRJ0uljJeYT6UTA3lh12NN34o7mHR9dct
4WfJsk7r86TChACDvczkVZEv422wQGgh6DFfhtMcnUe73IWuvPcnAGhH77QbvUTWu6kwPwvhaOws
t09W8wVWZ2pl6gXcOW1G7mlA3Z7dK5vMjYsbdBhRQoI0+Q0OqrIhYqUngaPj0f7iu8sDOdBPTrDu
DeEnzEF4WAA0GnTu4rb2vX1IfIQZ5HdTRAoLwJEbbTiXDPsy9K9Jqdxv1AqxIa7BJfBLMPaD8M7Y
NxAcVyS12R49p5Kpy7XQdxy7uXuSxqei/mbL7NphaJ+rV9sXOo6GbwFdh1lel1m9Z8km0XYEo/lW
+JRKeZEGajZauLfLW+FC9QHCCYqnNbKeh63tDoUbfTWM6J2n7nqBnGZ3xRJDoWp2RvWwRi5pyePw
HAw1kV3rZsdTQ45o2D+QdrXP/LaIB391Yq999ef5vODGSfUZJdUm9g3WoafZv7Cy9ME15m2XLTDD
+GQ+QR4F5Z0UduJn6w9PKqLIXWnbD+XorWhtFAr3vLov3fDicHbemuF4eabDes0OmVcRWLFVpGuV
XnW91RKqMW+zDstbADRB0bvcKOHfOrp6AQw9dBAREhwvDlMlT54OnxD+YkC17pG0xlrfmWV5FdV6
39VG0rk8yctU3zKr+BoVYTxZ5OQAy3ll7Ax1i8JnUdF+CPwrLGf9vc5YxdMrPfuXodmOOIeLpxbW
s4sG1m2chz4o78zm7F1GPVV46Jf6eeuCW7pFTFwQFhFW1A/jUyCWR9tYT244p9Z0b6hJJ2X+uF5q
1qG6auf3ZWlnbB/l+MSM5WYxPkChPylnfLTXq2gd98sIutBTKzVb3GTkk88HbLRJgO/X7TrX54DJ
1miwL1uivMPg7czc5lx76ui6LMx12qvhoei3uPONs4cXQlTf1vaRfvO8Fqgoq64pk6ltYnfJA0TM
wFxiDtIuMHUVq5X8B2iMo70XQ49CCHFB3NaY52vh7KWdfUybdxJhdSzXILtuia19bzy/2plLeAx6
MOEFDEgbjN2qZQEUw56rGNCNxNrLmRBVPm36etjEeNBzf55r9+CVIuac1WjeZu88Zd+IgDpb9LRh
2+1nYkZg5CWegAgoydcr7IOu5Neh9M6m8u9pGmLb0Xv0Bns8S9mPv2r7FOn2LtjAhvJYT/fkmu5W
89oNl9h3pp3VF8eoa7KKbAO3eHf0DLXPILKP7ni6qzKaiBrMUZnre9lPZzqJr67oPzCVvpaqAnZ1
9U4xRKMP2A/zzG67jfugoZBvU5n7z9h02S/hauWJHZyNFuPZqr8DtmL77Zzmkxy9t1CPINH+N2wo
QBrmr3qU+5WA26+VysorMv9ivGGA/cIQNIfuowZGz8bulS5oxffFvFcIxHZK30fWqaH/m0zB4up2
BshMzwmmnO3oNJpdsHwv/fEdD1Du8nSnQ/vGnrfjwGZuWTSfs+8C6ObnPDIA1tfomAdmaixR4pnl
K9lj3KTqnK+D9WDUvLz6bOI7aSRbEHm3yJU5/AdPpMa898YI7pF7gdA9VqdHXpmuj8p5RXgWXo96
O/mrd7MF44fHCVdZuoLMZ8cz8IGn1mN3OVYrBiXhnTW+uE0TszF90pt9nWNJqEMVPczZfZgHL5uo
TlBO9k1WE//2NbTKiXZ6ux7MPhVYKRt5cRic8opY4GchexHDZEsaLfbSpUWWBR5Xql3TUZgvMDq+
NWPHPqaO4zjdytmKS4Pl082nSoU8xo63R/v5Pcc1LPG88mYK5dXaV3AtC3+I25IBibKePX9gQWar
OjmX0StjknPuZCcn4Dygh9bj0cD76lbw2XxzBw55kNZi3ucjR74j49JKtfjeZbXPue3vcr8D82rY
c7f3xvfjeuEDqicmj3voF8lQfXEErkZh+9bnzHAj9Rgi33bUF2cms1RveCwuD0xpU+F2jL7fvHaJ
N23HYisZh1AJFucaUAiVR2KGR9+zvks/P9ps8NVineuOqhamZUknBncxwTs3CSZn75Xt3mus1GLu
IIztPmKwjcY3caoingnd0m732e/aWJRvkBkKMSm8xMrmrjRAxEDSV9+FRwTGUHVxXQOL0Qffro0M
QrxvZ5tb5l+FBWwAt5nyY2kPJ0Hgt1r4oOq6DIPXcfCeVtvMXrye87gQR6oSQHks4WEC1L6RFlql
efZNupPCm28hTuv7Yrs7rahyKSRxAUkuh+vmQHfiQjbdpW22xDjC8XjOnHWm/kRflGoSA/bh+LBS
hj+UQvm7paTN0L0Xr4yi4nlwbvrK/rwMPww3P6jubjGvYaqlUdbuIsLcVkEce/813DbG3edgeccr
SUXhLps8Hi/r0BC90v7IvOVUNXeoBq68ubueIJu+QvE/QG/Y1Qq0F+5Qo5qMnd5OZ9d9qiOKrTk/
+fN0sOpV/kDwyoYz97uhntPOo4vedO3FeZenTk6vUUl4yu1SBnQUr85gUQ639wRqxy0s+c8lA4YT
NJEksgUyjbmLiZ9EiGjJLg5m5wkIj8pp11bDcYWtgIFvUgxcH9qA92Bi3hLFpUjaTSXRGnyfgGuV
YT57gPqRxh4QpGjm5K57NsEZ3BHILtbB9LUE0d1s5/ssl/WBbA5OYg6dzGXCl125wQ83VF+G8cpR
lOeYBjXLNQKLG4VUl0hs76HdZGLqa2YqPzD9iqfO2G1jQZNDKdRGdBOmzSJnBWWZPkIYSQJzSIdR
pJd6x/aLeMJzThZQCAfxXG7cKK85FdvXtd6OtXBuRDEeINQfpto7LOOP3CRUBB2Nn30DBLubnXWf
O2siajfB4zvJu/Y6D+q9D3oqinZvLY9TcGyaR641iimTk6bwPvucNBiCP9hRs7OllXR2e4PtQyzD
4Ojm1V4vH05Jf2Gr53Hyb5bcPIdslrduIw/ANju5jveWIF+5EUMcOiKtidhAg2A8KL94t6QRD6Dr
O2+0Kjt2oMMARFtMEtDb6sx4csD9+sA7B5v3ZVNLc8xFcNygv56INoZfqY27KJCUOwCNlnitg8c6
XDAQJc0VtldgGAPS6Hp8J/M1hmpx3xIa11RXlhjvkYQE6YIjFOQ6RBBXbT3uwry9cfox7gqZJ5av
9vzgh86t2AAFt7En9ZRAv2DeZvlnwl126OtK58INGsQNNJWE0Wk6gBkflsKEkWgHVizk+qUI2c/t
djxqysOGLjk335kbsg04NcM+25dMm6h5HExEWOkN/YcarWi3WjQ3Rblc1TYNId3N2R5Zg3NZHktP
TsfIm8jN8OqnRolswAOWBRzSrybuZmHWPdZ763JuwNT6HlRTFWNBOl6Btc/XdiCdpM4744cRhSRu
WMYZTcA3lDoHhiwet387RKtTpH5YqN0woCx2LmZxLvBo0ldsNOGwnY1wSIOxbg8LeKe/LrHcnGtP
myS4RbtqCm+kO760xPY1VQtWhoeRHoqcU85I8N55b8gkCAbb2PWKFLZVLCTkJs4aaYp7fRK5szwO
jsCT1d5tyJ6D4FgzQ21H/6DC85y5S0y6dgL17dFtTf9U9g/9dJBF76eMYOIIdp+SH7o8Xe6f3Ovw
op0Wbkn1Yo9CkcmQ+9vnIsIPBy/hcHorh2FBXS2z+SOz3cw+qnUVIkbZNGZ75KNhE4tKy5ARZm/6
MKGkQdmlI35Jrah1Y3ww3DvZNfRTtQ0Tdle1VrOL3FJnty0M9pENw9puZuWzmA3HnK76PMztpKFu
fc0ya8uPubdl5sHvfMIu52Ho75Zm641dp2vrnLUDhxGRAUBBkF57I90sFdxDYaU1cIU0IWzK2f4i
rCD3T9PsRCMthOMWh6zDqjl2HGE9UDTRByu90HpWkS5eRVPyemHe6bTy+2g8/0/d4I07VQa5z8E2
6rS1c/5sfv4Zrcug0/+Pa87qJyXnYunwX+Ca7+3/uHnHkrX7hcdz+aV/IJv2H0jSSfbA/gwwEmnr
/0Y27T9gmOOIc8lf+ymv+iey6fxxUQLB14FaBpB5Mbf6C9l0/giji3ATd75/sH/+Al3/Gzwe9wJ8
/5NWG4CRhhfbZhzDIO05uHX/imvOwmttH3dflibLqfW38hCFaqMLn8Jdp6boYBdOmlliuTMW72AN
5ckVM0Iou3quhZ3Kdn2iNqPP34rhPHbeZ6dhZOk0SqZGONWY6OLpMS7OePLrDEmrm9U7jBK6fVEJ
Sjsj+1HDAY1t3HeZH1s9GongI+gpJZeoOYZR+xIwvNstW0hlKa2nxTePBNlyFkD4iJeGn/EmSlF5
aocvsstJkJt9EAeXLNvlH9OKfwu+f+4a/vsvsfv/HsJ/+NFdiGDT7y/1C7Ht/xIm2wWP/y8WQf9e
/sp8u/z8n8+/+wd6Gx5/qGf4TsBt5gn8k8dmWOEfF0cbaM8Xo0/sU9EC/EVkc/64MNuYVDERYPB5
0V/8YwHYwR+oUM0L3A+ohpLZ/7eg/Qsj9Z8LAMuOix8+KgIXP++L9fJvC6AIvMLY/EujblokUuLT
EbjHIipL9S1rXG957kMuMynMiFp4M0zzqxDCnfZQn4wxXUcc7hMroHrYKa/cqhPEM1Vf8yBmNolI
dmPsXPjj231HpjmyPSUc42/0MZe95dePwDwCPJGvmGg8KEW/sZyNAuKfskCgbSur/EMxFm0WQ2G3
zQSqjaR8rzD4OgR5BVpetCHVQl5bNUpolNGf3aki+0ePMJMIjmI+kRoDw/W/sTT4P11kiMLtYhOB
QyLX+etG4ziUz0E21LHfj2I5ZIS04aPHKPwQBEb+MBdr+SNCstgnHNB8yVuDADjqiCtI7SG3/bQQ
OQ7FdPAF82Ll6ejvuK6XO/2vTwJyT3yIkBjh5IsU83fnmKkmmDEbqjKeZR0tj5sbcMcnexLbAcim
929xkCEoyC+RBmMBPyr/lG+TJsi+LbaN0YKaGT5MW6VRRQ3t5Zc3hyclGzjjr5tyIBIQHsbsh38j
Vv4pSv31ylEpQwFHCY7b8k/a6b+KR+FF6DoqaGRsF7Oho1Nhm/6lzod+SQ2FfOu9wV2BzG2jcKub
HAIAFvId9ehtrnA4u8YvLveOdd1nVQJKVNb7rM2mHB+yCT6Sd+lveowm6l0U9IWXrLOyP5P36I9x
NNZ+D7dLVO5+MAZax6ZpyUwPliE8GGHHBGxkCXx41igeHdMhh7kcZqDaTYfGew/vY31Yp8J/jjbH
q2NnJrH6b1bHb1lQHifuxVMBsjS+zPzf7743Ot+sJhjgmtHdbsWtUYZRkciZgg5YdOvowuEMOTcI
HrI8HcvSxo8v8nPIH2bL/7t9ENxpe5g4GFv2K5guntsfAz+oxLXpK4bz0MA8A3cf1552QyVL3OKa
nF+1cX+msaKziVa8v6UI33u/qfTJ7ALx6tWB+XcxH79uZlDvmWyzjTCmZNDNtnTZKf5FRVysllJu
lYm4wXYonW2RJxWUx1NjNv2VDyCeIBLAB2EG8kgJvaYp/pd9//7PZ+5fecG/pZWznaKbcWjbkQZf
cgv+k61xiPq3GMo2RsHPbgOpD58UzG59J5HEYB50Xk0kQwNbjVB7qL93m3+R+ucgj2M6y+yyLf1c
+/bPvcilsZtSCSWCFscrAjfp1Jj1RD8ETb/DuKoIH//mI3CU/LYTcPI4FvLYwPqpx7F/21B7ZRKt
Vy8fkspueeBN2ZUmLDrwdYWvRBvTaKuIfaV0ahmQ9bLS04dwtd0fWWTX+RvLRzoHyCsMCzoyZKqX
PBi0tZvstil2EJCqxFocR75LikDgocGC0Ts6qvMTrw8Yey61J31mEqREPfVGRnfv1k53T91jOYeN
/OEllZvrTQe9wJQFdxlM2Ic+qoikJTEP1mxtBF4qfNwEy4ZGLymtfrg37CIKk8I2FPmE2OYsMT3u
NsdaZNLdDVnPVMhXaBvzpszGwxx67Qdst8KZY98Wwy3c0uEttCvfuiZNJmIWOG4T9DaQDzCbmnnR
kokeG1ZZapmW02XP6El+tlNe5AyJ1LXTul3V40qqTxY7W6/eDLszEVbjn2U86QHzmT0Suci/Uhsy
r7SuRPlcWn6f5j5xXIeizZUDLWnkexyNqsWPZd6G7Qu/bZQxDfiyPhcRg4eHaNh6SfQiQHJiFp35
KJrB8m6WMm/U3pknYlcXHXHu0zAPb7Np2WC3y8TJWahl/D40RRY8FW3LBNckvUYfQ2nCNRTrtgJp
lnW9Lzh086Tf8kLfS6wiqn04GBXKQzYbygmQppJRvQW+ti6zjGUbBLe56QzOY0AGXbnLRMmnYDfs
3zqszaNTtWb2w4pSC0Et8oirftY6T91lKba9itToJkO+bMPtXGAcFmfr5CrgjmhoUk4kczjh1tIR
32w2+iqwB7ahxqzDVzmhcNsty6XwdjxZvBRtACG3Rnjjpl62ttPJyCdYf4tom+FtLRvx0eElksdd
6+bWd4b6230wF9Q5cunQDsV2675bA+4nVzQpa7bPprkJkzmEj5tOkySkcaQVKlKz8/LiE5aC61e7
Ewh+OtsEi+OgNckhgMg1J16WSfsO9h0vxkbNi7nwC5UFOwxzmXSgxmokkwrUU/tw0X523WFiZTIr
X0Nr30bRdt9GAxlKQ7AuxlPtzqF7Cg2LxTZbIRQ0RLy8qFRWDUmPyN174k0qTHr/XIpYHi5lQerS
wkv09Dzbl63LPApAQ2lwA/wkty5PZnikzXe3cmrI1nMkN6At45KpJOLeA334jBO4v7mwKDbeWEdb
/xYSd2jfkXKGmeGfjytnSOa9Skty0xuMqkg/+vnQjSvygH3YLyaK0Um37Rn2My4ejl9XAPRT+B7g
O4rusTQGHvol917tMez8Uwu33IZWHjhJ74npge/EoW0qlPtmzFl15oCZ73xrBUCrReF+3YwV3KrN
uu+iqs0jnae4hs43pgtxiSc5kYzut/1c7/LQXo55034wuoemSoOY732jqW6D2mZa7FZmWexRe0r8
R7IZ2j+WfmvaCtKDYbdLtn4sRYUWiLP6MCA80Ww/RUuIpWyb590X0pGj61qVJfYtRosYQlKjgtBm
8N+6rv5sZn10Gry1u2GYq9a4yXtx76xzD5MUQ+JjDqQWUAIGxad6857ISYf42eEqCzPGXOb5IbRX
Se3IK/jxmDNg5PuZAsVbSPixvocY3oaOku+mzC41EEpeXmiL2BD0VqAeK3SsxQ42rHfvW013tsKe
e+AY8hnrm+Fi7OxdqWDDg3MMAav7maom98byUfVFtfEdhupOt3JgbtWhlPIsIOp6/lQFs7hVtvow
xTq+hFbXIZnyMkBabCtb47Q0XfayVeJJ6jE/zYMcz3z6mtQmKd+2aK3piCFiVNFaJX0tuwOTZAg9
EPenXVCKFn06CxqNx7yCa4XgvJhYOAmaYVausJZhTXVV1BcwtfiQnWqe2LEZ4kJfh8AkekzKTfjL
/EXQFHdrNERVCkY/7r18Yohau74eLpGvnp2IoRFn2Lp5gQ8pzFXoisxQNQkYBnGeS/be6cg5Wk1r
f5EMuBiqGMHwFYdf30zBbNXTsA7+AT33YEBdtqNqB7FgZhTggijA7vVvdV1XJ3NqwgM7iTw3a0Xh
Nbn5le2Gw7EmCO7Loto5ySWevfuB6hzCqym6rxyNTAWrgYBl0Yn52HQwrdFbWPBzMNi1r0rKF1DI
RhhdvJCjQEsxV8t3o9vcH36xfGSmHm8g6Oa7meb0k3Kj7C00q+CLgTlGuXOn/uvcrmDRhPNkyWhm
QIp5sFiIniePtyLK5loIyFbXZr0Mj64LG5+aDb4sJl/9D8X88iMU03DPDo+bQcjau0V9NX+zrDl4
IlsUevhqMR/tMo3RceviRTPWdp1gQBQ+9LYK3puRAbsw/PKRDZOZQ5nrl8paves5LCx2mz67CetK
f5tMbb1IKq69PU3zAyLuKOkVWniiUbtdQ0Dp8jZnBBUkfRAxf2zsQj9r9H4gMVh9UY7BE12OFaaL
0VtHjw4nm6FCkYrKaisEKJj0MLtf1E3RZf4bOk4Wu62X6D+YO68luY1t235RnoBJuNdCFcq0t2z2
C4IUSXib8F9/Bqh9zlZX83bf/XLjShEKBimpq2AyV64155jr4JIZp0D7SRZ11Oe/AP8xVE7HWj27
rc3ez3LgMplOloX9JES2GoM7CMq4GGgHd5LNOB15iOhIlaYTjEk6TQG7QfYls8HaBB1gsQvJaNHZ
4mLO96pTpCBy7rCQlzWkBt7N2MUOEE6sn0UaVaclZnHf4OGcbB9XaL7sY93RY3/BRYLZjGIMk9LE
PXCfBpyqNOFxxzEAyJ2KZS5KLfcFIbCb+ZOGY4cpwmTLAy3mKN8KlLZqRxGUbSvJy4V9qKy9bRWW
4idNeuQ5o4uZbYvpwRt8SxgoV7ypC8YJ55wf10Pisd3VrN3o2zwmgr0B/aFZgUc1OupkmxHZ19M0
M2xxT8yMrrbV4DnRjim+jr7f1nP9tUqk/tqbzjzd9iSKwKmQEv9RQinEHqAN2qak7Rvv2oVUhFub
Sim51MNJz3j/Z6M7RVbvTdwJtAiXXuqpl2SW9R07sjuccPKuMjeqDrzD0IhZh9u6/tHPnZXvOct4
xj6bZF8FzmSyfeQkth3MlACOfTqQOCdjzo0+5AUmiuNo2ZyRTaSNG6hKtn6XNzJn7A2o9dZCId1s
sliv972ZeQw1e8/dGRR4ChrhqB3m9dzBYpLYF3NYo7NOEAcdzDBK741+Yl+VtbR+URxd20WqMwNU
RuOcdFNNZN2D7RoAeHlq4pFMRIG1ZUovSIwzL8iarOVeQwOWMVFRmbyoionnX2jukG08tBkJfROv
+erUUehu5DI21xl7qOWjoLyTYYwxQ+s1Zp5mrVF0TIM5dduQ8QDyPxhmJvFPMy97Tidsx3mGYn2h
DPjWllHHYH1hW15Um121em//jOgmBbOIZz+0qLZ2U2qL6ywv6ldPjxgHpHHOf0+6ESYtT9ZjAShk
SDMUQCWCRIW51sBlndjYKhR660NZVv2wGYfEdDdWMZZZUGhL0+wNJzLMTb9Y4hIlp9tsl94S+omD
T4cGDR/kswc+lBOjV7ovY4FEO7HkjKk8TtznxtRidBGKtcfvbNiI6RCbJ6NGXOd7TEZ7v7VLPmZs
Vsazi8Xg0isnrv8M8TfznT51Lu1h7TVFWi+fsDhWX2VeD/us89JXidOClyGvph/g1Jo7t8E7zzeO
Q3nshW0eS8NU41FD2Zb5SOm1V7oV6+D79yEgzvXJuJyz7JnxkxtixFuaJRiWsXIPnTviA5HIbgRH
lXBkpK6Hv0xrTCCeaNOR/d896qbbXXqKRHkfnUrPuC82F3PbI+LE6en1yo8XJD9fYsAaz70+93Kn
2/3y4KCbUvS7C/Mit7Lkh2GG2BnAoLq3aCNdbCO51H1tXSzoh6CnryT46ZaZzAPl97ARvP7IAMbk
UIfrgTCuIkwABc8FTasKfxP9RpoR8TGu4x8W7lACfBMCxCZzRIHgRvgtWq3gJnfCPsRJmAUCr8id
TKz0ZysL+asfLEyWXtK+El3jPUQzDQ8cvObWcEQhfAvNJ8iCtnTQl6Tjz3CcBKYbjiwvXY/t3K9i
Quy35Jvkzb5pZ+er3lbmAHlQmzdiPX8hOgKybVduM98MBm0WI666wM2cUm7Ir2s3yHsFgXalORzQ
RpQnJEzTns2S6RtnSjd3mPSHUBXqja1NtxqVxx7y2ZfEcaInXRj2hdFKFgvCWw8LEjmqt/lmpTqh
5R3rZVM0Y3yhV2ox0dBG7d6ejfIWZmiLRovuZ7Sf5NQfcRDjd5j14WnKdYe2KAV8o5lBVVjDjeoM
nEahMr3LJXd+VJMulk0WxhqvKGaeC7dM0kM3LLwjYdQDzsJ04Z6SajKO7D4/4zGKfth0wg5zrJs7
l0UVUUYl7EstdVqTDpqdoBG2Uk/3IX7G96yS+VVBLtlurIncWyExQrLXeyXGZXqpaEVS+6VKvMjv
VZRuzVqntAUZ6xcc/PwmHdrbgtyqXWyOw9W45D+xVHnBgFDz2NpmfiFTYRyG0PYTNjS5a3RR/HTT
2twlNK1v0IsgSMBJ1lpB2hLCuo+zsruWlVJ3ZRhmiBF0cWpFFOXggZjfiN6JHQQtkWZh4m1qxqTe
YgZ49KivQ5XHPuKg9KR14XAHherbEtXTifKiO2QE3GMXcjQ0BK68MeATPw9FPDS7yW2TdeJkOl/G
dJr3scXocqMbyI9b1yOE28wTniWez2OIusw8TOXofZdlUt2XSuu4+SZCmrqN8+5CH0nI3IyEP3tr
/2v4lSN6vHZ0qhrWSQ+1UFsnGX5ze/7uoJRDAFPj2bRsa7hVNKJZsoyF5V4saftDm2KMStBSF4rZ
zvzSdussue31cp85zvQ9zEoXeQBVB2/vzCh+UwgOKDzGtICdVkYaCI6kf5BuIY4U44iOY81CtFRH
1ciOqFm72ixxQaleDkETGl9l0+gXZVohcSh1VG3NmNrBJMSrxlhsbwxO6etpOl3EoYiOE+cPKH+i
3lGjsLe2aTds3EwPj82MqZdBWImwzDH1p6lzktxnXbCynd3xmSeCfb7UbhniAps8jHqDl93SDW1e
rai0ydTKVPU4TyGKkKi7ySfbaY8jRmcVOJns08e2HApmhl6vdX5vpyPy2kGEN7M1oKdqB++51PJ2
59rauJ9VlC3BFI3S5rRCEBQC+vyeenAJ9NE06I/qVvs9s8r2W59FLR2zZvgLQTOhrhhhcc2LfD8U
6DSpPIW7cb1RnqahgfFcDOKaDbD53usiu42tqPHbcKg4gpHBfWVw9K/2gm7hcczz8VhxSLorhiFw
nNxdk/rm/PsCu2X22Xq9ox4XF5npzhu9DeODjvjlOPVLfHDQBL6MFOu9jzPX/YnDf1Y+libX2nYO
Qw18yaJFIavZy52zDP1LYyGXqHpDdbdzm81BFXevbMfFQ+qW+C4zoFXFHB97vu2+Fz0vumtnyKlG
RDenJe0W7RQ5rhp3qIDF69JazYtbdNd1ahTIrHQbCZmTvCRRqd238K7wmGSoK5SWfPUyVR9EhPYn
dcRDFeJHS2mVkUHWodOjjSGotjknV8hN7eJy6EFscZws9xg+7FeBwnSLfSO+SrlLXYXfGn1mOEyb
eCEhkl4PckNlzMc+luIe9DTfAeYOr4J5rzt9f6LpF/mrUy5ohZBXocTKXSWOiHfG0iHJ8pQJgn0B
KUAJYPXJtdaSfhD2VHaEKrXhjgC06sKrhoneXF2+OrFJDZfPv3QiM4PGyJNnAwQmhVWYbDvPSk+T
F7dXWbTY14aTPy2C6r8cyh8ODpNHSyneIFWo8ib3xg0CXfXcyTJO0LyU3bOSljg1pdt9dUstxJhj
MhK5TakjptfSciOasE6v5eRG92m/5Txk0+4ak0hnGFIwCQKpNWJJTpaCZqqTs/NsY61Rj06B/hG6
MccXNFB0gkKZaM0+Ngcal40ZUaV6XaWJTZIL7WluZL8lDg3lcATP5UJAfqNDnMT27Yx2+ZEdtx0C
u0yopaqxiixgRBAujgOHkQIlcdvUF11XhfEWvROpErELQWBnTfpUY0jsPWhqXcsy8/cwi3vq0nyK
CVn6pO//p465JcmYs9f8M4YAbwcP+IbCkUHTT4D088ktes06zAsEHng4UUfQdR+CkAnb+drJRP3y
ccP+7dCDkQOqCo/Zl+UhX3V+Cyz+OfRw7QGjcrV8cytVXiWe2e+jWU+3C03XbaI3/aEy8/5ehJks
UM0JLfj4x/9m4Px7+sbQhbkSlGKLdDtwKPjQ3n73JZ6suUwBri1xoqrAjnTJqofUmQ7f7x4kkyVH
HknqjF8SUXXYteOWI/CkR8ZfVmzVpZ/XViK3Bt2E0DdyDtdBYY79a4k7ht2CjfgoBozqOyBw6NX7
DEFEQ3WGTcdaRDGQPhiKnSU5We8/+XJvLy76EM00kZ+s1kygMcB43345CzesFtrdD7bS5oqjAXJy
o8/59JS03hVlTx8iIHbME/CT+FutlZx/HQeX9I4o7RA2s1eiaq4027uZOcpvhzlNH4xpImKywED8
4PVzemH3JWNULbTK1KfdiP0d/Lt+lUy4Behh0OdxcWViSCjLvubwaakdsKX2Xobs3v7H3/gMefT7
G/9OeXMkv8YNdMY7zkXlgHvIf3Tm2gg2adOx6VVqPeyhSih9l7PSEDBWq67yIUIvY1U0CthE2IfR
5sbT39KqN+Cjf47UzqZR6wcCX2aBLWUeBbP9PIu1kDLhqZ/X2TGF07ECTPeQph5h1FFPyi1wQXt+
GoA/MHro8jDZjdbshpeeVyaI2/tO9ZuRyUq6wd/m/SrhHnS7tNDsa8fMTNAjdVb8ahOL3roFneKq
H8omf9BGd6IgWDvyzFbrr0atLNS1NJg2s6Zx3Pz9u0iCarpL2iBIA4/QKW8jQdJhoELBI1KBa9ho
g6LesFSVYe2pC1a3udAVninmLpEfLmaSkI45KZ5ozM0cEdhFYv6Xo5z9gsFp9+IRqEmY4e+WuVFI
MzqAvGgOJplrAbncLZWPFfaA+VxKMPryJF3uzDRvqm3pFJ48lnO6zoaEkV3Oea0/KW+mhWFVbNab
LG0hnhDFdgUoDpJWaei5tzO7gvXWynOb9i5XV2C87OmP/n7S/p+Jif5/1AmtpP0PdELDt/z7t/bH
G6nc+p/8LRUyTaRypK+tyZlo4pBh/I9USNf+S5LSx2EUWCHAH4f95V9KIVf7L4A/qHdY/3/bgFnB
/qUUctAemRhVcPMijNFM/n//gVTu7UoIJRWJHAo5ndRyg6AZ82xdEMyqF2bX+m521Agj0EUv5wgy
oTfVRBzYpY7E1g04pIl5UyVa3l2KodCdL/+4YH8asPNN/6FS+ftjAO9ypAuJnxn72YJcYpjgAcYJ
AUON/TWcJukdK+yF9FSTMXylo0pNnTp1/tI3toGZqPWYy6V2hkGrr5vwBhUr21EYEZrqyzhSJztj
7dpoczOgUHZkGd1+8pnfCpRWwDMKL12Hw8jntuDXvd1E0nTxgFZVnIfjYQEnVc77JHS668rW6gsY
kFg5OGLfq67Dy9OnNnoF3C9pI/WLaIDU1SKNdjZOHNJv/uSjrbjZf2/ef380PptmwsHUEEOeKSZ6
jUunC47q1qgXF85sTxtvjtLdRMEWqG65S8mxOJbIgLaL0PVDstDkz/UeIdPHn+RtBfWvDwKKG3WU
yUzonMaZMWqZ9eY3EcMTGTaUsPw5c+K6tRoxoiFyk3yFJ1JULnP4yZ53/kyt98dyqF0onjSkpWd6
hzZMEKeFDvfHNheN9uUUSUTUqRZkgzulG5cZLgOJhqnax1/6bLP9/a2BC+oWGh3eK+Lg3j4ZeBAJ
RnLpRjAZNHeFYMCGeddwD8pNnZQdr2iPWumOm3bs5f3IHHcz0+m9c7LQ+49DbU1IFAg+Vn4lO7lx
XsTai9taC5EQO6MWHXZfR6SAeHSTXayizW1so46m4KlNjbn3F3vKv9UMmk3frpsIzN//rov/N685
EWIIuVi7GMPy/thnrzmH5XIJCT3YuY3kbE+nsAmY34RXNJ0imDKIab8mqNh80o7y60SGlAAiaR6h
jwQ5rVec4cNcf23lJC6nNLG2+DHiQ0OMxicL0vvn9ve6SHoNBbANM/vtHeyS1AI+OnoozWJSTGlT
4BGzOX6A5r8ywLhdE+MgH+a5jg6fXKN37y4yaASgNtdJstnbZ49t1SxgkBBmBe6iaQEEjzn2K9q0
dE1FrX1NCmV80ft8+ZV58XSYKje+oAGYBJnLYPzjz/JbEvRmHeET0LfiVlnk9lEvv70MfRql2jRH
65AKvjUDyAn0wVyxrF12yAbuSxCA88lghb5ZZuliER0aCjP6n663pSOz3Kkc2+BF2Qh9+EIO3LYq
I0sECnxX7S9VzzHQ1Gb9UlgmeLjKKKZuT4+a6kU6eY5Nep5Ifvj4W51hU3g9JSooQhdWniur5Hnp
meacuhI9GwJpdd1h6Mf+oJccAcaYUejQVGZACTlXm9JI/5qGQRxcfRo+W6Pfkib//hAO8Bb+Zmfi
F28vLUsykVDV1AeGXU8YS7qGQOlBS/Urr3OeYIDL/cdf+w83k83VdBwDIRjWynOCtwl5otZnrw8m
OY9fNc4AuO1z+WhoeeluGypUv1b1dNksVX3pMYg6oUdF52N0Dpj24ocyJnqbCxZNaPHpc01G9o4m
4UWsz2ikoF8WBwu/Hb1GWL3ST5Br4AwWzl8ff48zMd565fgeJLlTVbGQoAh8e+XAT0hspOEQdAon
wraVWrezq169SBE1FyTpWofQo92diKg+1Es0b1VROQ+jqu9m2daBF0c9KeKGfS/Z9nCiWeMKM3Rv
woy+f80K+sl+YLzbiSQdAta8de2zOVSfv0YeEX7kIY5Iqdrkl2kgXKHv0QOyyOe7OIyNA6JK79hb
RnHviPEvzgY4qkAqbVXU2AlG1llcknCFhN+1uxujol3UQeEgeiFc5i8LU37Gd+V0g+ztyYlEdhza
8EqYKb0TRqs0e8UwXE/Ygz+pgd4/xOtrpLNEsM8a3JC3t8Lo3MZNS30Iwl6bL3Hm9LvBHKobKrn5
GJoy/eQZfv/zvNVXwkbmmbYu353be6Jt0tCaAs7a5YvZiR8UHQn61Hb8rkVJl31SQvzh5xHPgpWE
fQDTijzbr9AJwDzOeqBSgE2fyKTKfoplci4sq1nnQo31yYJ7pidfn+0VAELDCSY8B+TzEBrUt6Ub
adEc1JhOfCbfNNubqngYk4zUzXlwrlE7y4emhw5J/DBsz74vsYV7labf9k4XPWKW1vyum+xP9qXz
g8LvT4Y3Abk7pRwv1ttbjVDJEyoJp8DLzWwfzp7+HIUxjKDc7q+nzvV22Kr1nx1ogY1plOqTfsGf
fjxhs1RyvP28+2fLZdUUAO1UNQfEvE1Pmqj1VzpneyGJWEHRQQTpJLofmMTrE7Bz55Mv/y4Jdf32
3Bz+ieCZdsXZg+C6XWmShDsGqqJm2TABsx5bWTd+3szofNNFPXoDI8Yuco4Jjv1jqznDjTlbaCtQ
dzHG7WsmOHaad3tgNNHTx2viu6tjcYIkj331lnDQXI1V/2wW2nmfjIXWmIFNKXBoERzdVFGFJd1o
mpfRMv9yYSbd4/YwgzJX2sPHP/19vWtxiF1R/46mecQlnFVLiQL6Z9IHD1I8jOJeVH31NNJYHK9T
xVsF6RjboB9NNn5uRTeffC1mcwddh+y0mVLV/celPx9ozXwm4sQ2+VZnHygKl17D2ilZJ0boHUMn
ik2oVd0VPPURJFJ32YtSHj++DH+4CQAa1lYpJjYehjMvCPjNEDapLoMsUrAvUm/Qf3UWGuq5sJ29
HMbiLwexPeP6lN+rhFF/VtisT+Gbcs3iu9IbAMgoKV3P492meLSNeLAREoUmnTUmfIjksmRMyuNs
aM2prbS0OAIBRHKZ8a9cxmKoxlsTQrUiLLcp14c3LKpP3t219/Huc6Gg9zgTrbflPGyNMRGKB6OH
h5M1DCWWvBksH3t0OaIWHZZ4RwYgA66ZC1Nuy8ouzH0yKFQa2K7t44TkgrnyYLjzwaMl7gUETnN6
MIE3IZQiVeIhScaU6WbSL+FejQYGeGL9EP9+fIPfrwKQUem8cJLFxAhL9uw1aytCj2rEVAFIkzQ8
rN0S8E1pQ8shHmImIWEZQa+PTdWBHfPIDKmq0tF8pouMKGcI0t2eYYu60VFT5n6tOWa9NecZ0MXH
n/T9o4gF0iS1gFULNf/5+d+p7C5PwEAEgubPNstn69j12heGTd6Vkcz5wW30+btFkvBsG0nw8Q9/
t2lS4FCgAc626HrZ5/k7so3jMEsSJ8CnLe6zMhpubSJ0wZNweMCx3Fx//PN+l09vH/u1pb2mOFoG
JHHn7G2nwaBsPUZQFztl/70W5rTPOfMSPCq1SyxZstqF0hoP7KlQeyNP22VTVh1J6oHGIbriulqc
bIuqm1Thwqr3xZw0YlcSS4hKd3FfYqeWm3FW1FeQoz8pMXTz3cthsNXj1Sbrgo3/fGONMSsIrU+0
oOQJvzZbz3vUSxPUWqRHz8XEmTdHsVL4JEwj4JkZtOvR3G3rCdXMxjFTRux2FpWf1Kz6+iy/vagm
mx5/Odh46Tqvd/kfppuWlgkJcTCAMDjkAAXY98DDYzB/SmwZVl8mGWvVcZwxkfnSGOxqB4zHvuwW
0zl1FhyOVTwTJRuU8+2VNxtRGIyFmMeLsfHQ7ZktSNHL2mDA+PHT8McPju2Shdam7eGcR5XyJBil
PQgQCe7kQN/CTVPust72bkvHDr+WXQNcKNRz0iXhxLj6Dkbo+NqrEtEXW7WJ0lsMaCgThUd+gznF
OfThhApi0taKW+m9tZpnhPbZB3+/erNbGaQlOiwupD+f7R9j3RG5qesLUXyaLDeRqXffCO+90XMz
uit1tJVkFYtX2QIhj4xYPbpVnkJpm8rrtOPF/uQ6/uHjrEdTPK74hogCOau4OnPg1EHNH9gOWVZR
aEJRMKbkVNmWugqVDfFAxc7JrUbvVIluus51AgX5xdEx5ujvoIz/47joD0uvyYpra/gsuULW+Y4+
5xVCAZyHGBWrfQ6+NfNxf433iN7CtQ1hXJhR1gZd18ARs9v+CShjvgVbM5DIgLQBBOFyW0kT+Jsa
8k/K9j+sQJyAXEZaxKsSrvh7A/zHy2KUZeS0GoI8lBpoBCra1xvPDpP6VgBSgbJuJrHzRcyi21uG
GLXAFcCkXtE/UQDlRSEwjk9OpV/RP6OXHFp2TURxCFHSF9kSF6eFxCaCKJxmBdNYYVwF+ZJQZiac
Wj671H+48QwW1mqS5ggLwNly6tZQ0VKoRQEYMlghsUE0a2S7wZRGAnCOpZYrTBbFcRyiR8E1uUUW
YB9MaBV77GWfBVca62N/thCxpOsUcRazWiaFbxcim7sX95wMghjW4zHVyvK67LgbMDq1ZSM7U991
s6kA1RhyF4LmpqOktFu3mMogbgYNufTYEIjIWsHJJPKI3IjNVkNWaOX+khTYV5FfiEfHGlZ4X5y+
NkYDADvtviOAS7/mhWM/f/JuvV/zOcIafBsCzgg3Oz9OtClZzVlre4HBC3YT65l5ZRPJEHhlnn0b
HKbuUYYWyNASlICgLX8m0fidG1FvFzXH952WGZ9UDH/YhuiJ0TBnhVs7Y+c9ipS8FQPsRgiKB49G
a6v6MuF53dBWXrbGoM97O8/7F49d6Zp1Yd5OFHEbQP42BozWvlk05JAfX6b1zr6983wkF6srpxs6
ZOcrEISQZtJ0B6vRbNlfZnggWwZF1RU1/bCLRSWepPo87On980bLl2eNudiawGCtr8c/3mWQ9ZDO
MVXw8ERyT+PTOKAPcPapKrBMx0VxgWCieknaNL2olWb/Gs3sG6T/Jd3YmG73mdu1VyL3IMsYZnlh
Gcq+FuiRNhl5dgRCQALcV8Wg70Qq8uNS1uFjNRjpIxvNpRJL63xyFfXfTYN/XkfJbV1fZBQdLnHH
5133LCfilC1Rw1PRAJQzp8WGUcfY4DH1jHnaiqGGLtoxkYi2LMIwEs3e8I5T0SlkxTNHzg2mrWbZ
LOg36ucSVH20NUpINTscjppxPWumGDcaTsL2ddLzaTcwjtgvDL6VP6TYCeDN2I8E7M4vIShkRi9l
9lxNgEKjPh78Bo9aSeSS3tW73sup3lPyfvEC8ppkm476uKd2k+Nt1usZ/efYIU/EjuX0apWuqjdL
luh0NbMQWK9S0bgbqkEn/6CAcAjFTSxbqU/CA9Bj4dppbJnnx1Bq4zVOTtH6MzTwOy4dzq00bbOf
LV7nFCHUhHsULUQ0XAxUOeHBgIjZbgujU4ovKPrsSIWQ3dHIaX+RnDZ6m5kvty3GGcIX44HR9Rs9
B5BaqeZaxkO6hiWqyiTgTyDX78nvgoDmWI3up3BgOSuYs7gA8tOA3JEEYpAcanNaEiOOvCrUvNLv
+4rNvpghY4Xo9tqDsprhiPWwawPTRb+whJEjdxpA5BsiCIR20itmbLtsyWN7G0duQ5BPU2jhfsSU
ru/NTOX3XDyWwzZbL1SYRZrP27jGxVS286PA8Y869OP3+l0DngeS5dywqCogxXBCefuK1Y3dog+1
9F2hJ/qJGNAyEE7L+wKI5cpcSDbazFNeBzqb+ElWZnbk/Kh/clx/12vjBxhrs20dfHNslmf1libb
BfLgQiZRWnfHPAujU5la2i53k+sIAP3RjOwHGPoJ3dSovSimFvmX44k9QxFvFwFLog+UqJ8fX5zz
09Pfn4oaB+kdswltPdr9Y/mpG1b/ZolQ+M/F+DPPJoIBeqe9Hfoof7GwcAUf/7x3tQsrHCc1Nlhg
rmBLzln1dTbEpd0Ozs71Ju8yHcPs1Gpx/pUQX8NPrIZ3I5LlNdaO6KiWAhO8hp2LY5aOvNnOdAgH
Qxovz/bcFvfQfdIHq4DDj/vKvtKKnjWiwUIF/BSvn9SUrn32NMH0OdsoyHLTEBGtkiK2CvbMt9fM
k5NVo98Kd8jIF3tXSad1j03e2Dluxq4n33CO41MIb1XttdxcHhqev4gwm0VDim7p49UUIU3dZyP8
wq0+cKj1MWZXXwE+jqSkgCHt4jLDdogy+1uESQbOcgmAdNO4bVmRSVx3z22J0DG0omIfOqMVnxql
iCJJsiqe7uJiZYwRrIL0Zqmd8iW2l5GFr1N1uad5h5YoqjU0+IRddWpXkcyU7waMycsxcvOyu/VI
v2hh1bnWaT1fe1tDa3VrV7ZRBfBwGYrvdZ0mdZDmRrbsQk4S31ETlflhUik8attrKRxzRN5qYyf6
Ik/pQtAUcqd2vlwyWmNIZLlfNO3aHywQefdIE6b9TuyhzZ3so5jjVFzoxanEygupZGCstyVsxbrO
XRN4pasliDLSYRm/SW0ujEBOaVqwpNn6uO/tdcCE0qWMjszmEKHajG3lLifTTvlgyckGreF/AA+b
FmIPhzxxx4NeJ3l5cnJPzleI+Hs8GuNS70dtDK8Mg6V91uplvdbGfVh5FERk37YAUsNc/sUC5N5a
loeursOPvjUnApyYN6YAu7XCPNAXax6k2ZXiEFaQDHwztTILtWyubkZRrHE4VkZ6U+9pMt3C1TO+
uonwblWK8daP9SqDi50tXssyrJbHEi8VPtTcym9RQhJiI7JhuELP37V+givfr0a7VId8Sq10E1YO
lheAOva0U5hvjIA/Jc3EimkMb/pULvmD0xbJNXW+E58mLDB7R2+j8iHBZFfslonMpkfDQbt16zhV
Oewbyca0m6tY/MhSzq7HCK12s5sXJe0dZPvmSUSdNwReU5YAnAujVajvuxwJ9CDpkoHtay9IfZmr
XT5LoNjSyGIEEpXyEgKbbW9sbiEg5rpvJjOm55Tu0iUUkEzbOuAkyezR0n5fcNDvNkkLoXlfp+k4
XILp0fnDLOtbunrk+gRI1tw0qJY6vy/ZZoetWSbz1iqGrLxF1wzjOHV7kRPEoxsldGEeXWPsneiq
JPUdGO8yJfcYPhJMl70bTpeGMpf6QSy1DYOLd3M8Et5m6htjGWexn1A8gz13e4fx2JSt7t6ZBNMd
L3jBtzbrKd8vRkbOGQafYTvS0C9+ZvCOk402arE8FfVgM0zh328O3pCvjoJEwCc0kgZDODmH8BBx
I2W9P9KQXW549DATFoj8oLPHeRtEopmdwMZSfakrHNcH4q8aFnVOLRzyCBOArqFsv8CzuI0Tp73k
Rirm7Fk/HZGNwzsM3cR7wLykO7csKMMMrBQaH5CHdRQzMgV9zEejZfdyldpGUe9k/qCzb17VOtEr
GxlRyga6bEMg7zOpVAgaJWCysFF1Tu5arlt+ImfvgewfqZ/KYrYeOpWMP6y2r1jeKkSEPvQrUwXG
mBfxoUD/npGtJU21Ib2v/SqNOrd8sN1kaQ2q1kscXziwcRdF8AQ6zdPxtBlp3+9GDIfP2YjbYETW
9iyztmwwjpJshnsbWcAF9PBCbvpidK1dNJeYcbMedoWPcw6eiOkU6few0sZut5iVeiaKCDMU4o0R
PuAklmU7EFfh7nOCVuKdnkcd7gmeGKwcEgDAnRPzRQPELlSMk0GIzy51JgjHXpb/lZKTVOw6D94r
UgfiLe60ru5OI/pvdFFy0Uemba2yr2KZxlgKMlQ8Rp+wTlRWTLXCYL3tdo1lk5KqIodYvLznVaeT
PXrbaOjwk1i5291pTd89LarFoKKGrEuvPKKtEdjSLzCePFPJX1xdq7woOGAZO0WR9CxmrGA+Wqfl
chyV+mmaraLdvAxuvjOdrtOOQiyQPpckbu17tLAi3KJoH439NPHq7ycq4mGX5lMEI7vG3kJYQWke
odxPR5GmeX/M+qZ6UPQBYNnaXTFfTeCaex5KAORYoPRx2ESYxDJoFB1FmqspkPvNzD5j0UvDzTTE
QJPoIXXOpiAom4BFi9DuLBMNzOFOg9CNqczVtrJ0eYBjFcmTCUCpPAmqU9/yClLeunKpu/2MEnaE
paUZjxnq5OQhFNixj30+eu0JL8DSoZLNOiq2rn+sSXW7YPwc3c0Z7yjRkql+m8WF/TJ0TjXtM00j
JGKu1PTgmAoKmiowON5gsh5hQi+OkW4yJVliY7nY5E00HfSDvIHAvsWmE1P7rTQIf2k0lBmp3oUn
AgOKkT06Mb7EfR9CzSSdyLzgOVAIda28ux8HJ/xvws5jR24l7bZPRIA+yGmS6cvLlTQhSo4R9D6C
fPp/ZeMOWnX6Hg0aaBxIqiwmGfzM3mtvSSiEjnao8KqBQ9+AP3aM1+FzdybTHozTxb9kEXFdIpy8
sDEjuxsxr5AalRTS4V8BHNydzRKY67Ysek6j2+m1G7act+BERQB2fCW8Ax+lYvgWz8y+V42kLi11
v+aHAp87kHf+E7atxce6Hg+FcxncpgcMpWX1ee28Cpswc+/1PESiAiHt1roGjoUhRE0VtU5U+U1w
zsIN9Yd1Y7fH2PanneCyPpSIC8Ec1h4JazCMpusqWlq1pcAYnm7Vhol5wMF9xae9sfoExGLuyK9k
N7tVQNk7ItwYkBkGzJesNLwIGzYhVAWKgZc3buELsqNpScIAqMbHupLafqhZm8nrnM/hd7RrccfK
253kTg5DQ1xjnw81Mud+eiNUEztcMHv8NLr8jcSDWnT7ZYnJkYzabYQ5sulxSjxvq0B9mH59AUe9
Tftqs8zP2Qj7TTjVc87TwufqscImnC4MmGavWo6kKZXzzm5t7zlbN8wQtyk3kj42UM69VdikIEDZ
su7dxmJeLmKsofyM2K5PZCvWy8H4LeQShSk0rfuF/MBsjaLLJDD5khhecW1sp84/KaavO+ab5XzS
/ijze2J0kBy4TLXqxOlaop+LCVXLmZmMObdEvk0vm2k6aye23v8lgII5B2o+y37erEG0Cc97mOG/
kNOzH7OI2i/lyJ1KSUF11GyScngcs+JGht3yNpH9FF94r5I6iEy1bpDjO85yauAILgdOjXDcD9UC
c0vEWEUTQfZCdILVHiF+nz3/uQcLNxC8XhJhG+h+TnoOcvx5Wt9AKp3fpVnQIfsXTQZtCB4OWelx
RDTnPETb9Mbg075vw9FCo87SEhtRtI3tU16Hc3ZE0i5ZazoeJOsxcDCKeJ0C90D9Ex8ULB+oVZWa
GECMowyOWeeH9d5iLVqc+QXD7KUlVuOMAC3b7nu9avlIhkEwIOtzLPtYrq7zm6GTpy+mq2wL+go8
26Xya3cvJsOCsh4JK8T+NIlTA8Sp5hlV3ltJ1zEno4WGIJ1MtQ0P2lqpLNvOz/sTOMIBVnnviDbl
YW8JhsD7WucziPkaRoIMZfWWg3T7VMVRQ8BHOIf2DvBd7z7FhHxlfC/5mO9Cy4ivBLjl0VPXNcVw
gG7HOYQXXS4n1cOcf7VZleWnQDfycZprt79ygjOHARdvHnRUx+XF036Huo0VISRvgxnzUIKSDoh7
2mZ9V/g8qHfkN4zUwp2vqrOqAT3sXTYNT7LvqTBkN0SQtgm+Za9NrJu+kzGBg9deSV0gh0bfdGzH
GSaFOyor7duVM1V5Xv3CLY+iRSGJRXMF1o8mTPV+eyAcqbo6Lo1mugRrKPZEORHu5mQ0EbyDCVHL
tb1kTF+86G2SN8pMttowfzJY0RSNdXfOGgcmK/RW6AC2XQYvvde7pFL5CMb2NCwZMU+QOAh66e18
w3FmvFvoFOQr8IthSc5VXWzfbVViq9BK5hf0pvGUmK7gElo9r2xdz9GE1d1belggjWWBp26jPXg6
Rb0z5f2v3L+ZZk1lae8BlIkHS2Orv3tG05Ua3UUIpaYWXH5j1f0vM1C/nVt1o94E4Kto9Huz5DtN
cFS3t6wsr4lYgu+3I+ERDkUkRLDzx370k6XMyParm2mbL+V208UGtT98vD0NOulr7DFJofPuM/vK
/gMJ9Y5Kg60rKoiHRnuczZGxYULQipE0q4oRQDSGerBM3nScWqPUfpIoA7Xj5L91Oajy2s99ObJu
9LzLVAlg+7bfdepiFbHGxIi3iPieCAVIyMnlpjCaGhRrkzU/5Ro05wHrSfPmFGOpjp3y7eLK2Ts9
a1qJcE/GdfCzb7Rj5am9efaHePHrq5ry5sScu0moT5yWBaRni7cYiPeDMlTeu7oazCFvCx19jCe0
fmm0dewrRptWYc9En6y60KxjA7zLAfumrA639xz528cln7vlzEYpu6u7cAiTwnUGn9Aqzx0PjtPT
zw65qqJ9WMxigeKxieKgcu4HAiob+TaTyEKGgzMMcWpc/o5XuvzStYigR2SR6/9Us6U+z369hDfO
k/nA3E6+DH1r/+CuKEts7QGpDhh8uu1MKT/Jh7zrG2A6wVL9HB05nvxVVB78AIv6QBD+s6a+0KN5
zqgt7NR12wmRNJ5Hwtic3nGPWB6gNpUUcOJO4jaL7gRQ7noH7JjcEQW2IE4HwU4kCV2d39QplKmP
Xg3lIuF1AOK8YPkYpIax3YuPpstgNYRMTvJinwE0Iogtq5+ogsq7xo+s+U4KeAwxdZx7DwRVzFTP
QBieLO1OLiQXC4Otq1z90tuKgYHn5+N6bHm1iE9seZphT3xmiTEjt+Jp75E47T125RocTTHjabeh
A6oTT0z81UMHuienMeYlQNGynWO3BBHYkrhLuBisvvyThAm6uyEKO0rMWlwkVLkVFGCb+wl5nHaG
UdR12osvByWgcW0xxxOLvFMkIHYyFmYKBO9+8R/GdmuJBFAok5K28DZ98MdYXu1V2m96EpGVzFQ6
F5RHtobl15JYwNBB3d3GUgQHEVO97vvIrcKXmJTMPUgejVqlczn1A9GN0zWwsXIft3rI2EhtObkm
vnT0NYPjMuwxlDoA+JrqNvZFRhkKzC+LFgl/kJRw9H5q4H1YRmCEKmbPUHKKtS/P3VrGFTa32GZO
HjcwCluVZc8DfrXocIsZPQ9aDFNaZNnyTW4MGA49G/8VJzqMxUfZQrH4GPezFT94lYDvx6xaMGxH
gM1rMtJfh7jhbUWRRdkA81CkjZxzGpu8Wkg27URGCrNFxXweiiZzz2L1CQuwVpiiu94ZZX8y2+3M
tHCvNZQfNMznqJxBsO4IDrM/G3rZdT9pSp/9QhT0duhgMRHY25XZW1GQEX0wNf0UOweU96kVZQV8
NLiAJ3bPLk7YDd4K9hXGZlcrUJ79yFUW3yV8zoz4rKxYExzFpnh0zC0Zq94250cNUAP1ng1v/jnr
MiUBpsJyORWVCo4CfE5x3iBj0SSOU3Up/KZ0dg6Lk5Hkace8Kk2kVGJw+PEerHKkA7Hkbk2IOIwT
DdVHpjOefiIIhT982UKp1tuWMRh2Zuw5G9qAPLTjjLJWHgZEcrybAjNPD9MM8zZBWIMp3W0tRbbP
omGDRDLqz2KgHX5sKrv8bNqyePOWkhhzty8kSTOE3C9JJeywPy+jIg1Xjlq+spuCheCFCz8eAvrH
ralyFgt03eZCpzOzwcPFvG9MS/gFkyp5UXG3WKmapYdvsCfQYgeek+BsOGTFPVad7AryQ3R3dj3Q
uGf90vmXgBfH14mNqdpBv/W/x0z88n1dZE1373tMRQ5up/IVTAQtPnyXkuCclfGkuYI69LfnroyR
pQtsv24yMpEHzCOK4cqNSeyWY4WL+OqNQ/3qrJKNZMMz6hOBU2xBkk3rrM9O3rb3pbTq6PMAHgOl
RyiHS9WUHbw4SlnIocvILDAM8wUeFiJR2FpLh/fFjG31axGhwBvlR8VvGvu2OXZdSTBCYFZ2sA0B
Bd+XxthApgMneiCpmrkvH82NjrDC+DwqJ74XhlhgPSMB9IcjoyO1Z0OdUbWZStv3zmZHa8qXQiHu
Cct7xq8vHMrjPP6FGA6Wda7rwj7dAGtEdBAA+CS7AFyXYWJc0RnqmYJ3m4k4BPd0HerNZd4lpOSF
tsbZdIDt1UMx4TeCV9LeCHpZjzxsx+p7JBlIifoXSpvtHFWz853hIDqWKovwoOFDhvS1gVUq8Jm/
wnAtXdomIHBPcKPdr8VgQpmGCBq71MwjmJs5qwmqQwzrbBRb1jhepD36Ku3C8Tezbi2eSTAmuiuI
tDW8eLydwv2APqQ5DJuAdo/31oOVP7KIv9jzBkuVWjeCXmVFtbz3Gg2cUVdDbqWWosXZ8V3rc5Dx
AoNOHXUIzKeN8s3QrX8YVwYal2jqTX3pZG/fg7RUHzQgEuqAaCVhz2tvhAgSJI8DeEmIfCqixFwD
YkTu3G4xWUpWDG0kbY18yjtBgExH6uewY44h7kkZUP2F/XQIWsezG/1ADIUYHmyxBkSRzOtCTwMi
dXqbrRKe9Brp4dhKpOJVZ1vf6pC0PxSXOj9SIjYTI5Guu0ecusbnDF1qQclgrcEBIhUxYGMF1IVH
f1r829CCCCeme1tw7NFbi0egUNhwpq0llrsWZg2/MMTsCHXxAPyAVqj7/sRvXHTgGSJ33GcYrZZL
X1kBturMs7fL5Doz8SxVGcZn0vQKXM2RnTGDUGNk3alxGcpDoLWGScWJtl0XuKm/vC5YKLWxqvaU
EvXsHq21dYlnhbJcuY9dL+0zhSVwxgmq76OmbHJOunYFCnYnpggnxCUav/Uj0pkHsp90dTFB2736
ZSG+Iwd2ZSKbSRIsUvXOx8wb8ucF7rBO7MEe6RmGslivuDyn5jjmXpAMAy91knk61Ftr397idOpm
Xu8InWm/bHbIu0nnXuGmY9BGrJfDjd+QY80vU5/B2VeoWdEX0ZibRj5jBJXWdIRwnpxx3ZeUw9/b
spbf7XbOv2VwwtZTZOkMEU5Yq5/M+Oazr2dHHEAarNyacU+2n4yL+QN+IfDjVHyhSjTfDDNf6YJ1
YR0EtzHL7THx+2A4u4UjvvSlvf0s1TAN5xEWHkm6JV77A89zFx5zxYg8dZaJsLm+LLW4tvFt/Mlk
WMt7IGBLSyhXJqNjswz2L6asfvYq+qINv7G8XbM72kefJM7CmZ1D2cDyeekQJZFJaYRZfoUuuL6U
aJrYSx3to1wtuBO9p62nKElKwseXlGpu9A9FKKr7sVxYALIfLt/aWKI3ClbZpJXxxRFwMblncvMG
D45y4By5GPyY3sno8d1gYJYwdDEOhSJbRyCpfDnVgxShbg8bS+lvi8Fa8YRVCAqSJZZSXKkl5zTk
nbMfwCCR98mgTZO60WdZeArkUv/s3DGQpGB0zfSTPLkZhY8mYmgHW3SxE/RSNPZk68JZYg5QxveS
ydVz1hAfw5IMwUcSswf5Ao5IrXck+83xiYx1lfKK4o2gGbX532tu2M9j5szd3sZvf4oL6PoXNU/s
9z11g8vllT+7KR57u/ptgq0oExD0dXcIgibcroWKpdwSBuR+hlpp0CfVsi1LNbr3n7TTxZqujmv9
5m1MQ9VZ8wiXCLmi/eHGuFYPGy6/goc47k5KQX6/awYPzZLpmdgnoirbOPGr0nJT2az9y9gAnt7V
QKOAYUtAdfsW9HKcFop0e3L5DCgrA7cCxWPkkXxlQYtadk62aGyxyKXJ5qx770LsJQxYBQjC2nFg
D2lAooN3hKeA8NRGNinSomX/DR2Mp+tVDxt5P0FNHt8nFnDtI3KRKdjJeZjK67x0HqRGBN3qWBHL
94hvLMx2RCu6VkKi6zDv+Q/jrsA2/CPCy0SU5Wb8U+n01hfdc3CBotlKnXJGZxl9l8uhxnAZCjh4
n/IllyydATBk3tmqNFRpnKNemMyjlz+oqR6Kw7KOkz5ylXjdrJnTkOQIqjLkAYtuIaVh3o3nbDEw
OSt/ZdI5hiVCFz2rGe2vv4ZhyvDQKtgToYlPWxbBc7qFA8O5xTHgyYZAKVqNoW6fsTs69QEC0SLe
jBOOH3uOvlcyw2a1x0LYu2yMJu9eugEc4ioy2+dV9pFzQRAsS3YK5MMghfVsa+91Qo7naO5knU6A
eZxToEgJZs7AterkdHucQLrWaeWqTh/ruoqOo2Q1l8CkquLjhJCZfqpVt5TfMTOfx1q0P7Ix0CxU
2VoK8GsiO2kExkPS0OXBCI/EAHtNR/4V8tTGKtZiYLaDX6sp5AQJBkee9hluZNBhtBuXIPxFK9Sb
GxW7Deg4Kh1dcGChIcnagoUbsMCWoXSRo4UxzlzsWStFt7mo6zxWHbd8gnyTg1KFEpUBU+bhHroQ
/NxOO6QUVnG3HmSVLXJn+CPPde0sVQKrqpRn3VbyzhaQgMmKjYdfBvAN8W5LZVUXKreKuQV+/EPJ
STwfANJHxaleGOAwWmOPmspN6+ZRChuhUsvvGR4FGlYiCSuWgCwR1HDH/pBBYbNm7u8iLwki34kb
ibkavEyR5DuhX/B84j8dNbNOJyaLAXYyWGtmp5BHPUhsa8QkBgyrR08FtmDfz4YrXpsgu4yms/P9
2If2N3KFbqmHqzbLX2xK/0PLgW0Z8DkcBdSO4CP+FELkpU3P5szxvs0YKo0MVdJpCeaLbakFA2Gb
/4R7Y1hVO9A4mXw4B9PCGKYO8y5rGEGJ15t7mbctPJXtAHZ/meSnjmeWAj7Pvzp2Fez9sQWMT1Do
+OnflSjvFee8bHDZ8cED9xb0EL5TcVT1WoUL6xJYv1B1K9dVZylEzF5n8c7VWLFFaYRhcMr27i8a
EvFekIkj+Ca1DHyH9TD//93PZku1RX7ZQtQM3PFxDtCoZZPvuNAtY5soQt5YBnk46+/iSICsztIh
DNfwWAvteQfcDTAclFuHkC+7xg6QukfM9umy0chp0KscOxTZ6sqLLn8eda0/FsLV24OjCuiU1Ku6
pIjvUDAbB+oLC42QuNBaMKPb3xCiw0Eu5NbuXLY/bFjY0gT7ITN19wB/V36BYXozafdkyhlrQR++
9pP+pHBne0QnTD899EwJE93mCyrY+YlNxwDJqDAQueVC2mc+TgJcNtpSSPbS5lLzJYXqmRJl699k
kYVRahMgo0n4dou3zWxuu+4otq3mlakz1vAbeEwkMmjLnzVZ3c+5s3r200zeHatw9HTLi8yHZTs6
ProrTuis/RYY4uGSsdXWN6QryMvtXIIrBlqrW6aslcVE2ysz51Avff+1CIFa/E1y/w/h0O1rJ3PJ
vREibr7GP58Xn2Ev43cSysGWTQfO2GhX4kc6u1z+vTdVTqrh6Xwf4vLrEvbkyWe1ODT5dk9yEfvm
2l8eteIz//uD8A8t7u1uJLgMCoAPWwQR/p8fSzIzcZkdmgMqlO6Bl5n9OZbFdPShswDA68cjOHIW
jFE8EAAzZ97nINQgtVDtJq4rofu6uvb+opd7r8blQ/FocI1c4GA2bJE/P9Tkdv1s49I/WFWXX4YY
OiOdQl+cCU3fdpqm8xwgufmbDeH25P0hXoXAgIsDeRp2WEKp3mkFQzFROBEbeRg7ptpqGKk8S394
QEyPngTDMys0uucPVl+pS+8vX/hnYONFzXbKQ2ED7XPip6C0x/02lNRK//5V/a9PB9+DsxaQGF/Y
uxvIQQ1dsgZ1DpywjzAHx3Gnyrq/79xqXpJ//1n/sFlS7fkhOjdMBtwZSD7+/AYkW2bpzTmHtjX5
3+ex93Pst+u4nxYbMO9Krdar1t0rv1vvm1sASVR1gvV09v+CEf+/dox//toCbhF+T2STtoBT8ecn
mcjK075NgEem9PRS0rozblJxnEQ9ocv//mv/87UQuSghHRudJu7j90czw8kZeYXcDp7oaMwF+lDy
d2Ft79qAFmtk3fs6R3T8M8XAX372P8SYSPTh7/1HGYl1X7z7ekcTZayduOdn5d+otmwAInepiUIa
q3FPHhgo4X//bV33/f2OmZ6RtovnCtuD/f4x62hcrEi52R6HHtoVIJoBocOL3e4nr6am99S8nAkI
tRfUf2UPdrdx2iMDLFp8WiL73EQ+FYneyBz+bltlOSbAfhlQlhQC3C8sAUg+pEpMs6qi2VP+NIyX
YFt6KApby2Ll338h5/01JLrNYSlBggKib26ad4LWqTTcRb2kgUfr/J1+Z2sA/OGf5vhvrn0e6K99
1COzrFfOtFrIBslYzDSDiOaOkhAk7+yRZDr2uX0/z5b3zYi8+Eue1v/6kLfCA8Mi/0Ps/e6GRiBe
1+y5j3PbCuewVmpeP9mtJYjZmYwzXnC/zdPbXy7N7ez677ONS8Mt6pIjCAonwn7x509Fv2QPPsif
Y0dUzpnJT0dl5gcv1GjZfmNjfu9BKj0NK9uTnW5uDaMm1ezENvpvfr//uJP/+7OEN5JYxPly843e
Evf+/Cy55arWZv90zBwbfV2LPPAKL9m9DyCRirsudGt13ej5ygeeiMw5YsErBDRmdJJpKdhi7GJs
8RDFlR0vdyheWWIgIhuc69KRUZesQJkR1g0jx7hVjsEDC5ZqO4ReNPZn7XKc7cgHsuXJHTs4fwoF
B6HrI2PjzrhquK9ROYhL6XPOXQpCmbO7YGPAlo6a+c5u8zWABMVkzmXP4JGARAN6C2DQ9Fh3qO/H
1wCWzPo13wq7eGyHhoGuGdft2pFUEF49f/C9B3dCyQRZ3A7vcm61KvFniSGvhWeLjGNewk8Ck3eW
6rgO9BPaNmkSxpdYIwacsMe/3B7vj4KQ1619c2zg6ackfn/KrnApmTcaG0IySywgAzEBosw98Znl
tgBp5fWY/5I+sKMF55P0LBSBVaSTOFNzdbVNpBH99Paw/KUUeH/8cw67noDDdGNBoJ9/V5/g87Sh
r+XrcQP2nU5T3uFMLXla85tV9S9+NF6k/3hMBGYUCCO0NtQf4t17r4V0WI/hlB+Rron+pgBz2ses
7cvftWd1697DFYGWq0Ae9jyTZPY5niMVXWYGhPnjuuBIOZZzHtjf8mim3zYBaqNn5m/yIa7R1ZEF
kAOpLRElOV9bq6nMx16qvtr3lMlm33XjYO8D0k1IA9c25f64AkO6z1rm7ThZ/nPBWyhgD5ud5Usy
c/WLvTCaEMis1Jab89eC0vk8q9ysp3H0q+2TcNB/73TvE/LtQzRxTnEZN0ffwtOW3vajr7GTRb9g
4DJFyR0ByS5nKkdh10yrtQfUVn9z69w52k6YhZfKWZHh4tLKCJEqMS7htAdpQu3vjY9ouIeA/Tm1
1ZGNGKzKUa5zyD4qnwmh86wl+zSytT+GzN2rJFjr9ofx7KU5IEIaIO/Lrv8YDy6OlL635t9dW4td
t8W6+sG7g4lPDZ22fmVN4/bJJJUDYlsVWUI55A1fujLIzzntU33252B58doupDDJsjY7eyIzPz1O
Vo74Fo984pXz/DHymlifNdtDL2VNPb7eXlnxrkdiKpOg0GTstb6MyNyMKu+3U7nkUbRqWn81yCg/
eFU5iJ9lGaFHt2QfQmieQb4XWLuh2O/U6BQsIbhZ7sh5r0ryd7QJdyLCXLpHb1P1KLCy+eCLumG/
Ohjmiix/6GLQ/szEg0fKBp9W1kSirR6hLHyKwPZ4mXLFMbBERX4MaVi3xHbm5mtkmAPvBJm9zLPC
LvvGC3Jrb2WbtIpja4izI87QCU65KVb3M+5ZLMfuNhFP4gzqLBZri/YI+yKM1KzrOM/mootOFbij
Og1kNP4yxcLesXZy+sgenIO1QwHH3gHl2qSvPS8gCaYc7NbOov9tT8wlRHOVc5eTEhKs/YUZu8CR
pYQ0u9aT6vtUNEWH11gDgXMcVddJOTgt2wsy6beEM5uvQTaBj5aYtCI3ZX2ZP7kK9TtzHVKyUsvT
xbi36mDtEi8c6w8wcJnjOo1R12gpffwDfRj82gpy1lh42KRr6DZbH0kAZMnbcqxGj8zIUcLkm/Vk
WjG80f2H8W0ytXIH1ON3v9wC90AZRa8jsJwnne+bKln9uhMsiOUC82hx4sRtasonLTM33xeDpy6h
UzrlvpkW9HZW3XyMw2I9N+gIfiIq6c9hGSnWwm5J9GfnAUw5Nx7fIASTCtElRpmoSy362C0p/HaN
dmwKvTvlBjFv6aVBCTwFY4dUB4MsxTdwhctCvtlnxrEz+UtTZ15spxJALevOuUPTaQ3pOom+uWNw
CTBSbEJkL9rdZHwtlpFIHqQt3KTRsLlfyelkojYqHIQ7Bmpc7gbdIqYyJ7dNOlDGmn1YGsPyClTd
wM47K5+sqpLraTWMtlCyFe6EyotJBx4ejArEVGUTVyPYFEqjOOcUim96HpH5413TqVXvwV4STUDI
VfOMbL9/9RmSiV27BcGLWkw4JB4B7dftZp/f2ZQIXipKxCO73pSa3ANy2S5RtPhpgxfgtZ7brUlW
8tG2tOmK3JyXIqpemWnZJmH64uckF9VNneDbgvE9xIQyrS4jAd25wGWcRn2tShwvp7ju1VdcjHho
sjjXxL5UW/c5LxAGQm0ThpOPbWLDXVFxb/PPR5+0AhHPQigrvhALgU8Pnbep9hvSn8NGNme/F3VJ
SCSjbDsjsqlQG3JLt1ifJ78e4n1Whf5T0+WsOBpfti9jFgZuOtjNTR+yIZZObruciYzS2FHM713/
R1dSt++XehPd2fGn7VWHkjKE4B4yosB5hV8qFPnoTdAsFSkjfGyJ7kSCl1w0C/x27dY8gTDsHtaM
UWjimDjYW/yHNhGdQJEr7aD/EcqAGsmApPdSVPPiWZeG46eRU/atrtnVJzOMIo4fEmIf0bsFmEzW
Yvu0gfaqd8Yf3A/UbTCqw4VJxBlU2E3QHmNYSrZgaFMS0CuL8ZVruTtj+1ZDloQtqiu7JvO5MGxL
OceNkS/kmpQ/B72RfmS3vTyFDQhODixrJkvMZE7wxWGvQrDuACboAoDBwlgZ5ryO2K59ccoGm/6C
oK/ds+oMU3tl1UOis+m+DJ10l3SIGmTpHFNsm32ghAA+1tjfnvrGzg9WjHIp2TZbqdM6USrtUHI7
9sHqvJrmlC2Ae6wWfH7aM1F4kP4kQ9L+HEJE5ei2v7C8jQhiqo7rLHs0EchtqjBCkyj2eJgu6wCA
AXvljDVsc5W5zbDb/kfEEtZm5Ot6OglXQwbbEnqZ/7EbI88guJ4X58m4WxR+ykJuvQTzLy81WE7M
tuIlIyYiQICRFkWWv7gFbh4s4Is5DlQPIwc5Xq1buFPBFZkYfYqO3LOnir3fQzwiAEq5tPM3by2t
rNqVubWIg+KU4O9oJwaCl1vVfhAGc6htXHvkbdqTG7GQPaGusvadT45e4/rM2B4DGOP66UeJUKvB
fNFn9nNkk6wi5hgeHmIkSS4y785mR+TqlylQpPLJBjXbwRESu8caQcJC4FreLB5xzfKsyvOXklP5
B+LvQnERPT886hETB/rdRh1WZebPQtrZj8DZYnPK+Er3sqy7t5JGcTv0qm5/iTxC5TfwZNZJR36E
hWehrQkXwFzccDiVzMK0VsJG7cG7CyNGMG3JgrMTPLjuzVXQ8rANdrZFnywSLYpkogWmJ4bo9eBW
8Ho+wevN2N1apheHaW7DD1NZ1GRD+gXnWBV6I3+fNLZPYls1GRlFvN0tbQmgExpQcyY80icFDX7r
cZiaHFlrG4R3XQZMMrEjHA+HbPMxTRoV4fWLjIv22SqmAjZvN63bM26+DurgOPiEIirjExdZ1it7
9jAuyGCHpPjTDHkf7VbVuf6xMKUYuM9HhvqbLRB3ThH3QZx3H5y6cHP0aPP4aenWaqNiDPykdm8T
IoD3UiX52rEOr4vJWHuf0VlD+k9v+gN3Ck9Q7tHyEeS8Lnesc/o3CFdYDxxjL8GjxVJZJ5FanYcN
RR1Hz+Z0Jm0aR8m7ZmrmYUf6XPYtIMjzV89xEuwWXQTttVkX9wk3HAse3M9TGRIG4TUmLbreFJdI
wfpMy5rD+g4wRtfdGKdFt+d9oPy9qx0/e+Ch3yKEc4vZxxOH1r3FDv7eeMsEBH1UQfjBb3PSOBwJ
zfMSNXxJ6a2VRkYio6VOPBtl2cEthoDsCHtb07i0fXQ4RRu9WrmRNocTEohdAxkmOsm8lFiAV7VZ
lBvQgAiURt7b7ATrmvhBZvQRqeM6W5QYXfbbYxmEpiX8J5ujPVU1oToU6BnJdrKdMf7DfnDSwkXd
sEcwSZLkYioKxdzGrfJK4CXyj2ppe4fXlmV56ej60z1Maau+kG6u3jZ7dhkDz736kYV81wn2mnm6
ax10ste+9qrwEeZRuPweg2xZ9iU6/uXcFJv/bBXKD45UVCOnPgo3M+9WtB/1ntIm/upIvzkZqexo
x7/iY3Iaod48qVFGrCAWt7H3BODxpwvLwt7mB8WU3yk/j4uXKtSE/4WcXstZR1UuPwrcmDc/ZOfl
e1UWdv2oNvQk93VvwuqAPSTXr86Sd7Tj4xrJBhE07B9RyWw5ssRr85cKPjb+gH7xnJmlTziuh5A8
xQKJoakiVrPSuUW0jjGBlyEhqholv6WfALQODLaqon3OpxEdO1GuvU48ze6KnFLmpV986bfPqB8x
u28SaQDlpapf7TVX8d9Swv85Q6LSR8fiRCL0YjAaf05QmlwFyAPy+YhUrX2AAvGtw8Gnd+yM7bRT
5m903tvg7L8nNqBD2BMAEokgdoDcejcZj2m+K72u87FYy+XzSORAwpugeNFymg9sK7I5iRv9Cmhm
vqfe/Ztx/H/9eAYA0MUYHTGpfPfrzlHIhJlwJhJPNfKlubVgXIy+P3zSvhw/x86Y/66mFuVUq8Y7
y7N+//t45P3Pv21smI+g5uZC4Fy/TU/+yyjP+HQdBtxSR8Y1/8fcmS3HjaRZ+lXa6rqRhn0xm+oL
IHbuO6kbGElR2DeHO7annw9ZXT1Jakqaupu0NFkqKTEYEQiH+3/O+U7jh0S4mMKwHztif5JbMB7d
dvGbYXXjYapnb9ltfv0DfB1LrFMQ9Bk2OwZTaXosPv8ALbsJHcr7DC8MOzme6+SkZa3+FPDUz31X
DS8O9+Ltrx/0J3bC+qiMguCFuciVbPM/Pyodj71JlxOsea14RLHJTsNIlYiJVzXb6DkphyT3/bPc
gK5R4vu+hS1R/Wb+89NLDwbP+ZOesNaJ0Nf2+Wfw/ZG0MO/MPmUb2lAzBtXtTB/VMEYQELvlrAMd
Vd+mnS2+V0GiX8FUkf3u16/En4Pjv17/bKqgmsAuQId1GZJ9eSUAs9SNQR35YR7BHjM5HcSbLtpx
+S6cbhxuca2YXiSYpjhrRk7+MNmIZ7sSWJO8kHlvlBelPZradVEHTf9jlG1JCDhzveSMu0tgkS3l
4xQOgYQAM7RLSctv602s3Sl2JDulrr7QxKy2RYcrJtKkUepny+Tjp526tBl3ra278SEHZlU9EL+w
m2d84r556eeK4IWTxio5MAJuAV+44KkOpadGOyqozVI71QR2SYScxGE4aXatjwSGneYJ3X02tkqZ
1Xeio/T3jQL3IAW4hnHP9N3gtAM1pTwrqPp0fjMk/0mXpKmFlD5zOAs2juNZX15xHQ/t7BUjyTKw
zpsJY8wubmgdczoze8zxgdDO3Uwn1VRN2LC5voImT5MWZfJRruYsavS2Ofz6KjB+ugzQwdDfqEil
Q4ZfqcP4tA7Ipa0TDQ7dLuh9OE8jSTPtJOvc0B7lXMEF8OOBZCQ2yi5KrGCpt8pjY3QpGJfxEalh
hT5ONFSII662Wd9j3jG60B6YeXwnW90/+sTmk8McMy/ajrVGXyo1D5g9p8l5bpXju2xdve5J60VJ
d1eOAbgElNvtkkpf4oNtEi0IVWeuLbtmjTcDTgaGlyqe2RpSrFxvyyxusQ2qYvDOiGuM9Ynhh2Pf
jFY+tbvShi5750s36Y7sOqmeDSiftncE3UctlFrunxfwD+0NQqrzZHaLKPH5dpNgVq7i+qU1POox
ZmkrDroAPMSuyZmehAFROE7IlP2wzZTSwXJhmDK/ntmneidOP+jdgKeXfDtPuVBXrilqBoh1J27t
HKs+KQZjmI8uICD3URlwsxItt/BOYc9wHxLeqMdxaKzXXnNUe9ZPTF+21KjZKQ5YM0539YK6gkG6
x5abms2y7ErcZdnlKMXI+bhf/Ht7sGcnKtpkue35YFGCDETE3eRsDdJdFWsM1TynGjOOcyogQ5wT
U8DLgBaGTBgMl86QBw3N9YKBOXxIseVdWOINGcO52PWOr17bMqG8VoJcOU1GgidWpXm/UxP1lBGb
OJ5CqlIXA9MIrxN/gN2HQVwZ2rYHK59dDTmIm1OjV1zm1Du6Q+QlbTO+wzvFvB9yAcBmhrYq1ybb
Cef3eSKC9fhq9NS1o+KVe+yr/nzdFr3ehpnm9c+cyNgH43zBCNcXZjpdJX3QubeGasoTXiYD47jv
UklJzaja43lqjF1sFEm6r7XJcM5IAvKkMyBxGT2CVfxM1B0GelD4tgDJAI2qEkb8YaeSPFQ5j/jF
RqiNp76cvP40awInk+bW42NV9MoLGQTr6jc3sa87JQCHbHudtfxmLU+xvlgJIJ63epotCXQt4HjJ
FIibRdDywm5mOdZcaP+mjLs+HtuEFerF+2F4X+5X7EWVGkwez6o06w5+8TscH2ynGE7eUkeMb79e
k37ScHk8OtP8gOIIbAswWD8vSZ4WtCWQGNJwnkNuxhPTVZoEO0EO8iWvIMsAtRrKMxUMTRhko21Q
wGtOe6R2/8V0k9fC02vOx66NjOuBmIUdnftRHY/0bQcY5SK2Q8150Q71eUosmrxpZj/9+jl8Vd3X
p8AzME0f5cXw9S+rKsezOFUF1L1kAvtC2MDYeeSiNq63MHJNTIBoOlPAc0UqYf/rh/5SPYfsTUEI
nnrwa9zXYbF9EWObRmGLVLG7qzMSN7gXCwC5/ViTIIt1RwWXtTkQJ8JtjNO1dxOsHtqYL8+T7By1
MSUU8Ig9I2SnniM2QT1LmQfOmEQbwG8t727pcq25C3MJkp6cYSLiPUG68x2FlzmhTPaizTyKz13G
T7/rFPzp2kcD4LXFNMISZFhfdy1aPcRJ3Qwt6eQ537iMe34kOTxXwyBoihFdy3+zTbVWNe6v+6S1
/WWF2GNCY8PIlvnz1ZjAGgQ/lHT7cdYZescJdTNU80KpI3nJjcAWFEV7TCOqPa3Nrhnm7KusDQEg
S211mRUzVYc6+RLoHAGyjiuqx7ovbYkBISMzwHGMHLKXWmSMFrTqR61S00NidllyxEnErD5r0qjk
UKxTb+ZUHFntXB4LLBzvLYfD7biKx6y+/eOfF9K/VUV21X7Ud1J8fMiL1/Z/fSoX+6/Pv+3/8fvk
o9m8ytdPv0EPQD+6UR9ivv3oVSn/Wbi1/sn/1y/+x8ef3+V+bj/+/rf3RtVy/W5J1tSfi8NYDP+n
U2f9/v/99y5fK/4eoH+5fIjytWYJ/Mc3PH7/+9+QRf9ZN7aWigWwb1coC1tzVNp/1o05f7BnY83l
3O6ulKz1K/9dN2Z7f/isjhyi1t3daiD9n7ox2/mDAwclShg41h4n6IH/fPbX/7jKeOH+pXEIsNqn
q9FDj7Q4ufFTQMQhJul+uRotbkadkZkm4fYlfWYWAcgVCcwNDdAqTah3RCWCYhHRgNcxHBB8ySlo
3jXjkPiYAuPYttgtQ9tIeoagsr1LAam2vWqOdJoaV9XUBGeFViagkuvhIvFlQ8Koz5sLEgXcYbEM
XICC2DqOZx7bJHAXzET9cJqyxSeUmPRbl5Yd6C4DsUzH0tSehag4gTaSO4N46Mvk5cZmGhy/PzZB
M1PlZTlnaIp3HCKI6/G39+w00CtrPPZsRhLxLGms2JL/gaHTtjclOQHYF9RBevhv/Eir0mTvzQTn
y54QHps2CjsE/QqhSMkidial9WGVldMNuy479FyX5C/wi1Danb2nY6M9gYEZ92VSWzuSN8P7WFIr
Iyz7QxAE3KJd6hGnCbBFRZCfXHy2TNlKuaVBfLjglD4wi+/ItNWG4R3HwfRo7WZy1oaGRcsptKn0
Wa9n7c3UFpapNoDzUZVUDRrZfJr6amWCgFd8WYRhvgGB8g5SWtDYG7cLXhICwyeRze1dr6xkM9tD
eRj6guBEYiaHogaIEVvAcFI1H4amro9pE+PWrmtrLznLHxivtw+j6JdICSe5SKzFO+tTp2PVKvrh
0KR9j0yD9njWgM+NFCDLI/M17dLK9CwgXtrsqcbINzP2dBVmVoUOumiZSwEvKEgUln6jHOcHq6N7
Ngg1MuFvlptlsJ0bszZhebSVf2yUFez9ThN7xvf9GYHt1ZJUuCe3GErGd8RGPQy/zBFr8WAS/t/E
vVFQ3UQuuwM3FEGXyzeOHzubztKMezywpbmxwYsjmMF0cGi5aydvPzPOYH671Jdj1e57WXhvI7XO
oQnugJeuBLc1eU+BWXW7UboEH7Cwky/r2K0no31R97ET4dzER+/BPPPitbGpcrxj5S/VMa06SToY
KhGZ5D2N0fojCzx7bJf84BgYhhYhfKXb0iX4LhkpbtMmt5+bUqUHIWnWCZlu1WdUuKOx6Wj2UcXR
r2EolxvPaZlSaZAPwztOCrImiWVSkjGaTM7byThyQ5ZdqNdZuk9KEfOLIzlKeRkVyhZwncyDah7M
1AVbZmFtFWWgZTjzXg4k4E34vtPortyQ6ZspFj3qZTq91Wbq3MOb+1ZoQMZKo7QuDTGc0T9UwY3B
6mChd18FkK+2fQkMjOzIsG1aRpd1xUskB9e46LpVKayr9uDSuYxOLHpnCokYpRgc5lI9dmNAwivG
pUMGTmFxkMuDOYDhjQd77QKpEFam5gDrxdiYmtAj5OXnxu/17Wh78RMfVXVOgLm8qdLp0YsDUOIO
NArXXK9GjmLW1WQzUc3KIpzZxO20rCiuY9BCG7ugWycESKguO7REtQ2anI1XjevlEaF3Olg+BUJA
ur2PbkqNs9lXzPpJoBDoMmUWEZoaUxRDXZ5Xts68f8ThdWEqufbqJmNPwSp7j8uUrdVZmlZOHOoF
2UUbmEisljeAdvNF2jbL9474BRbuyp2JxfZpNNn4kkkMcscmqvxhxKW2Cfh+e62Y5akuq/HMLOR6
mCQCWBYPhWY77SYbqSQNHfSq8QQ0cwiusmZGpdQ6VTytZc6XDSPGPMqRhm/w4Fz4CUQGtGXzyK0s
JV47dTEBoL7hCqXM8Z7cgt0edT2p97QN9C0z9mnL/Ybap0o7mV4ybiZg/ejxLHf0TbQLKSuzJPSk
PZZKumcL6vs98dpdFYw+w2IBOkc0JlxcLl2CrPme1NIGl0rSbwb0FciFqTpPBt2FQ8Doy2ylzaFq
eLc6AH+BAohtEcaFH4FgPcGoDVPS5lHp9QHsL4CRAIOXi8zNh+2QVRCAEZACu36npvKl7KujFwzP
VJ5dYqu9c7UMwE+a5MxxaxfXHBtmFXFSbw+yaF+JPs0X5DCTcwLJ/LCWJQ56hiFVWUDtOE8h5LcL
KyWDg0sKv6xnDcrOltxadUr92gytKW7vi8ybv2Vd5aOxuxO2IVVGnRp6SZVU82KW3XMwzJeIeVe+
ZIESg/guRQdi3YRmwcK4ZbUYQU150+UC9SZKeFuPpdOfSY9U52z7NxbOhB2487d61OInWJeQwQoo
F2zYF27b8GxBaSF8+4FiMQPyzVSfe6NGId0tM4IEFzflMWoo/JsSJGTYq+KcnsASZhg3YEQXbawO
dhbod+3gFa8VfMc8LP3EiyCYoHOO4M8QiCZWO1U+zZCmToLY8t53Z1JTzGgIxXnNs2qb2qYRUZH9
9Rr3aJit9YZQDX+WinLIatKi8Wnune9NSuYVQLF+gyKNsQDFxr8iQMxswO1Ppp/Pp9FL4sdmmJz8
bBX0r4mwvRsjsVcRcxOj8O0m8QzrjqOLt4d22eySXkJJQM8/BjS1bHzppC/dnDkYnlpLeykoMTvW
TjzVWx0cl0c2a8O67POL4+y5MHWSeXDCHDJ1V8Wsz2PEoaW9QR73XmuzvB6IPgw7tlWLEdLRVtOE
3KM7S2+ur8dlVo9glJ76hk/U5PegmFD/GaZPSciQstw1ok22BvDNB7q4m0PSDQ70GraeXljYeodH
g01ESDVUuQHr5D5D9uI+2FriLNa7+MI1y/YyFaQ/RNJPR6Mvuk2qdQusHR9zEJQF7t7BpL3zM5Z2
aGBZ5L4y+N5l0sXUpKa+tgtou0BXYMTtCHNL1Xx8vqSutU9LDdLjaILIDYugSrE5xMuO4re9BlX1
ALnwYvRzIyxAiCanwSZ7rw2pboTMtFzIgnYBzyktwobgc7wdY2V/kz59Tbg+tClkfojtBmPz99oU
08Gvg/myidt0v4CiOk3CEPf54CtuIeB1woGuiWg09O6aUWMrmeS6oFT4sDuHNHcZPGbgh77RAFpI
UFbGGJkcyfZk9RK8Nr52B26ThauJXQZ6o9s+LiLvXoTFKfIce2H8wexSGXdpXE+kLFsPR2pJ9hJ6
vfeNHo2lRGPKbJNkSqZFPXaiPf4Z/8Fmqs2k9kcjXetuDGIfYithwpTbfhU6sq1eAwsNY6OXebcv
HBlcij8ZVlblP2Ku4STKV7UTx/W9AW+DHUna3Nl2L/bY5p1dNxTLrUOIiCAhZhmJGSdXq9dgFrnP
XiuRIazRamM7VFdI3vArR3OfbPaSuwkOCg4zL4VmOuUfPhaZjY/n9Ajs39hAYyoOukrbLe8E8BDs
Vg/1BKFtqL51zHlCgCNF5Om8N14GjyZgJ1bRdLQOm43qxaspVfCy7Nx2ljsOtDJspTa85tK5zAsp
rns8REf2KTfC7mgVbS+RkT7MhlLSub7t9OCjptkSJf4drM9ea3TvMDaLee6wWRr9EeKad01e2NhO
s3GclgoqUt2ifHWgIBAFjiJxufdMmBlYCItI4GIsRh2KZLo3UeXfppzhZV6MM1u0QOY5hBa3v8Wb
vFo2smZsjzkDdO2m8aTj3WhF9u6xg70xNUveQ+631OoLWW1Oc3KjJUBMPL0cI4pcy80yWdVdXOFx
xVCxbFQn/ROEb07Yy7hcBYAf9BAUMGZ68KHumY9mhvVRQHN3GKHfjLoi6hAAPdukrshvE8UfifF1
C2O+0MdWO/RBnh38duG0kIJYY8Bpp0ctKbVrb8ECG1EisFza5ZB9kPKC2ppB08kwEa26+QD6InOu
bVMIjCwQs+oJLgaLseXuFbucKaO2p+yBZ3qlhmNBdVWK51qkW4sEHLulNj0UY8y4PM6HLKQGniAo
6w/3Xqs7y6WJl9BPpotK2tE8Zs8ubR+MjepJoyu9ZAdRuXsRK9C+qvIKTljQItuZm2tu+rcQ1Gme
Us91lTAS99RdlS1I4GqpDvh5xM5fYQKJ40FIleMpJY68HwHg3aSdeV7a3bXbAbpmFNU96QxQb7ti
xnZq5rRqzWZ64XZ0XGFQryMvL6u9yL3kiN0h3uN1XLYgd+MrwBTmRWpM5q4DG7F3SkXNZu51N3nF
5b2YSN5YPkGVzdPF4GQ3tFUY57YcteOIMnURz0gfOma0fOumqB47mQ3V7SIBGqLDHEalj8TONROw
OsFWdtz0n507fOyQlXrGZVk6ZQ8kEvnIJklwa8xj8aRwKphbGQ+JvR1Hvb8X4DA4PtA+v36DyjtP
CKifU2GS3BA3r6docmv8EiJYNqnBiqAthhslKVwB3AbPiWUHl4Zmc7UBah3OnTrzQda22jO1TCSF
q5J3Ky51eBvNcgI+xYG1tA4FcsR1NwiPY2SeXC9jHGxZ4UCNO4vcpUJfos5tvaiq3elNDFBJcix0
zUqH7r63bdU8OdIhuCgn1qEwYcRgN+s8CviW9TiRxd43uVvcDd1MaMZzHBgbCCiTtxQXWY6Ra/DY
/Cg566dF68Evi9auVoJ/R6NWnG09fW64P+e8v2mH6Yjzh70+lzTUKDG/qrDn3IkEOjmn1N5/rrgw
zvoRNQcfVXsBuFMntjfP9/7iEO9Xk/YGHmSOepwtPwzp+s+uNudH4mvT/X82TkXVMVNTIgpGun66
elB8sXVw8HtFmKBesR+PZ/+pvHzJGXQ4IR18w0Hvgjqck2C6bHP3Ms9UHGGmTdgtZDccO/NLYzLm
639/9Hbf0EdafR6y/Tkqem9aatyTVP7XRfYuGkBs8pd/av/RrNOv/usf+jTN+/9kfLe6MP71+O6h
EK9Z/fFpdLf+jY/XXv79b7b+xzqq1ZnUriMyf9UNxo/1K6b5h7HKmwGKCQFvGjf+Z3TnmH/wFeJx
YBj44qfRnf2HxaQZkWFVyqlGDf6d0Z39ZXDHxJCzSxBYpBwRt76KKBULcm4qMWJ+N4MTRAH7xLjs
d7XI/9dHIdvIU6QZAvP352G1l7V+lbXYVTX6zjSmG4U8TECJfyPRfJY3PM6M6/Dd89F1ca/Aa/v8
MJwKCey76YCe0agQik0TxVWiHfAGZieKCfsHDbD7WVMY+W/TvatK/n/m8f94bCQAsjPk4XQ4UJ8f
uyK/W+plM2yahPPbG1A0f0ER6nwsluAeq2Ur8fpNe+zx5bTx/CB5lIYwXmoGP/GGPTyYLSjk5RQl
moevvRI6rSCkJVLExr9cnf89vv0PgOnXzTp+5Ar86Ucljo21ggfBZfOTWAEXdcDNrQ8bI7XkbQ8q
El+sDW/pN4LgapX5/JI42EUYPfOOezzMl7eDBIE/roLMBvKwZIdqmZNzZcqqGy986PiCfgBFwc5z
GlDy6/67T9Jn62a6mBv4l6jnqtj8xUikpMyNzsr9jddr7gaXmHfGmV7sfv1S/vSu+7h66WZdHVN8
kIMvj9JZMx5fo8MM6OU9aXIO7oNjtY9QPp5//Ujrd/r0Yq6SnQtfxkRZZca4/iR/eT7OHLQVKpCx
gVLPsYLIDwfMgamqP03aWVk4RPd//Yg/XSYsVVzL1mqFAiDgrG/vXx4xUwoijpuTj+LYf8AYgw/I
bbTf2E9+ukj+fBQYEQiTyBp/Fv/95VEcIic02/Iolt7GtzmY5R2DTs6/U2YhNHWPFhDZf9zH/qVe
8bvH/HJh0nZiz/bCY5p+t24hwegbRffeVq77JP2CIHDieadfv5o/PyZLEs+VhDW4PgTQz68mFCqB
IQGgKAfR+DTki7w2rGU6FVrDxosAFIdIKjLG+Dcfwp+vG1e3XZpgONai23xdExOmNHSZQu/EElze
DuAZX7H0uiHLr6fCAfbOb2rzfvpIsALyj8E51kJp/tq01UAp78vOcTZUqrZXRtB27UbpVU42w8+1
469f1bVZ7fMHA6skbj0eKLCJVTvOV9sBsHnsS10xoBkzG9+TRM7rU5trcnnKpaAGIuFJUoAGXq/e
m5JJeGgC+S4JIbvBwTFEZ7xO5aQ7WIaJdogTHQp+QjTAm7Ud0+rOY6IBki6cphZqL3YgmkcN4cTu
tkbcGPYsayids9dP1kGpVbAYBHEsJg4qE1FF4097JXqKhM9o+jbq07hw0njyaRzvwL6XUb9YR5Jj
gbG1qIzgvgWKwjzkaTDJNzvrJobm/jw25yPai3vAtxHQruTG2rshKo6gpHja54Z8jHNkDLkQBXKw
mYQOwdYakiJdtVGiN46xmQd6esNBBMM+K8VMIWGFdTu0ylYVF7ke0CLDCCgx94nm5NcUepJlXDzT
H66pV06tHRCk9hkqqabt2Ik67Q5l3vbPbY+QcViKNfBlELi48nXbsA5uovePsY7blYFLAnl/PVDP
yTuroz3Z29ZMiPxGcdx3vLTtaBZjDwrfsx+kPtGT2TYz9UImji+gzkDdULwYJZAkQoF9nCcUn33A
QcYIwbWCs01MkjNnC8aUgzmR8d3ayChMvMB13QQtqI29PhvBNyaDUrUoRAPKkI7C7VFxUE6+cTdy
uzBu7A7oJc5Pum72S2fDQ+C4Q0J5qwWFHAGeBou5S6dh0M7HdOK8rmmEAO+9BgQv8amE+gxuE3SV
NVK60J8MmhgQGqhAuTaNvgYL3JE7iiDu8N+xIIywUVh1mHHntfGU5xquqZgA31nf875ThrxobX8e
Qx+7Z17WgHTJAbFjuR+6Rz8Wpk54TWZBNJFOKS4dTPbzjoFLTBEaN8AQ9aOkgUy27p3AXTqFMdGK
5ox1nc1G1TKDA5Pbm0gronZeBaikJuoIv2Bramk2eO6ktD9isJZzVIFUXXkYZZVFZqXDDp7yqXsE
aKfdM1ufip1lEScAwL2GgbAuG0SrkxxzONnyMV89zNoPrnzyR24DizS0+jh+pAmko7fDBTGGW3KC
v7WA1e02WZxQSbo4iB3TINubWhkEWOgriLsNeRgijIS3lLX3KKB5aspa8E0KDQkr6U2Y/hoh4Tcr
ISp4meXNytw33Zn5sV9QMJ0rCC/hsqTeGI1jbHwPNEXNAHz0eeLygoUd8Tjy3alMVClaFLgZ9TaB
c8IkYm5ogrM4L/PeFfMhS43A3vVQw9vdbPlENpHhF3XVsrHCxZbCxN/qM5+b+0ojp3rLTTDPdshw
qWKabXWXcxyAxYImVr2oZNSftaHLr3x8NPZeZRNhQPwTRUbvfDlOePs0038wLUs/8dHVX5jNzQlH
V828q/tkCb4VJqj+XZdC7UkjYGMi+MZcoEqvLZLmaISDUS98n0ovegSjNna6FOaMXUFf1UfxZBCJ
668tT4n+DOKjuhusxEmPeiNMjtpK4k9G1i+4Ke8oujYRT8xyjfjV2OvOW3zrxU6Yc29ed0nm9bej
15h2F2GZh/lTLR1AfKYDhfieF4Ux3WtdltcHPpt1ia7W2/4HXMcs3hFngItqqpgMh5q1CY7gOC5a
BATNG64bMtfneC3tcsdcQk44genmYmQKgcvHURvNhgtXTHf64gYlgZZTI26LWzbR+mO62BK2pt8S
wPRAym107JAn3zX0l6Yypg9XlfOPml2AtXdEl161k5+111RLdW8oWO03p7HGG7NoA7CPSec/6Eo6
j7qQoJY8L1mzFayLcDk8/zYvA+17GzTLcz+SJ97MHBHzbUuO1DuR/u725M66YePpbCBDoTtkrxMr
AW42U2x1sFoG7Bp59k1NnHaJfArLhh3Q62baUOIEArYl6MBLOJkEpls/bs9xOol7r0hYsQaqtwq8
CIu9xdQ8ukSEnepx1EeWVRDulKlLDAX9xm8cyMVOOaiPMSBBHZmB0B6TrjCvASxqVgi4sUw2vbBM
uGxoODuzayx5Irw5HPwEWDQdIA2f9lj65QE+bSyOYCDc17HwIajgcVTP2LHBelU22ahNm8/TpbLb
5QYnLQ2NKiX6FSaOm2phmwAz3VJhSDTOAJXdRIT/mw8cmACRoYVm8Np7Bm8dc/J+Uzo2w9EBNqm+
L3UsCLAccpQpHA/iftQlWGsDusjr+ta+k/ez2GAxgQetoPFMCfZlY7afnUJdjB7iRAQVw0ZOqi1J
SVufXOuwjzwMU3P6PDs8f6bYBFmYJI86Lr1JdHAaC0E4MGFkfb1oSyc2spezfxjo+NHDOLA77uBe
ixdMLpn2JnD5EYfWmsDYDOmYuttitupv0kQ9vqQUsSD7ZnMPudfnwdbCilqqi3pUhkEaz4dWrOdW
fPBI434AyKbfvMZSmkRW7bTv7lo9uitUrgWQAxPvB+gxoW1iWiqYK7q1zTuKmrN1QC3E+wkdqOXm
O1/F/oiG1nkBskkwzxACGzyMTyapvn5Xx4EzbBxgmkXoI+4RjJZsmcN8MZx0ZzhjW0UUUMQ5XShN
dj0JUtUwbBrjtU8AFyL5ZDpe+KKgwctcNP+1xJH93OiSKVcxNmYbxfZkPSyjoc28swawrYWQ3qsG
3BvNCWd4EU5YuedQZhOhWVf0E0ILVuKdCDJxm+Tekm44u7Qq8ougGff1iD4ftS1W/o3jmLSV4owl
KNqbUkV8QroTIno1b4WxNjvZbHneMhbFW5+bM7xYFPIlHPwRJLCoi7THujlJuSWZxrJp0EwBQMTH
m73r7UWXx0GTXhUpv7BfSn8g/FnAt8ZjANVSbfsYzmcYQ3rhBt4q6oy9wuwPEyrFPUGpXKfUolQk
zRgYTJsgW1r9cky6Gj53W/CuFlKmtx77Um1DbWO7GszFTJiQZqqtJbBY7uikG95yf6AqJUFugrzi
5gTpXYkRhEZ5V6NdK10CyvQqdEHyM0VymVsEPA6SPCicZlBUFuGZ1jhmcOzZQ7YFQcJViXopU5s6
w7SqqB4Z4XTdxtR3yBOBJQatASGgxxYf5xL6kw1FXDNT66pr6RDa66ObuAfPIoi4tfIV/ZMZffY0
Qix+FeaY+1tihb63sYfM+xFXeeuGvRWnaTSwTP8YnDq4c0sVnPSxJSY+9a14hAdVPEozsVpWE6gb
IEUrYy+DniaiJvCg7SeN67aRrWbxyCBecY/3VPs2NUhaNdDbh160ZPrwdrQHr5E8adFmjhsVjk+p
oAepGxORHfibpbIJxE2FW9/UE4jgqLOgc5KiM7onaLktXNRJr0+N5i40rioDzAz9ut6jluLXDcEE
+4JeAOgZ2xXxtqr1gr2pw3gD90hvAr+1Ef5SPmk4uzce/YsqBP/vnZkVByRoloZ1AWjXIbCLz8xD
qjWcORo8jsIhgXmsElLq1G/6DlyIE6kFYoEG4eM72Il2sacWrr7AirQ8C3Z4+daaEHfx8wRs6EwG
3oyjl248oozWT/Eck3+pmqq65O3skDlz5OnIpErmxpX9TJdALZBNhrK6k9Tb3pnmXD9wB6poVxpl
/EGetUPwzGZFgSVSGUJhITSutdm/9GNJCS54m+QxWDqgCwmWrCBiiz29D2lVX9rWtJ45eGOHEEDB
WroLXIYNcDI5ir1i6rNqUVp8bP2M5jEIqxR6ta5mIZx4k/mk2cpBhEF9Stgd57z4A2z3o8O0n5Ii
Nqw3Cyuk4JIYmnxHjVF8N9uKmwhE0CScZ9vs6HdR7Q+D/012hY6KN7LEwxC6qSWuxjzmSDB5Acav
rl9GOqBkQAjXhATsNdQLh6VaNHebTb0lqN6VehZlkzu+ICO1SxjUnXNBbMWi8KYfmzvUdo3FmXIU
zhmIcSLsYsr7TjRfUFA+sRQ9DJT8vPlB3U6Hkhq+qxrhNz1jiaxe+tnC6UaXjX9HQ4Lrh9rUqG9S
uA7/mYwWuevJQYltmvjR50IojrbZVE+BvnoUZZwbnACU450zVmAUKXyZPRh8dsCdZJbdhJiSAzon
lpqFnTCS7oVeC+gtjAeuSTZgtv2j6oe6CZUhkpNMfQgIdAQ1Mqr5NdlafQuIlUwWC6pucnLdDgEO
9q0xDIt9WIwGkA5ViTBci1Y22G04y4YDJjYKZie75BjkTZUeLUi+K9Y3pVCz96c1MuN46R5W/BCj
hxoWzrqG1dmhQPCFjYttbgwnb6+aGKgWBhZ8iWSiYb2GJluBM0xBiEc5rVd0Ao2wCW6wnekVBmc1
vgzYU+4BKdA3wc2rvlTwNbpL5oIBK4zQ2XyI1qzYUmFEorWaMyrJK9RYdHBKeSbmQk33LTNJFvPM
Ani6aSUV9Rn5SCeoo/zq3sBGdK8rnZJHX/rWXVokhR8aaJszRyt2jRzP+8AN7VllrylUDUJJQblg
cwk4n/mVz5quHC71MIsDKIgK4vMPd3LSW05eKt2h2xXfOicbPlCfpnpH2pd7kyiFRstKD4ea+aON
74t9Mi6IUdJk7uaoWVf1bIFo6QYw9YB2FE1lMadWCNB0Ela79Zl+AK8ZgMDkmAJgyjR069bsauko
o1yo5IBRrKWS+UdGdfVKp2YPHFaGuVAXltiFG3k9m/vQ/N/cnddu5UyaZV9lXoA/SEYEzS3J44+8
zxtCUirpvefT92L1VPdUAdPomquZAQr/RaWR8oiM+Mzea+OpuYoeW9ww5DhjOt3W/EKv6ThjxzI/
TaPQrmM79x9jpCebPIvzBERN2j+y2Mav5OAigfZsGqkeZErlfJALpJu91dfhF/XBQPwu+zmaWc3i
+0iriIw6veWF8EBvObe2ndlPmiq1l8HOm88wzFeudiDfz2Qd086kYQU2VWtD6wlrDLYLtyAM56aA
CSsO7gh4hLF0xthioSv5bXYyfq+VXoPENhMG+ti6+mOUke4HgX416q2BIiEJUNjan+hSqS9bs834
d2SUHYd66ovnjB90Qc6vUkdAJ7JBt+JikdH7qL9s8X9BDPHrwlYCY7q54Lw9cqSuZD6hntP8COXS
42RlmM3J8Bult5SqeQQij389lwJ6YqMKtBnRSoRCYA+SYPGliahA4QS2D1jhQDjStS0VlToH8U6D
AlJ7hTaq6DBAtrmTmmZ+uP22bDdrjeqRg9mKsBMMzJdqhijXoVgqjVhedufBQLgNmeTkCDJEaElC
gUkRJs5nyaLLDFiuo0eYAVO9gY0mbZQoT+Q/yGhidD1CpXfz4KhmxxQL72Xj9iRLNkXhnpKld62g
BS0woKGex9feJjXIk/1ofA4UqBpt0LKS3guQpTqT0W6AzHPZlqLq1jLcXZuZS0sWAoRwrvf1hcj2
lt+xUWgc1hPvE9h0LCQJmMmTam2+h1Jo8SeAe75MCYTbvbSdW2nHtprjLQfA4sGS48BXmJba2fBI
saWOIlz5aBEFloUHdrtP9rSE3U2CRLc4TZBAMHjhwyDiHp6m6/V1vCDfaZpp3bdJjyBFRsohV8pF
OR3x4yN5TzYorayOZ2WnS8YI7zrTKnIuytguiSmce8ebgRZYPj4o4uhs4ncOxG5Zlmc1QEY4tELT
Ccximl94g1e1F0joH0AVqPTY0kPhuSlC0uVbVesT2hVr/gG2JjDMj8vCUdGv37K31Nk0LBAoTRdZ
74qoqrc2NdvvCH8I8bMyJqtJnyf1w/gY4UUvowSxO+XKsrcnc/g92TP0cSr15sMtLQN9YU0mNJkE
zgvXVmWj7eY5PYzjWD2w5NDtG6eV9UsvihAlGOvs+xyNzzuDjZBEDw27+65rOpAL3RY2hJhuu/i1
2YFFLhoDYaciH5DgUtqL7xWrJZj0mD1mR2I2Lr+5WhSmIT2q96MTyS+R6uETwfBt7Bc2fqOb1SEk
Zo+zevlliwUMvYHvnllDO4rpmLVZntxjyxzqACo+vBxhd7Z5THqEYJ614f77SdSlCtawTFlw8f7e
m6vJGzFkVv2nJCdvxBaD5sqbIXAkPqgVrGngPMfiRcvS6mVpWObgXOjnZ+wyEqGbsCkbekUXehxt
8FG8RPgZEB2l9ZVIIo5zOY0up8LIioHBX00KgKUakxKI8ed1kEDTubbRDgSRhjh9E4wDe7YYnXty
iJBd90aYfUJiN2He8xIC/U1UNfpzbTlveuFi6AXOyZ0+VNHIF67ShSK+w9qzrI4jj+Qgg1doVRy9
uRrTHX8gNYTo87hi5tYltvzNsqE1gpzTgGxVNBVbQnSefiSQ96gwuxTKNbIE9JyVuWZES+br+O6g
8YiQl6mSAlxn9uRFCJfhiswlvB4VNvUbQLYKSrNuPKWl04c7a4gnfpjMr/zB7JoXTszx1hxtRSoS
nSZeJw7oPyLvsi8TnBuFAATD6LAU9D07SYbXO4nuGGQHPKPQiaZkuFEN+YrkuuPJ3IFaYnaiVSrh
72NrCYdJl2F4UsyAGXcVlUYC7pLV6GE1Eb0LUTb3bq6hiGEmEJJbW2KaQvWT3rtzakrmdqV5jEQ2
untpjMUtmuqiIzXbCAHqy9B5sdMJrnjbicbxO8ZX6P/73HT2lRV2MRG0xkYms4fF2dNWhddYZ/nr
qwg6xjkt6uo9ZM7a4GM34z+6i4tvD3YE4ftMlO6zZOnKDy1V2q+wV3iDVz6Eal8z+4t29pTjLReV
ixiHTLDvyRUjpCSyud50JCphUI9G9pKMFVm+ZHezMOrmsbB9kvnsl3HOGm59zod5nwsj+2bbzBQp
xf2gEemSq/VaZZmC36DM8le5LIIaKdFF8zXWEhtf38Dm8jgp3ei+GpWen4CGTz9CDf1voyHa2+Om
aQeCa1nLeJ02EQSKVte4k4JgEaJCJxT5CsTgHDSNS2SEydjipuWc0DgXsZ7YEun0Fbtx96YTzjH5
knLlJCAa9BwerfyGlQgpqmlCBrea5ZRvqQ7BKwj1xblLrVo9Lox6vnVmYQyUMPp+xV1Fq0TkSOIc
gBf0zDgMu/5DpkJFshF5G7czF4bwVCfMI1vtvD4DHXegag0N3MG6pkrtmd3+uO6qcT4NWnHVAE6G
fj8QHohV2Ei/0DVUM+9TVTLeh62GeguqGZ5dN8lw9aaCY3ahRBz9qe/hqNC4walHA131x0pY9lkj
dud3qjDjco6yPODUhGe+KwArGnuyMVTpl8zMG0re0EguCwM0k+xxO/lAeM7DQssGqx1RKW8xZpT+
Dtzg8muGXkGvJwAYYVwaUIIxxt8cAmxryRfRl/Y5rk35Y5YrEfBp3c23eSNwWuqkroKxTLZMkAZf
x6OISTT1Qrl2UAWXeGTmEfFYACEME3T07DMXb6HTTk+s2dTdJPoRV9gkRsYdE6PFndU6jAhQ8K3m
jtqhBktkcm/yrcRT5JN74D5PRRGFPplGW/I0NaN1qa02UcHgEop66jtH3YK70O+N7dmmxOLCDZq+
NpjJ5hACWSgVaCSRKKrrNOc9OyN4etqd0AoT6SIAX4Ies4U3Om8rE0wOdELWZ60WOoc4Zk+JZDkM
OZ5KiHm7mhQokgDgW7LMcqo2PYQpQ40rKXZMC3uT6/EmYzCqBRXjtzUorLH8ALWraT7GLGI+Q7rN
B+oRrdpRblJ92TiNX8ABqI2lp8Kto7Yw3hi8KSRE4BLI7yesmtPOQcypfBKLQQouYc0EJMyZ7ezN
1SBxdHBqguPSiDRgGEQW5PHtRSHWQEN9hIdmHdh6TMy8fP6U+8d1iZM49GQvswetWvuEy4tWfaQ5
vTEq7H8kaRo2pxdKsQ5G1SjyQ8kOpA1GNxwvQ1ZbA9kEpnbH8IQIpYQ8j8hvdRFWvotr/EeubdEF
CTvBjTBEY73v4g4FKlDyFlIeTgBYjG27PPPeFtoO/B6X8rByKuxrWw/vklzIW70S1dfINmD1Z4Y2
tg87o6azC+eMpe9KKeQbeWoR3thBSsRGwlJq74a1tnDGLeGjykMXU1gTZ9spnlaCrDxB66rT3uLA
ELO9p09mjDNCktHOlME2BIUx0eNnnYl2/53olGP7Wiwxz3eBEpwBD181u6tqoK0Hin2m9BVjz+IC
dIn1JxgaFOro+iuJQ4m2bA8slRezqeUbdyakElHj2PHLxNK7Pev8PD3isBruDEshsjUMOAyPQNYA
4SN7ZLAWRfb4jiaAMfLKHgyroZk7BtkOKUD/IOeWlvuEpYOzW7HB7Sn3Z8O39LzALFFq/SOypeRX
VyUJc9mcea1HTtHEaZ5QrQ7KLZ6K3nVv0Lws0Y2MZF1v5Wys7TvWAjAcjNLKMAGVBFyhgKZ3F2od
MrxJfY0rMHXzkMPIlK5n4JXE9BQX2MLBGxYfmm13elANpsYWfR2tj7bG5cHqINF7vKMVgwmi14jY
4ivnH+6o6YTcdAwj6kxP/7hLlb3PCcI6SLb58O2qoW5/08WgxtrHeqLkR8VpVTQYDJggN37VI+rE
HAcB4m3NJXGzVj4bte+SEb+cGY5Vw66F+cNQxC7zjl4GSYFnzxjO2JuzTvTgXzjjH0TNMYdb1zJ5
xQwThc/sIuKenmpqPzGNcX5oeF4jzyR0Qx6mmMWMR69J9GjjhqvysRLJY6QRA8Ao2U2cnd6iXtpB
gZVPJRHpjLxWbTjNrg2/Vulp/rrG0DkDBHFVd3HY+IuduxpN4hP8LNanJTEE6IHY4bVPGz2DqugQ
i8nQ3qrjc9WyjAwwsEYxw1uAuUGr8Zv2WT4I7VRPyr13KPYK4GYdUdiMxoAZIzdWYxP5ZkSJ9em6
hFq+1hFhiafKihGPoyxgckqdbta076EDL6xJgUTqNu/GNqcmUNNz25CR67gWjMLargSCWdsDfM1Y
WFwrqqy0dW+AxI19RhrWdJ6mYUZmUWTuHkqPhqMykhiImwx/I3PCGOtarrlVZbIkXIcT/ylZKBP/
Y7elpxiK8MEtON49wuKq7ZjGdXDm4yKMCxtTT0dDChIz85JtgVeTdvi755p60hAk0xNqYhl9aOC1
9PNFqpMMp97eaX0zMGAsCWoJDIa9LZNcHf+C6Ix+8TJwoww8yNXqLqpsnemiKfJS/Mnta4JShiR1
zwZb7pt16WEIp3Zu7MsGxqlvETHhHkziuUxi5YYIQXBMnjJ9ZMr8fWjN5IAM0eIv3zJtXmok2ukx
JumHVFKjcVumzjyX86nJcusb46z7bTT9RIgHogVizkZbq6wbegd8XlgtGTy5tW7DMGLIT0piNuf1
H6eEc5PBXCuI9WMHcBoZmCILn1kK7Hppx3eMmOBwMUeBxW5ozOsiYIr5UL4utK8VU/K1s0+5FiX6
A+SUTJ1gLfTywG2uW/ukRT+wm7GdxBQ8itXu5vMyr0YkKOVX5lv6QbBSjO/mNpHuLpZ2U7+bXIrl
vdDcRsMihvbDZ3TBFFAkVvN/IHD+76mX/58jEKj/kkDw+tkn35/l//CTfvkHHfP2x/5dx2yYf0nl
yL8RJ6S0wQ38Xce8/Qo1LyIsxcNimUjf/k4gMP76W6KIi3QRNbMwEW912EViRKnbL6HH4fdTEyDV
dP4lGfOmIP5f5JFwZ1yGBsoRkAhsC9X0P8rrekQQoAGxjm1m0XZ4SORD2DP8azy7D7ryCALKnp90
i4js492+qB/d5A6s3y4EA61E5mkM+AW8Ap4yULbPJbpDVJzLSzy96Ott3NwPfROkVAWll84HEogX
58GqvjdP23yF7qyMp78p2/4lzAVCe/73zwJ5ZI7/Da39/40yepuf2v9eRn9Tlf1P+RO11T88gdsf
+vcn0NT/EspEsKyjZNyAMjxo/66kN5y/2FiiXlcOv+bILUzg74+g+EvxWMDH0JmdEc3BA/2fjyBs
R5ehsGGhETb0f0lJz+//52fQ4QEnFMUwJbps658hGISymgoFN/ZgWhXQ7lVL0UKzCV4qjueZgU5f
z78kVBJzN4wLuwXYVDlSzDLvoyOcrtTa1cvMSqxgKbsrI8e6dh1T5h0RZX0SrPmi08+vBCUW1obD
xy3u+h3D0xzOKoKjKVdFETS4fH3Zy/bHlrNJFaC59h7LigocOySMFmUNGNkmmsY7WQKawH1ERoon
jXR5IRoP+ULSbO4YgsfiAwZ05hAjiDFfTrV4KTh7G2xaAx57fV25tJe5/bWwlb6RdNPQFzq7exGy
IXCcTDn2gmDHmebIGomGnxfoLnWF9RQmjqprrnONgGRBeHIlpPyxaD0135Atse4Eaqe+Rm1eBCvB
Dx/93DPJcUVPuRCmtl0HTJvIRGVIVl+R3WZnR6/r4ZYr03QONjGyR9HmLJtcoPL6US5m9JxTDZ8T
GkR29Tj+sBtmorjNWOriZuLj/oCgod46uveeKOulutjrjAihJj+GeEQXftIOUc/OmMyadU66UM7W
egG0QU7meI8CEoQF8/3xpaEHhywfLQvoMny+NoCxLkUwYzv8I2qa8D9EpcubWc3ZHeYi8cX4SwyH
onBU7zlkmFpUwYXb3ixRYZxNXO4pP94Blnth5Jt9YH6oJFbVXbnOxcnMDASWI8ISjRkCIq6ymveN
y4ydn3OcXVFGJW8NlA8oA72udkOoCwwRg4WjP3HB7zd5jxKjUO6jDWbllQcc9eEwWiGbWQ0exk4L
NwobLIraDfo2a9vbDC7G/dq368Vkx74JGSom95QLjXPS7Np4hVEMu2NUmNRzfABY1VXDbjoKu4hS
RYs+4SgOKUHVk/EiLbycRMzINejmHuZr3kQAeLORubS/qMhWNEYue2v0P+2HrlOsb4qR+Sba0i19
ICl0GVmV9Y8wtcObKV10vgZQNkYdTlyw16D+PDFphK+e2JtYIiYPkVQGZ8juO7e0a3YEM7U1z1Al
fQd1IKtfs5UYgKNKIyUcECA7SI2jZFMTWrcOGhzCRBGJ3sl0rLRdPU9ji8paR6QD6r86rXo93rha
F50VJ9DRNrUUzm3Vb7jaDAnbGStjfeoqG/KHKoBwA3aNRIk6dEyVhxLxZiGnKojcZn6wkbcA95s2
O+qSyEL5RdzpD0WCO/CEo3y+4g9lyhITU4hAs0FS84zAe2tWYMf8T2/Fv3Q3/X9aJtn/pdPr6af9
Sj7/8Xr6D6OXKf7iZsLq5bqGxX1jYCv4j+vJAXEJqGKziLDd+c/byfrLoMK1bexh1ga7RE3/99vJ
/AuDlwT7ZNoGlx311j8hmf4rRBNi/3/yc5jkDmEdcQgxdDfQ7D9n7iWgZF074gLABTyekzjTdqzu
1Vmzo+pTVMbwZsJoxJ+KTqVf5l+0lpofm31756DVvaKZk19M41e648Q5EUARv8UpgEc1rPJKk4L5
l4Ldfmdk0h3qHN3wRdlMll1E94jXsT5ONEoPYOrVyV177Za5VfvI69/cshKYPEAJw73OTAfe0lC/
dqsW+eUUp7tJDcxKmb/usj7pdq1rai9p38gAIztZlwYCe4hvLA5WfW4e2GvIJ9nSbAkWLV+V7QyM
SJPpJGDwHOe66B9IaV0vMxuvIy2kCXjAWHcVEM09WsTsWnXTjan0+whGTTTbj7kREppgGk8cmo5P
ZSI2rAsYZkR5n64Dn16v8I0T8EkmJpp2mrvf4VTwvUfJLoGpVOfYXAu7ObBAIO+CKxAp0NkU+Z0V
vUxL9aipvIVRrqb7gat4D7uEqF09mqa3sh2Xa1k6aG3F0P84Uy0R7+fF0VhNdODUCR5wiOXLSGP9
SQ5Fc9IW+Uwex/SRhS4y6UgCyTEiqOnill2EOqxGWz6ERUUDihTwZSr1ZWdbA8qtShufI9Y9aJvr
CGcrmuNz3EyWT1bj8EpyOSfLFKOsi7jd70AyfGPm3hkpWNiCEt/L8aj7moM9u7T78HuIx/hADHX/
IAR70DKPtEMdDgjZagkzIJSBWfX3dtcjeoY7EzfCnxaTqmKGAE9M6iyJ11YxHvJhfo1qjuxl1v0o
G75skTwqQs13c5bdMGurz86SEv1erPEeclbFxmS99ON8aZBBE1jj53X7FQM69aIhIhilGF9Gc/Pl
ddEQX7WmY6fXNzXfRGe0Q2CWzAbtDHAYO8dXbLfZxUCWdAmJm2Y5RUdNtAXwh6UQe505ZhClZAcl
5W5qfpsNEAZmzBPMI4JQ7OYcopzzo050u2Zmhc5QAxrIyscbh+G5GuLdTIjKTetOg5+4AKWYuh+c
VDCNiFhsAkmT+6qRockEw3aCEWTMPcIET1okEsGv8BcbaLSOqVItOagGJTx2o6yRxz30Jk8wY0D0
LanmqvkI0Lc5m6P707bGiVUqq+S0v6Cmmb1ZLLgLenu+iceZqHYVIcHgzob3fxlNhncr5UqAzHNE
rJ1dRJ0YZwLQWTJp+l61Ruf3ohSnhAnzbVcRbzo68mGmnILU0Xx3Wvtij0SKG456KE1EU4zUoSON
heIzl+vOtrXPuW6zK2ly6WOr489MFwEaC6a/KREFzUwZoBpYC8Ng5EAeL0L7ufbSurSxIw/Zgnxp
RNqU9WF0h/dv9tBVwbsp9MOYG9PrYAkJfrkZngZT3fSOxmcVa+TVlGcbXR05E39YXJ1aGSc3VjTL
16xczaDO73owrYGzbJJ/0r3J1Z6+CZNmoNXo4lWRMBOwREwuDCf2IkGV0kvtnVk2QKqWqZvexs/h
2gZWn1SHcimONui0TXqd2Feia+pXiVYMaXv7ncfpA2a4AVq/9GJX3sBB2TQRr5VtFl4SpTyTcPHg
v/4uF/vTHhpAuMjE7YRNn5XnOZK+8Ai/IT0DfZQ86lZLlHo2vjZaUdyYjiBDyibnxVxJxAjRHH+D
w26vCUBjjxXH+qdNqywoRY57JbciktPs7sA2m+OuQ4+AHJolQW0w8WZNku+7dJ7ZuOe8T03Nao21
z6ElKtuLSYhAluRyGrphHMBXtjdHzeRnhMXv9EJ8rZMkp2wKTZJ8yvkQSdO5sBxcL8xz48fFts1f
SSUVKoC4N25xb7V3XZiAQ8seQqSUsCJyN9lHcr3JoViGrlMKrzSs+LelZdbRGN30PVLJcmu3Xfvj
Akv7mfmxnbPVfTDGlOrOmeYvhdnmc6mzhvVkCF43B1aSsweLmghiIJuTsVHGqXWi/Kmwk999byBd
rRoRaL1Rvlb9Oj5uUrHXbiEn17TWE9ACEKrQ1B60ajSg9qeu2aGYtt61WY1euaGMaf8Wu3wJC1kF
U7qSOsQxcDs22TeLAEAJSU/Yq2bngR4TwcC73ZifdZwAmxs0s3tNHBI/+Kdu1ghILGLPRgOBqFk2
zWO5WowGuynXSJBfNHmCsqJ9iLEur5QfmRNkdWk/S11zlIfod/iwEf0c6Y3K+14jfNR1s+oKk04L
Opky3DOTwiw9lgftVaCJB8OB3+gFycN0PyYmx0CCtvhr0J3J8ULwp0cclPUr5mj1LNlE1gCe45WO
IS9x2ZF4p302QzI8jqbZwklyykezjrsnShHir6fS8nNr6LyOpZ0XGog9UUoQV+mq+c5S9nrDkH84
x1leH1S4Zi+VNF5ZivKIDUV1cetZnJO1nT/5PBgtrlZT/SwrtrBmiYc/Eb9pCfKkEy/2Mkcj6gCT
ExJ3ElaAVgCKP1Sg8dFjl+OjOSgcIooELFeHaRW6T2nK8jnVbwnZedQyGB+iCv1h61EG4mMsICR/
knay8P9AUumWQ65+O04ZaKgaezkG7Ey+dJOBuA0QO04kkYZuuLCpqsKrk5GaiXjwhCzg0xm1mQR2
Dgp2pVr9tZWLF0EneF9EHaC9eQ0734nZwZMC/4n1VwuWCOUSjy/qheHg2ryjSBkC0+3Hg7ZG6kUa
wxRQRogbPec41rM52pd27GERW3eGbncPY2pYLy2vE1JqIiifUluYmNGkex9HZfeZtAMUkYFrJiSD
YzesGd0P6LtTrBCJJ4LqL+pr6GHuZP1Ydve15PbKXnKY+HCK9lDrg/ytiHzaUXt13KDsWoeWIq1r
jIuq1vwJjwDxRiEGinYmSKhahwOpo1/Avl9p9YcAdl95W7kt25G04VTHPPPBmvioL8SD8V4qiCeR
Ux3MEKR+4pazt5pSfwUqYrYemBao/1pe/owp6rdiZeuwmnV0wGcyCS/N0+h302Wftua0d2Zh7NJ6
VlfBBudR1dBkpDTje0Po5kfTjuOlJIjvBbq3uJuGvjta+VJiOmVzVk/4R2ih0++xdMPdiOnAWwG4
vZAWWVEKlI3zRxQ5BihTNdbBxIDEmwafBy9gTPhJZo13S3TWs6EKyuKgJqxpgF6PrMUSslri/D6q
2vi8VmZ7nDvUYHhhojvdGYdil4DQ2dkoCQIjQoKruGFPMC4fhhUBF/QA93Za0a82+MOBUQHHf4Gf
0OGvKbpB91SMr5xjPBFYJtENpuTzKUaiWvprWrKj0PqdbYRPDJgSBwcXMEyLt6Jfm8OA/wBsjHDC
U5qPxp9Mdt2xLuILyXL9uY0ScSFRHN0WnNBjBr3m1Lb1cFoH23xrHKPwgbqAIARe45JOmVjoXouG
wB6oCclusNscPrFEbjSyoyW2tcvAH+lp5O7MJCT/VM59t5OrFKFng4njLZUaxZm5RKyft+ccEmH9
q50TGnPVHyIiid6nPpc8H0syFQEPfhToOqpUqigDZZYWA3vsyvBS8KIRppa1Et6jisWuZS6Arn8i
AIvtlquRmqlBNGdVGTHMWkqHmbISx7pr+snLuxnNYr0Ob1MLGahxRIK30GoX+FbJoD+XKJPwgHfJ
hmtKEWSwjdVDPjjdeTX6LgOmv0l5amE/k6KGdBEzU/Y4p6I4aE5o76HsVYG+yAY9PKp4fvKF6Y+1
I/x6SVh9dYwWnvOJLCxLpMUd53+0h8Mb7bqevNMVEfFdiPOOWbdqP01ypxh5p1n1x9S69TOrkJb0
kTXt56p5HhnfkdbotpO/lhQasqeaM1PDRFbRiFstPqp1sa6F4k4SWVvcynZoz2lZ588mbQAHE00d
FwgES8E3MAHl/8WnM5zYrGOiYPKJ4FsjUKO21RUs/0ctdBXkTq9l0J8ShTd7XE9DEXLklbpV3iGZ
No9bUhK2msj1+zalVCHo9GxwOZ+b3loPqLAI824r7TJpDnI28BP7oXP0C9J9bYcIUpCjFDfEd0ht
F6fbqo4FZPHeLbU6pTWpF4MD2nG1jCWo7WI58n9xoeotTcuhmzLjzZrGNQtoWB+RLH5h96o8/BEs
c1m+932BVbhvAAcyE6P5amiLYnJGOdblcoeuSvgxIiePCBJi8iwCwp4wgz9OrTzj8SOywDLuaRh+
De5vMcPZxow8DhPa2CKhxkV/n+jTY0XHh6B5cs9uDLFvDmVy4vnIfHjB/Tvf6Ec4lgrHVvWmTYnr
YQjpP61M/kxpfBnREPjs9D2jAKvniJu5mTUvDVEhdHb8R6gNQ6IjNYX9QMPgjsRXpsXb7NT2dZbD
q9tp5g7BLGGnRXizxtnoZ9NQ3AImLjmBcue4LuSrB/TF6sbuOasWALmprekvNXnPXkdT4VlUi4E+
2yHVoWD8XbIep+rFuU+o81AeiLsjQ9zMfdFm+3kt1VO7Ftpeg+J7aAz1MYax885BmB2nJPtV6iXb
U6xPsfSB2WuvsOjWXW1W6sCPvgpCs1PHPsyeJ0IbY462hPLC7ekVaOgRD9flI3hijfxYsGgZYgw7
P0Sunqa7Rh/tzTwfYiK10gN/kPQhd35K0vUbp20P9RDlJlRBsv7GOrxvUCDycduvgjjPyrNVmJ6k
mw5f6WjooJVBVnm8OjtRz3usR7U3mrOGYH10H02XlYHfhs5NQ2PkDP1NkhX5nWJqA7cksfYNMWRo
4OVOKdJ7JxajwYyLwxfdAicMnrCrKDCb/tZt3O90cIAhg8r2CgCis2ZeRIJpEbeBGyxO84JE7qnV
KlRZDYvX2Og+8KtPR5pKnlfFj6NxUfs2ozUeG4mStEy5kKbolpgKeR7Vst4Zc/5rlTrRGGK0CdKh
AaV50f2hYH3RJLdwc6PT5pOwa/4O8nUPpHPidF5YUzNcMXcptt3EMoJaLRQ8uoF+veerj53xmfSg
YbBN/0pRZe7KKcGkgtsGJQg8YeZKO356mLQ1ZsDOWPQ7x2kAPubrA9m8T43RnNA0bMG4ixsIbKt+
Iw2on5G8ct/iGgifMvNLM6fxIHU0sGhnki/ksgSSduE5H+1fdjdeesr1xiBjemq5jCEGPXFXdHdD
PtTnwq4YUyAzjYZJXtBwrSfYhUfTCiP83+F+bPt7xC+7hfFrMbnLkQwYtiqT5bUbkLmONiI28z6/
6dV4AAagUOnK5JCHIaC+qV4CK+3eJtQrd12GCBCk2juO0twvq/SQAfL10yy8yajHj3XIQHtZ0QqI
onuZinQv2vRaFe3v2nFsKOEokiP+XQfCm9dz2TXvwijbh6Kzn5F/oDzKcUlxwvSHEizQbc68AIGo
dhxk051o0TeXXEUCJNw/P5eRRcoM5EU97ZfdUJgPbpvYnKWa8UX79mXZqJjMqQDBnkNCMLs1gDgR
bnpeNFggcosMpFsUEeHKggyHS6OUH89ug2wfm9EY6SfYrIQMIdXBGAfLDNmWgFIQeS1qr4yo1yCV
ln5T45Ria5u+gBm/1bGcHp12kLx5jHjcsaWlJ7UzQGodo8XCno78tVefkYCUkMXlU23On71AAMHm
rPWysuAzwt3igWdqsOowxWhRGG1pu6ih0Oh2hvZoWs05alzaTYz/AEHIeMqZ6OGGT9A6Ur0idDpa
FYaUSOkfBhfPnSycG2Lp+I4W6HVG42d6dpnK8g3XUXrULD3ZW6pNroaDmBcW9MSJcmuGsFy256Q8
4pTjuihC9wBu7oHCQ0f47GLwEdBU8U4FvOnnecEcOVY0mMNmKaME/ANG1flxlvgbQy45G4iNvQl/
oscRhfxQh9jZNAKHCS8n9VRyaAasp7HbP6qx9a116HyO7P6xQN3qJvk7ocfNiQBfZBcx+73WuOpa
/QDB+NAKzfrjID6USXjI6vWjnSgnEoAGDn5KElU33RM9T4v8Q773yox+uS5qT9h7OBnyaz3G3zaX
ojfA+KGMS413o+CDH/E2W7nyV5xkD4g/LiaQfVnjK24zNfj9LJgZJH4dz3kQ2WX5LLMiPsxyvnRR
53BxLNN+XcQnKqEz5oKrEf6yNx+bmJOfvIBAoW1PoBwZVvY1KBeyfTzw/f1FDaSito7ILrBoH+aR
H5c7tTtE2JRORXEI+3XdxTaWXMJEWSSSOmWG+8QqnhPLPRkZK78qp+9DzcVuc+6XLXLAXcQL3sI/
gKSMa7wYEjCZEnsNGOcV5rJ2dbpfejO+a7IP3GjDLbXNb1iI477u+twf6AUBqqdFEE+1G+MBKL+4
ZxFawaGeBJDoDNcuXOA6iPu5DNrmp5XmDifHLUNorMf599DN72aqLK8HEAjpMRbHtI3Sm2SK16vR
mOp5jTjcwT3/G3tn0uS2tW7Zv/KixgXHQXuAKUmwJ7PvNEGkMlPou4Mev/4tyL51ZVc9R7hmr6KG
siUlRRLAd/a399p8W6wXWhvfS7ybe6+/dPnc7esq/EhLCGZTLcbzMDXjpktGwhNmwNhCd5Lsz3os
ThjEak7RE7APzMVz5Vzz3LlEBOS8KJ1593DMe9Rgbw3bEW/0CxIiph6bHpxmb045SZevpvQJ967q
8Ra3hz/oamekP6b5uRNvPRhvcsocrDIC22b6RWJg61YZAySUmFtnbrJNB1KRGPTChM+ilybJtEOI
9Yjv45nQjP4oNItmCFPLPiPQVpu8AKUhoc/fIWfS4Ku1JJ+FypDwNRhCpgjOA1cWNdkPMgmureYM
ux5b7SWjEGqNw/lpCJjQ7egUhSH3/k7TwHGxLWRl8GpYOdZUKtPLWYtOVppkF97+cat19j7oLF5o
GRWPyhu5U+GLfe20VwrHt8Y0+grSMJTHvF9DLloSyrp6sGjH2gyucQz1+ZByJe4YST5givtBGp6E
Mkgz9J80c18p1gtg8zSfWAN3RllTCE6FnVaGO5DJvGN0f+Uk8E3P8bWFzpBgZYVPPh+d2XaJj9Nw
RCZz11HufIJ23vkwHqwXoA+MBS4YFGtgn4ovV0G8ETO9X6W7H4Om2nKcyhi0q+bO6CE9xWwMSDdm
Beqt0/Lodq2vxqbOHXVFH8cPU/JyZGWNbykXOweQZD0PD1No752YLyEutQwISnrQ6RlueeLiVlzF
8q0ClMXjaCs7pzuGQzRdZjZFW5IK+CZIXcVyLSYUFWRxPP+c7/LutiO5P3nJg+qSmYhZmH8Dt3dK
Ag3ta7gH41HjJh94KqvmqWBqiifmZqXqfk3TgjyOsJQ2BR2qguz6x5hZztphlJhEo+2gudon5fCk
QgRTJ4sC43DoJha9CAi15ELwautUI8yaPPVA52KInB2ijXXBolnZxWCvnNmYOtbtEnYU8l91GWel
TqnoZ3STgZtKjzq3gll/QSD9gYtYrbWAHviVzuTnzwSkbloQ9n4WaRqJEh6TmGUotwO9ArxtfpQk
GPatlteUJetxuKp05h5LdwdqwIHDOqr0Lk3dd6z8Meduk8LGEgpqCHS8nsgngl32euhIEYInx+7N
/jxfz7UTRZscquIl0EtuTDyDQl+Q4aS5lKOzDi2XSITu3SZo7981URMB691GW4tyCVPjU8VcXIp3
q+zOWu5gHS/iA/G56MWwW/IIHrf5fqyJKll1cjBGSoqCkR8x6f1Dy3P5iw+39vvCJaQt3T5c5ZTU
vmhZIz4pSbfBkgRZ9EVlecxpEkWMNGO1JgqZftiNJc5RBllV0RyzAyMzvJaUnT+naM/rDPv4lshy
dowcxH0stTZyaGy+GZalX5CE7B3FecVDx43wJvDip3xug/NI5d9dxOnmey+amlZtzgkb29OqDfGK
6LkF5w5VCT7Xtajz9JK1LVUiI5znRLfjyzR01WsnZ+84YBjfok41TLVZu4GSZFyKUalNPhfvYa1u
rZj9AQkD/EV2rR2iJpFXvhDdVvfYJ/CBifJhMbWeuji334xygvQT2eHwPBLcOHb0g6MzkTOfMLWE
aJGDOIKpsU5wdeYHKgHjs0M7O3NHQclWO8LrlxnzcFaGzo60CclzqdyXwRrVZ2+TzsPfXm5hnE/+
ALV3C88R4rvZ8VgcCDJgXrm3Urc8GEbVvBb0qp4JZJanMp6DT2UgnaABFaHuoCMqi291XhAkRMi2
luL7am6eWk0ns9ho4fzZxVSSa7Ee7JBKzVNJUX2Tau9UoQecjJx2D5iqu2tCK9xAV2MnV8TZDnJN
AoLBU6cmaEYeYQwXOFyXi6cGZ4RBaN30zEXMeLUR3MYBleLC0K2THoKToPy9YEKQdFrxBhxnmjD2
SAxwh2Rftuwn0/ReccL3/6fFhaxyF/V2Tnq5ynuPWpW5sdE1Z7LyYehusMVG3GIsdfvPrYL/3fyo
uq0vSM7/2g14aLKv/yh//Mfl/U9NWn/8ud8NgRooXN2Slkdb6OK6Ewbmvt8tF/wvF7mIqizBvQ67
i+Cn/WEJtK3fLJ0eOnj2pgWJ/BdXKv9rSdja0pYW2Adqn/+J6WLhSP7blGpbUgjhwbXkqIWkYYvF
kfEL21IRozLmNgTow/iABPEOKGc5qNPP3ZaxfSfDhO54j4hfRYbpl3fr9vef8ivk1f6zG/HnD4fs
6/IUtU3+KeIvwFBhaF5uDOijIfGedTmwo2XnCyOtaqrg0NQiQ6IbnPZIU1V/p9GcgNIf6wCVhubY
MARHaMRp8/NsgsvQSbNTO/AfhS1e+4kFfRRFtTjx7rInpcuaZXLK9aPn48cA6WgkRkecJQey44fK
bl+UMOJp5ZLegHIVG5+x3pOmLBuzj7agWsKVpcVG6bvZVKFUqOkcBJF3l095/K2dLQjfocZKiZ39
MD4vy1xHy+x3jfohoqZsClgpI7GTqqhJKylDlj+mVrcvrj141u9v7f+3P/0P3XMWAOt/fVVeS9VG
XJMfX59l8Wcn1B9/9g+rLl4o04IyzFVGpTxu3X9dmJh48eA6uJ4gy+LXXXie/7LqLtBrCKUSQBMG
JS7Of5uhxG8u/xGMNh4m8p32P7kspcdt4ZcLUxqW4XlgQ3UucmE4/xsoWkxObXBaghcgy95lmRTp
Z7BmXzG9JuH0moQYDRMOMgzE3/SmeqXh9uA4g/M+a9q0KyL1aYeYjvBf3lrkQNFOHbvcm1DcGG6x
znpvZqgZ2zzVd26g3+lTsyHhcMtFC0sC+0s5tNEPu0C2YshkmicKB09TjM21zH6YJoi+KmsCPxNe
/NC2sryZI57ah2ZKc1pFbIoaciyCyQyFi4e4h530vqyVz/yxSV1qiJzkJhw5TkKZo0SkNLYTabhL
xFR7ifMCac/iqE+MGM5V8ZSV6rnO5wsx24tONGmHqs+KGMqnU6zzmLViVxamP0nimmNZOjc2G6KL
DKedKNIDrLJ13gaHTmVPLU3Mu8Yy1nFMz0bLGxgoha0kD5ObpqxJvaLw5ViJmZSJIrXVmSjNGTnt
M4r1z9rV9pWNNTkR+Yvshc/TVH/EhWxuu9DF4lVYD6aOgwG+52rKlbbNxuFF4RuawvmxTqsvImj9
mXXfY1rKtzmXRztnE2QmxmdBaiTRScqMk3ZXxMGpLLx+NapwWrGvIACUZ96VnZVFKqpAEavizVB9
BQr0Y/WjFGoLjKj5oiJYbKhQZYnU1JeZP6xnefRoOvgZTIs0suxsGvxUvbEphf6EMZiunCGR95GR
PUbqPgMMQv4y4GgDC+chHqGMZF7zKA3zHbIHNI+EzQs+pETxUnO9RaLHVrc2y7la2XTrMP2oa6OM
lrLN2dr0E3NtnHPyCXSn4qUS5jSoH49U5rDdSH2zbMGv1gQQWWZ461hk+m4ccPqOumWQZpO1b+AI
WGkFrmRRd4jxQ/SNniLQFloPB2eQt0y/Pltz96S5Gh1yBCBC/sFEJWdjZZh0lfdubm3ykiRnWeXf
6f49DPrc7NMKMEgMjwW1uMOAvNKNfjfVJC7DLtgPCWkwZ5Qo9k6zVjn3947DvTBKHHuFuwH7wWp7
LoB35aBa1kYfOG+G27zJSCspgkEpQVsJVbcLRkgX8i5pkEx5BGAfsIhidacpMHd8zTdK1OSpZPLo
WObE9ZFBc6QPHl0TlFdoa9abBviGX1oUvGsP6H/Ew2GCjsYK6Ct2NZwQa7Ldt3Z5k0XBW0kOMPDw
nBVgcF+61NjA5/Lpj+ag2lGNRwj5akfzHV2q0548bHCTqD3jCfbebj5MRewLT2Gyy8svYpjgbfg8
fInFwzS9byHNEYIrV7c11tnxm93H3KRC5DE+FNQ5kVo+z/tN2hocHaxx2jtyqva2LYdbk7PqrgRy
sskbqEsk+R8wX/idB44livbF6AhihfKHNZsXzyjDa5rM7/YUyGtU2Wz4y6ubhjyx2fSvnVBtrCHc
jqTVgh6TkGHuRSKQ3nMm+m7+yX/FNscZFs8WBS5s+7jEvNHbpKF5wJqOljR0HzW+pM4Cz1Ipm8R8
TYaV2XoFbpPmY6OiUjuCrthRT5aJL7DJxy6KbmEmWft0ou4DodaDWYbXJCOj3YsbEhgbS9dOlJQB
IUBbJWJqkzIYVmHBWlDTd5o3fgPIjrZkzCMAPrdFv6Jp2DAoG2Thmq6tZnhxk/mcDLSrdLOgRmPm
jB+gjY/RTiy2UxrS7xFO+VhTbe/QGrXiv8anojR2rjMCe85oV8lStDtWopzDKDbw5PxNpJijTPlt
yvPTKGg9V3mR+NLOB8g905seyw3MgHOY4T6brPHDC8UqtWgLw6fvYmcC2pBvaNySa1Xae/AOt3GH
gmFiTV1XXf8ogn410LNVOd/CSi9WEXmDi3R2ctZeRyKgiOnzvmaTFYnm3a2Jatf940hcHLTtC/DJ
nvP5+DZ1/YVVFqa2jBRyWAPH17xLKAeyE1ahHVFFAQAtnsC+AEhSD7FvF0XxgatJY4uBgKvy4Z2i
7wgz7HwnMb3AgYFHV+s/9N5sT0FdGBtsax/NOJorJ3wewim5gHwbv8V1mm+BFb4UDtTUcgxunf5R
s0Pr2BEcYDk2xcegcgDgZXV76w4RulfkbGn9pGbUC4vDCPw0ycjaA+Hw/MLiUeg49Q2rZ/627zRQ
sooLaYvykPKlfGO1yJonZnXmUsDQit4DQyIx58TXWK9uSTBS6Ob8CKt6WgunR8TxrGOc8H1GXKfH
PmF7zQbro4pZ4MewUdaaiJ5C2eq72nE+JrbqWxqYrAexWI8hJTbQ0hY/st7i2U0Xk7JJsvwpW4zL
XUHF/DLqbxIIEr5avmmeFVXPbNXaSxOk3a0tNKDbcV5fncUczbiuXcMcw3TZY/cPBzf6AU46O7fO
BLLjp8eaJGazI44rX0GOwC1yFju2ToPqNl8s2pVBV6i32LbreTa/e4uVO+MxwkiR4hfD542PlcXc
Yv2WsuheQiBn76rWrCOsh4AlGDJbsxxxx+Ww6y7H3rBYTsBiOQw3RpLdp3Ng3LiaFrM+cyGKFRPl
iMred3Fbbb2Y7fnKjKgt81xYgKIj6WCxNngHfw26g+3s0cpzJKxcGafZnN41L2g/Uy+FkJfk9SNg
8g6ALp95MOIvcKZhU7OQvBMh/UuDyLEaj0OAK9e19EM9tTDN2nrxsWDnoOAqqk64EzCL2LW4ITgS
HUOuau7rijWdDfvrIhqaEossw8n+blP5FoSgO+jFbuFTldENxIfuZkxcO/VV7dQxAr1Sd8PoaaDi
23k14ijd6XOENJo41nBdYkIrLcWt5c1xeNTQI7wVCG/00gQuEfEqu/S7LHZeW/rEbqK0fidN328I
Lg3fB9vQOOkYcP/CadGeC3NINhnrlnsnqeYjxNj6Pu4Y6TiM2W9pbWC/5q7YkNLV5h1NSLR+R8Jh
V3jFcoblqtmawcbhGeY1770+Iuy2+QdJsrU2ORsWNic5KZInRnYo2r59ApVDhGrY2O7wLcmzkzYh
NTnZcCAckNx0XW7jQw3x0oYwYCv75xtLIAufbWDQf4vL5FxGLKfmyDhWwJ1XgyJ/1CQbZJryTlID
f6qy2bey5r6jI9gkH+S7Dd/bjKcEofZhNyTZJ64qBO1RZk9T0D83wdyRqzcxp8xRzuaRaFdRQP2l
FboM9WJbs+2/IQd+KXN3TwLiqU6J0TNb1Q/jMPhp79x50WkwuAjngIy+DWeuKQpxtUC3gNuttrk7
3tZ1uxYKkkXKHDoEmzrmQo61rFw3plY+2RpGbhRay5gOWBlXlZB0oVbxLtDi+yHEwEDIicU+iloe
B8/zDPRQVi3uisnJj3LsWMZ1pXc3hti2HCPYWanwyaI/m46qz5L06qrCDZasumJ65VDxykP6BM6B
bUtr7w33R03Tyg3tcyzWS7hAA7/3XSvY9I/syIEdNmhN00Y57QfGk/nYeY9jGp7xm2wx4DS+NzYA
YDXIBbFNEdtPWwqWphnDftq8jFQAr2NmwazxNpzrbg2MFxvBkSYv64UWfJQtvWJ2HcRfcEMB3HrJ
pW6Xh0v7rEe1djbd9AIMY/a7JTyfhBe7eTIxYLBF7C+iTc90bhxNAP7reSmfpeLxwVtA5V57nGpO
GbKEOqp7RzpmeT6KFqH3K+twqgzj+I2NUsy+fj7pmbZQ96Epu3yNutYrfJr+YBfk7B1R645Wz+zN
s0sLsUBwEfuk+qFYqZEHA3+FRp/CqBwduolzbTJ+vDXfNDO2fTgFF+G129AmLEe23jyrqcak8fO8
/I/Eg/9uYh2BJovI7d8JAycKv/o/BXf/1x/6QxHQf1uSUbQyuQI1iCjfL4oAqR6AidRZGToBpT+F
d5fMkil+hnod2yE59a94lI4iIB3TM8lHobxb/0ip4+j/l94S4lGEgxGvHGhGDof2Rcz7RazLkiDJ
ZyctMKPU6h7C6HzUuiY81MBxoDlz+KVzPipwKYdTKUhHNNmztKvPsMy+9ZN5NLr2nQnZ820c4eR4
KxrUy95kL0Iok/2syUKZoYQ1Crd6o3kP43HYTpKngj5NrA1ZzWr1cBMmnPrMIngeZL8JHabTosnv
NN2M95ELSXDgNDMt9jcR6jcgQG9zMYGX6xefqaZfXBUbD2o4lq5+RM0Pj0qLnsa4/TJ+PpWIWF3p
mKTFj23VJugauXJ0NhMMBB2Yj+C77g1U/dRXOknPo0xfyaZxReXhidCPuWnz7qBXmNx6Lz0HpJ3X
nVPdG8LId0WSwW2kXXA/zNmV87FxCLTsJGV5Jj1xkohFlxjNs2NYKubAxeBDbnaC3bGt0+Qm0abM
x9kQ+FTL3eaaqR0tHsWdmvZJD9uUSpFi5yW576bNTpYSWn3d0GEQcmQ1nOe2EatZeQDYaOtLSHMm
HmP6aJoPYThe66rnMi/vhTf5dVftOXwzfalDPPLcr8wD6LdzL0xqpLvzwGNtBNMa5CwK8gT5M6ke
s5Q9b1HLJ6/JwY/SMThJr1wjB1Am4+g7vM5PBi2PnKa0fUvRzGWyrMxP8BySG2VFa/JiBrbois2K
nHfVMqWkRWQcorpiYmrmQxEFDzliSZFDTLNSehIJ7m6KBnaJbSk/IQcncwnSGxwO5JkDrJg9xv99
bTuXOHO3cZrsClLPG1isWHTT5lTV4WmgSHCtJZC3NM7YDHjlq65zvkiLtoVgXa8B4G6ZiL/gnjX4
VgN/7lNG6ZqDdBdLOFXdB8Cpc7JMY3pDWUFqyHWVpzurxjFVYpASBqxLcOz7pO6TtWB+AzTzjQjb
DqdZs5264ozt9Flr0tvc6W6YJzdp0z+SgQABlm2IEaMlMEYZ8NZpnd/FFXTxGCf2ZrDc7zXNmvR2
IPfCtFsLvSAtM8BhpU2VVmaxD/T2fuyNgzCds1mOByIgmCMnTipph7uvoi10y/fnOSjkleGPU0/n
3OtuwT9kKM8giUMfEtoeJjBMes630wxHOv45wXbeJof2RgND7ldW+FAV6TasSl9OwcuA54q3ov1e
o2lXc/RhGdrzVBT10Qwtmnasj1nKd9W0p9DA5CLIKJMCeTSWTVLnxA+ohLRR6meThZiJ/4gCyb3x
c+E0Lam3eJdA0FRFtZPpeOdp2ArdyTuX2fgU1cldWBs+OLWH2gjvKhZXDImEnWHvLhstzykejQQS
RpDqW9T0nSNopbAy78WkiKIjB2g1wfu87MFms75TOCSroL20INLnBMVeJLSYkMqHWbykVjArVOWn
bLND4n4aGQ9V0ZQPgPuPHFiAly3bNqW6fusW3CSWQIO9rOKyQRW4FywIGao/SEvm22p8NkV4CsJy
A7OAIwJYerIrxiO/AOfXSX9qAMXOxhtf0YDjtXHNpZX7SU2qXueGU2vakdPIFnp2dlMnenFwlL11
yu6xZlGI8eymB7+8VmOzS0v8Vq1o802gC3sH1zDEkBI9UQnCLAwlKfVeeMJvXKO89KSzN24f78Fx
pRvPefaKp8h9YiKk0XpBJeoRm+zBvOvjlpv/zJTAOTwfjedUKWj0waZxp4+SKRomKm6YqQau1XjJ
vmF96uvYnJcVkD3GV5GMii89oEvYNSfTkZcc3a3E67w2uXSJb8wb1ilPtixupc3Fhn+Eq4SkDC7a
1sFRB7m2695iad9b2YyCQhDUdG4Nq3vplmVsYCISBSGo1xynM7rcNZrMZF3N/WdTmhVwndxcmWVy
1439t3xZ6Q4NJ2ul3Cc1FDQlEZCYArwWjp2/D6QCVlTC3JW12OY0EZFe4JYLeu5l6PhVY4WYGYoy
Zqj0OLgUSD0EcQZR3HIrAGatDS/OslXux+i5sYrvTuicIaR/wBS6DfPsldv5QQXikPXeDFd9caJ0
z0J1e6OjyyHo1IGRkKuZnSwztLHNKlwSPDuYQh1skbXZw1CexiNnsu+aQ+WIE3GCn+VAbq+9TIb7
kfU4otChEHKU+Vw4uaQDOWv9AH74OFg8mbBP6qH3Y9BdEjxG3nGX1zsG6jj0E+n057IOv42DeHWT
7DhbtPzCbVvxcCPq5ckP6BCnsqtuYlPAI1hagCrSk+iGBEBkWLwUelJvnTC+jc3pORfaV69HyIpD
e7Am/b5deoqVI+Eny7tBpheLQGwOsxq59x5An1y5eDJhjZCtJNfTNuOJ6FoMWVruywEQgbb4BPKR
fJVE7+2gUQyoGqzDjE+ZGLd8nE/cuNQ5Tat9CusY3Z2SLiAZ93KAnO9qdFPQxbkG64fHtRu/xlB/
ABxfrqnWxgJbXXl0pNRN/bRxC1+xSs/bhrnaKLexNt1lCploaNx6a5Xpre5ax7xy7+IytfnqdsB4
evS/2cJDEQ/h92YEKNl7UBSt9KMx3CMhQVCWdNxcmGgA4Hk6n6EncRfQY9HODXmLYfLLSMWrKi7v
4yp/1YG183DP9n1fgAfx0soH3uG7eo/ZjLGr7c5GBhoRtUHzzH051xnwPfMHQC5fU+6pd6P5kFc5
1xalYJbV9xsz1BGfjU6/xNWbg9ejmzkJ4f2gxerQ2uKatt4uaod647XzuJL6zO2h2Q75tM0WwwjW
yYMN3nWtp/O32HG/TzpVCTLs3FVni5tJgg3CHFkGfE6OnvBXl6RTh4SPJH1vDCs6mdN4Yt9Et4zX
35tEB2B+5Tuzoi0lmRq+zoV5JphtrS2tMmH6Y2QZy7zfFT/NLbn9TrQ927TxcKFXTPi9g3CQmhSZ
kfRZWz2+UOiuT7abH6a6+MDWra+VF19AbABVzId2rdqYRuxi2OptZKFOpY9aLM4G/vUdN7LOD3oL
f/aI3yYs8U/ikUM/wYS4VcDrwa3hY2lt6wyLE+Jfw10j0Y9TrwIqRcKXYTHxzFNt7kgX0EOIOYw8
hAi3kc1ZDmsKBqcId6xl0VqQQMBFuiik8a5XGNFxwlbbZmqv3OdOvdmfuZNP3BLji3SLd4mlghM6
tQzwMTQi2cxbLZ1qghih1rYcfNO4wHYzEupriNvDwPcz231qjene6eK3YZ4uRh5D2UneZSfblZIE
prHq9L4RsZ2zW7pdJo8eC6euGAUCUkmiWLgfofyqzM7xuS9iAE4nKKVAbupkcU5j4Q/EqumHG80w
wbbU5l07LqY3BIdBLRFhRFJ3BCWHYfABajfu7PaUG+YRoR99qDM/K2npJzkOD3PlPjWW6yvNpT7N
8tZ0ASyB9i2Rym3kVASz7bzE/EPHUa9JH38r6w+3JExfpCPYacKk1Lpx05mGt6kN150lg1XkDZRo
iWDFzVSBKO83sTMtQa7gfoAsypCMb9FTyXs6dmddR543F7cYHLmrgx0DhiMxWjNaNMaw2KcC70Ba
d3d8+ziDB8ZnW5dPQVBAaUSOzU2fyph2beFEwyoRoN/WjxSWVUsJ0qkxplcaszj80PO0QsB4NAJ1
JvD0SPrtBgz+fVN0J77DOR/r8Ki7y+JDt783uFNbQS4h1MajmWT7yR5OVmQeQqwYq75NmLik7U8J
AxUWs9s+I/iIjfwLRySwf4bhucowUyfeTWi3OWbDHnN2ma6NxXE3YSYFE2RvMBm06zQN9raGJFJ5
h7YJfwRm1O1skIsZTxU4zgV164A06nx4SV08HRkGw05LfVt5BzrJ3LNw23wH6bg7ppFzJRKS+bx7
K+5F2zBNLsj4bFc8ciHRYkTjriOISYHjbPd0xPRYHcTiwvVINYjIXsKXw5repW4/dez3qCnLjlPU
ClrdQTaY+N9ne3wKagonTVSpOvbe+47BtclaBlyv2UhpH6uODRNMS20bk6RgTCHibccsISkRUuum
xVqOYr91LWKwYphem6wi+CXs24iypm5qEtZYBqdQpCOzzUkOx89uXZziwDX9oDQlskv6blZcjRYI
jjVdO9tR0Y/D8osxsKe5wyzUNtHYW2oJXspaZbc9IFJK64FU60Md36ko+a4b0Xyi8+WY22a47mtu
iaOp7awyVDsoAXgCHY6jtK9dzSi/jSL7vbWViU80wa5LsWqtyu1CgQQwjdsFyw1c9XR2r/hvmbda
/hICPNAvfeGWrwZePA5+Iev1CFUssb2C6Xn65vSQNPL4icv1A6LdDdtqzhcKWqo7qU+vwnenzdGD
U3xMZvbimCrfKjPfWszWnGBJX04LBbgFfrhN01n/FumUcrpRBclYNya+iATB4YlnZ8PT33U6VtaB
zp/Kwb2iu0QP7bJrwZgxsxZxNzhxxAYWMAcID3k+0QFCxpvKObPkf00iwh3MChn52kKHrhAXjzOp
co4hyLg0C5ms4HWKNEkgfrqlP08sv0nwBCadke1t1S9EbtYXtD7toz69d8wbr0iAZC+FF4bEhzg1
h6qajmThj45AziZQToCXrAdS6skTrOJ0Q70WIZ1FKATcFDu8gQ4doTzRrbtWvI5DHRyMytoWHHLn
3Dw4BZE+y61fxh7ESFDPz7UE1GcSbOLuHQzTFZeQ2gbSJKRrL81PO6/IEUGHuyINsA638ZWWzlPc
iAuWsEvLCBY5xRP5xUfg0A8k25/1Qd83UQT4W2+wZVvkLKdHZAQ4G15zK/F/M5kYTEHGABDWeAvK
Vl/RJas47HavSXJlp/qkchseU9SkZH2mTzWzImk4mlpMYMGwHOORsdOqI7xkR/o6mB1jbVfjOlNE
mIRZHCETkPoEN7WC/wowFKgBnRsrLfgwjZeBG2I/13dxP0W7PsxeT7njXVipX/oez+aIS0H0wU2k
+uxA1dOx4OeofDLXQGu+GlmfK+GyICYnuiwlhI2kDCXeknglnPh1zsnf39rVO2a6NRVMBWjwfttW
zCTsddddgy0YZ+Uhb/EXdBLufnk/dh1u+RikHKjOh8mU2kkMXbtp7Snd1n3PrC/FdZLWI6W/SL3I
rjm/YTVh+tgv/SXQczOz/LRnKtxkMV9JCwHSQeLvVLUXjn6tyFrqQb93VPOIcUBti+ndTux3WUt5
SMcfSTYeEpSEvBCAarv5atPLR2biU+cVvVjEK4RwX4t6Lvddm36WAf8Kt5/66wQzbIXDb204EUWc
NY1JbZwYfrbgISsv0Lc0smxCNrwcs/A/OI61HspO2+nofCZ6+pp8NtC2IjZ+qAUqPraLa8Zog51B
TvrS2652tBuZnJzWBP6jIwMMRppurADsdNPZ/xc0yP83iVvm38rK6/fi/fNPwK3l9/+uKGu28ZsD
0Eq4ukkt9O8+zj/cn4sc/C9bmWv+hv0TKiQQSHRi8WcRGWAp+jLFq8v/+Ee2MuvPjkv8ZLCfLHfx
fLqYLrGr/VlBJlkhtJIH3YM0vXmevnO/KRine7gSdYueQLyI66Aeh1RbZWXHfHubhJFXtxtABFUz
bHth22SJWyZkKujyOW8G60BvWEgcg3SzmbxnbQpIi77Toa3KG68nCAEcXFT0eh0G+PZJfjHDIHV5
vMySdMedYwBPfIBub/Fj7FSbqvkhKDqr2QaqM5R+TQZSwLTi2jQO6tewj8aUvOXvL6uZgN8kW6Z5
ZaI6apqn1AMitGFQSliDFMo2egEbAwx24TXWMgfpgZtIP5ndmVsrsT6hgssve4X/g7HV4ZP8xbyH
BxCtV+o6Oj0RFdCx7AR+FerzScUVacXwRXeopvKQ35p+sbZAZqMuJy3qMCxWGkuo+jua2zxajBRG
Voz0sNGh+NzHDrbcFSKby1vSUrkNkK9rjaAo/ZAPJ5kO1Dsucpoyma3JmLad6yn6dAOTN9vBE8sn
gOO2JnRLEnFAOYS3XhJozEKgmQgH0ZDxukLBokH4oTYYEbY4ol0wM7w6D4z+mI+00mJ2lYaQd+aQ
hzjBUhZe8lORNS0hdwTLqyuITfAXEtAQ/OgRoy7lZJODD1+yw8xDyPDoqgF9V2aKD4MbXdAKnSX6
TBciUVG65e2tq3s2T5GwoB76U7GFgc4xt0O5lH9ZHZ1O6zogP2Hs6zrW+v7sjlnBm0ANZcCv4Gkl
/LTaxttAVrDSBS9B1fUIWCwbGYQ4G3He4rfEXRfzz44SIBff//4zX3Yv/zZSLx+51B08oS6LHupJ
5F8+cpW2tpMlg3omBzyG8mASs52HI+M/Z11KYUunjXyDDOc0HChTmPmSa21Kp/dezwPbSfd//3Kw
qP755eAPh6NhmLZrg/Pz/vJyYjtqDXJbwVOD/Zuvxgg2gxor3RkmDa3YARgR76Bx5lV0pxlZhY40
QlEJ4/Xfvw6dzdhfXgh3P4flnIXj2XMXI/uvl8KMGkRHVkNEp4TdkF97xb0m2SmVxo51h1AQ/ydl
Z9YcJ7Km4V9EBEuy3dYmlTZbkq3u9g1h+fRhh2RP+PXzZMHMaUkT8syVwpaqSCCXb3mXCDMA3HIK
YJV2vjQoZxnNiC74IZ0DMc0nOuv6xzjN4QTkcJBub33xMxpaxpdSAed4xfIX1bR7VWMefo83uOU9
fn4XWpr5zctFycbysaFwTPZiIL5vb8LFQrvpXTl/V3aTERZ544LNxlEMUx3OV4nTUei7CY0K9+N6
9/mlLfMtEpiZhbZi4Hg2U8uyQSS/27PpuIghQRX2u0dzYo6+DWOJYNmJIlfDO4wcLEzGGz/FIxMf
ibotM3tvGt0YNvfV4iJg/yCBmbEiEoBUrFRCtQTxt6FDUYh5ERtJ2x/axPJJM9FztUGKYEait5Np
TGq+k9b/7AOktGgQwqHC8yD8K4LJpOSTrCi9YI0ImhOrMdjghghPDicAiwyXq8hrqFii2MHC7Tok
h29mRVcKLIcjB/Yd6i8DIyq7QK9KI031noTMgcfLR1pI8JctFj49GZePGB55ZDPote3Y/szvgvVb
xga9m/HG7PEloYclSMb9KyWTkv8MwGDo21OVvmcQLqx7kAkNFxc1mKbkF2RCaFK3naPwP97VVG2b
VzZR+lSnqkOqPz4utEZseUBeCC0AS6ZmwgHYhqWuO/ZWQGB+nmNqnQA8Jcyn9KqSfjxGjzLH08X4
Wa8bJHzMhpenGpyc5V+j1SMfe3Tmiuf9h5kHfWbdFZmNG9F1Ftm1rsIvBquBDXYZe/50koUedSAQ
XmGuZfFoPIux17sacGU9TtSIJ+O5kp0+R2vXjxM8yme7La3TjIJLh5XXAGcZnUOTrqp55DjH6MjL
4IxSHF2/Kkb5eQY+ve6oqo9r9VSWJuIyDf26Mb4i/1a9/Q2ZOv1yUxjDWfFHP04BvPrcn6wson6A
2BcD7lEIHm5tE9n9BIs/O+aRfr429Mz/z7LUq84XXMGEtU/1GtG1t8sShWN6gn6tvs6GGSr5dwX/
sCle6K2VORHb/3AIvq5f+k+uiuW8DZ3QX/ZwrvN8x/ICTOZo97+9mFCLHdSi9b9itczJustdMTpo
yaERjRetmwDqqK9Lu7fxdspdM+rPMQjIzN1H7qB/IDda84cQ5/Ah2Tlmq4zn9TWOFhbr/N3lnaLE
jDodShwmoQyVI+F5Pzx7QCUCMK1psesUc0R1Zzf0WrzuVohwyJwbvN6UibXhGOqvSshQGUbgtT1w
4Q6NMEp7Gezbl8lCGURhB7rIrN+Xhmih36TrQI1k0DeGh63+cBSbfvEAKTQK7TNmGC5fL5fF1LfH
YlJAdpXThVxznQvViGFVhNBijDDH92p9EBDlTDX/QQMg8MXetno6nl9YzHiN3pRZ59Eqw8baFc2t
pzrm8WMMcJMbqFAP6gRRBcSD6kBhWZ9aSWgnRbWzcAhNFXL59IzbPcLUiVdeu7gxC1IliS5FvBeW
aRbp0XHVyKgTxICG/C5uKHPSg0dcKjXPSY7cRPQVomyKj2E9iiJa9j2qAKyupJisyMcdYnK8H1FB
j1gcU6zMu/A+L1ADa6iqX95BvuSd/kopmiqid3/ZstD5Bu95qvKpS+SxofCN4ORg9gF5NnynmDjY
oefEwYEAiR4fIMuK0MwKi6mMzlXb61duQAOgsRh0U9agbjgupnMgrTd48wg86020dsFNbVPIiAvw
2LQqrXAwjlE/ixkJ59DN2+QokfvmIQoLNnh93WF5WhrXeTTH/GcfmYrLqNa0zAjZcXAx6pq9fWZY
8aAt3O/N0WYTxZsoLlwbFct0HKBzgtJVybckssuufbFx0eDqEqtAngZqRe40n1Nm3ZAht9no+Y64
m/7d6MyhABYte+tui0w4BASNJdVnlBjx+1WocNsCkc0vGSpMjJHeIzz33x6rH9YzVgycp0QlcGxA
07zbPLg6Sv2qqL+OviHxf0KCHZF36hUuRufAsmqFrZmD5kyTwQDQB8d2wgRrLIlun4U/ET4qtj4D
bRRpG//F4CQN4j+niKmDf7Hj4cF7aDWrpDlxkFneVWPOaIPQ3SAvQSfLMY0KYVpEPQvMc2Rn8nRH
1/XIdAgr9Im2xeqUBTwekxuJ/D4NHR3oL2t2ASK34u+SsQNXSF0sVVZzTEQLBm0nbXhrV/Fk5Dje
SSOixr7reukQPQfRXPAx1PL14Iq+04eIxebJpZsMMdwIW7cWTlVzQjpWRj5Cugg89LcFNhol/dv1
gzOoaANSfs+MRRqyGX3K2ejHCn5A++uBrdEnnHD1loa+ndiRmAfgpeSWdGBrg1nPob/+LgE5yJ9o
OdjmdQsS7CDSgYC7tBGIYJkTWO+A5koO0yoLm4RRQgTUwQ91SOi3t63eiVGm9OaE+xoCrG2bU7fE
YCDBRpeDDgjYO+ktf/EQYmiZnTIce0vdg/LWucZ2gGWQsJfmayYW1wJ+MXetz3HWzAbHK9rtTovA
y+jWJkiIMpr5+HYOR/akg5umUg5PMundhZBli4ZsGeqoqzObCASQk0QkErvebLzsr84iw0ato3OX
oj5XuekzFMSwdTAUMuVmoCKLgYf1zecn29sA3cUjwnE0B9PGQgqGqqNj33+AyjBBxJ04DpcHhAB1
+CH90Wau0+xWjwE3zzSuwDgxakC7OvP+/PJv8yYuD3rOZrpiw4r37oczfIQnXZfgqB7sSug6w9AI
HWZy7gmuzHaeqsc4LU2dmFaeXlQVVFUmSQeidHn5fDC2XvT/iCjA9lFlgcALgQ9ImGO+O+RnO/fz
OHEzXpsY5hISPJOUtmrKboDPMdJRaNgfR1nTdD/SJOdJJSkCHxq8dKlVbLO1V17kZ18hPFilt0v4
HMs1jHJYG+fMMElTIDNMzIvBYFr+HGr8LEcMkyt9pKVrcp5yAHslUtYWWKzz5zcqxNsEkXAmdAJO
Qbi3JPAmVMe3r10kPU4WBHhfqpjWJnLKyggqunTOzLQ/dr7QJZd6yPRJsxTKKx62LTysE1mimdZx
gmHrgLCVC2HXHIbhDk0DozohD5TxWZaLosoCdxaN1qRNlpeutBZqNXKge3sPulwnxtPc6it0Ldd4
9DUNAgmhsLwkCSLSQbsVZfp1yxoyjYBlnyBWdKRZpJ8UZrn6SzzIcPRI8i6xmlcqoOXyUooy14uQ
w4OkscI5obP3mVkYVLTIenV6SejuMJ1RefD5E2MyoS3utuwotDzGmJls8V/YHkGV7Crh5TNCtSEV
m1uYBC0HeIG+tM7BMNCdh30XqwjQdY4WR5GcBptOBUV1t9NHByIgEK4cGyXtZzlRvTl3eDerR1Xm
pJSn1KrWqZ2jUnUa2risy+NWO4PhpZfdPKBDT9DFa5C3VLAKvM1QN+P2XWVYfEdQtl5a34wT5119
aMeywoDDyINkwhiQ9swy3MZLabGC8LdzeXpejlDUvTAlMEfw8zBP5it2S5fvokmkVyHyIjlbQmcB
qvLPmUc7PjkAGTKJGXzVVMkBOFYRXiMpaoXzDUU4vX1vA0bOJuCr+hbxMwyOSOa5pkk3Tj84u4t8
iFxQGlr7ukrqORJ7N8nREIaCgBTB8MU1K4pJV8GElZx9sptEzC7oJ6ET79RXMeOa14eH+CvatY95
iqgmFG+S5NQ42Wkx61ys9ue5PvfsZqzADDm0MKZ/Mcm4RbsQW7hzQumMwA49zIELMCkVjxQVnoxP
c+Lr5BpbD695HSVr2ayhKMZG274gqDIzp7YoJnBGuLK3MyprDMxCqJ7LbQ8TjRexAAChnLr0J7b0
gA0eao0OAbeP2+bQaddofolsVJljJ/8l8lucl8PCtnj7OEpJxqWCsmda96puPLwje8+XT3NaKg+e
BBkvSwjPNx4QhyRTbPsHunOQfw9plei33qNVrsjHipG/S5ZMf3uOOSgSZXD1MXumdWpJmWBKTWH7
WSYcCsTQrt3quqxnVxOQI6NuKufWhdiQ0HteS7HbYjTTCrnTHdBOC2mRejb1eonXF6Y8oSeZr0o2
TpqSYZZftwjW2eUMYuky14ZxEedpzroyuLU5fcZ4xoskvkQjW5RQjNPCoOGeut1pLEw2pBOs7BRp
py5B8ek5ltKC4tDYVTmjICS9aUK1dr1jd2olPDw1KNLzh7qu9JZEYQW64r72hqF6LS7byLRWejj7
pYJ3kQKWHAqk12KAwcjGErUoZIBjSs0oXpZJfiNtQ6B4WFAHHcMH5AZ1CtGPrn5fWeA1JMFT5eht
yJgb/exDl7mI5mpARRef64nX9GL2i5Vroz0CNcY1jiYWP+et8m0vs8ui5ODSMYHFhmK1P6sQAVfA
d9Og3/FWJMtBO/KEDEjGbG2EU7p0sD29pTc6vho+mYnWreyCr0j5uDSuJ+xzQDFmImUfnC5xZhlJ
/UkD4p1FgOlXDaZPIGopQlBAikYgi6XRplUO0s4OMvnsI3nOB3LiDFSG8mGI/eHGnXGMsvcIQenK
BGajekWiDSj1grZrfTMwlvXG5FQwK05p6anwp8hbm93JzkOoy703NzEQu67zeaqQyEYPJO+2zCZj
igwH8tvULpBioGS1qVV8lfyZ3494AF7W8hikHr0HkF96BsM2AbsPvDrQN0h9B8fTv1qb1M08bmvS
R2KKNgIChEnL/8oxTPXUz0xOopOfgsOJwx3hX4JcLLqSzWuQK6ADFMmbkq0g5m7ZQjzsqPpzm46h
zG894vCm+hqFi96wGjCkjEiRMPO7LRxHm0qfBGjv5WO5rzFVKgKg3H7QnxPid97QNp5yPdNss8uX
FxUZQjpP2/saChuB5701ZIK8mDKAoTfsJFNC1/Uz6qk92DCtn3M/FQC6xrsidhq9Ta7p4CgTPUGn
qiXMfarDpjFooDfRsvwNdYilG6UAkLBhcC4nWKujoBZbVabN1Og9piMTZk6zPV8e8lrHxUi3Hqc7
AFhLm11LRZ4LEMz3+g5AbkftfLryklKXVyXy7TyDWLeEXgvqAc3rHC51EBW7dZlsN9gH42XWmKBz
sRQC28OPzg0Zz7bFuL6uGTthZvDgtuMSBIq+MjZugqe/7djlMHncsmkPxCG5THUAAu5dryI7NUCX
nEZ0BwkeRlFlHIIjNC6WndWm+sQrCkdfR6pKJ+3wsvXzbisYkRwQS30JV20XXOAhbSP9A16gye+2
igHCALqw40J4ID0D66P/VXsEDizzrNSnP5q/eqMGVqNjonzdARcv4YxvL4HEnDgEriAZh8us89GR
b3fQ5ZMlONnwZdkc3GHquegWzWc2MIH0KleCY8OelB5rqaDi0ltrer1EiyKB53r2vWJkpZYCqBmr
mK7U8pKipha5545d01Q3NmKfTKLtvrdJtD2MbWW7orb55k76erkHyofU8N8Fk20TDnEJBzvYE4hh
nY1sWlASxoB3iQEw2mY8nO2x4PmdUKLSwV81uAAV7mcXP9IarxyJK8EdAkc5/X3S9Wj6G0cONssD
oqU9Ma3dgdn4IbRNB/TBS/0GiXoH2xM0RPvI31UgKSljIMavyx8uhweVqIDelN50hyLgY9GgX40d
U6//0TmQGhERLFuXH2PgT1yEWd1SrBB1VPXhPfJfma5fVfR37UPrFvpHKFLTinYMKVI/nTEPvR/o
n0/cmBOoy8RxA4Y4lxTPfvTOQIJ9aJE6aJBDyOxcfi+GVNfpnDbQdbpuUXrmrmUjAoiOf2yFongt
A8oW8nyLTGOqa5O9iPBj/U055X02YZm2CyyDjMLW2dwl2/hHEpkUbVtV+NI+TCnHTM2C8FWGNljO
o3mlTaJnTmdPC8hMtKcyJ7td593nWc2HXJIGd2hDk6f+xVvx3nVKfDMxPDTW7fvAKZku29LJE2YD
acclr83UqCOQal2wABoj1m2yRkafD+Ztz4jEFt0mKGmmZ1paE+Z94ysDntN0bjTeJ66a2G/Q6tRz
Z80HlgmgvrYvn3TD4PMLf3gXEMQ8yyHKpyxuUeN6m9nZ0LoH3FmGe3c9cP2Wclp+a09shswC0UTt
9y0WGNMhTMTf8Rq3fz6MCxvtP7k0F0dRSpfoqbEJl0rbu7eReJGJzTvUy3oQ6ZIDNlpC9Oa309Vo
cFMg1xtzXR6ZEDDgR11Ro0UIfu1ZOihLN8geosdkPIZ2oDvpDgYDPLF+8tvpGfiuiRn7ULRQM67C
xNZVINnipHnllhm9gJ0in3LFc2bhDAVh2gw7WbvPfe1C53kyFbXip0llrvLuGn+ZTQv/PFs21Hmc
tbttOx0HXW0ClabEd/mH5Zi6GIJPj25FbfWyLMh0Q5WWgMEO7iJ4QtqAon7TGcQhKK7ieF51Y90n
f2ytaEvZM583YplBA26M0JwQGZZzRZxI7xrMA0hfaqj9PhZZbGLWkyEI6uMzELTdL/apiQTDQrGW
jdexOJoMgKDMOO/GzQWl1yMqGAvWNaWrU8tTTuFIH3rSWDD1/PxNW29LqeBJKB05BENUkmCEmOLd
m5Yo6dIwdPNn31vwsD6V0Xg5kCs6R2TdK24D0fgyA2GnwgKti4BaouUCK3cmWqYL/I1U/Kay9L71
HGBYR8cZnzsT39+PKIwlRVgAmcz2O5huvQIXGIj8AAoecW4AKXblE53RoKaZ2pudmn6FRejL+UrZ
yDoYv2YT4Fl5j0TR4GCJMdVgO/dbGlGqSjs44biSCf/eCKDVnxGsBfly+/nDfVueY0OzXS80WclI
QNEseb+KlDsZg7Qb+9ma24Yabjoi1ofVE8eGTvqriOjIOZNi9pO8ajm4hP3t8xG83U/0CFjH1DuY
2KZezPr3/9jbl5YzWB9Qz3Fd5b77x2QqhTinEVqljh8oouA/mtBq4l3Dr9Bv1/dLCAPH/+84QpvC
NwMQLqJY758EOgKi9JpGPq+NS2oyulzJytcFlC3o2MJZh1XPvt4npQalfD6Mt/s6j8NBNizA28Rl
NAJFzbePI4M/1iae0/FCOgMZcxiGoQEFUtVDBQPe67OS3TYTyvfj3+CKPrwJLgwMASIqU4Gn8G5n
X+a6xUB0kc+JkXrEomwWPtHUGIW6Jr1tPo6O7+ozNmjj/BJFFvrpv3kC4Fq4x39s7QFW1hb9PkqH
TE/e6btnMBVB3eVoEjzXyaB0p2JdYEmGCUZwjXIo2zmlpFrnTRvCAAadzruSOsqoYuWVC1bsZK2F
+/xSEUXaj370Vi8X0r3c0/rFDiiPBPgYYRvdvQnJ3zbYUbU0KJCkhkGZ8ksflX2NZ5Kf0+o544Mm
0I2g3Kb7eVMkqN+4FDjpBLT+jFsq/GYRp+1THAZ6FksT3d35BvhSMcLkMaLAM08YFmKfhcX9BSvV
I4mk67wUE/RJtW7/2cjse9XVSy7TYX6adXejqxytNm4RsvpXlp3GjrcL2UTd8ERettTfKzJuzpi1
zbGdgCh4wbhFQ6vJe36Xo1zCYAU+gf10iw8sGK4TYaMRWX8YrlvkD+go655FRFeO46jPYu7x5Do9
gKO7VpYLjKSeKBcJ9yiIojHcYYonR5gGQaXwiwoKQM890ZhnyO+alctJu6T6ZZ8Ae+UMYUFEjSHU
K6BgAktO9EiLz0/wvXGqlN8tdq+xflMt9HklaVIylBTsMgMrAldXu72gxRDq1lVzwp/YK46M6r6O
SLcPUFbTSXjFmUvLA0CFfsCRg09OeqWbtfRrysQC7zD2tKthPWSjUOU1B73uWFUT4QJAEalCftjr
jOoqT9caKMMXnKeF5IRH79fFWzrGOPCCE7OUgT/OXqjEbtvTkvKs8GYsK9Sd4XmVIi/GPxVSFnN8
iwZ62g8kmBnSJkekTYhHTEgIS37qRqR5/0035wKtsfqZZ2RkdZ1N6Ehq9w6Mf8cepBM9Xqr+npPS
0kWG8rI0FhCT7E89Rkyyx34hKcfAuCuXuMVsaBd3c2NCezEyJHVK2kb2uEPG0Am7R1FA88Kxc+0r
ZpVY/Pi6DCo4ZQiDjSl7xwuUo2VsbgwY9ohDFZWps1CIp44JPRUXs+XWq+M8lQ80r1Q4P7NiFrho
qOWKKERkqvBSjS2xRbOkByMCZ4Z82LqeTFxTeJ6wEEp3xFfEqblPwjQHwfI5dcBVQy28NK426NH2
vi0v0eFRtYZTwvX1t2ynsjEYuhAR+rPBI1mBEZ9v3B92z4Bkz6TNZBKqUAR4t2k1RWNNoqqTp/X8
AM5HaOdwR+rRXdNfsWbXwsh1LaO+JAyfj+HD4RH4+tgItbYjryrQY/zHWdqkfp2NJHOPa6EhMWt6
unMF0ufFqByASKcqxLDwd2jAy7292bC5GJ02lziNzIis9+11UcMmbQ/79ikBzhHEV1YZUnwlkbWl
Mo5IJU9Jd281SReaewupFL8+shZz0v4w15YC38OEBld8PcHTdepj2RR+oA1LcHsOr7u1tLHVktnV
oh7eo1U04xMCQS2I4iYzk2y6sumzw/iO8ScYwCaBw4Kcn7J1SedQOIBazNPnj1u8VczgmKa15QHe
Q9ED3J54f1BZXjNN2KENTyHmg1RLKYG1xHk48Q5EKzgKayQNvDHIBVdVSvuP4kctqKseUtZb8A35
I7QKKLu4umtsXWptEkAUf1Djpu1nGF1FTY8urT/oxkS2frEwkixrb/rBUmI6hkYL+hlHJZP1dUvq
6pXpMelj4pfzVugtx67hYfeVoU8jC1vgVPzd+AZUultrSRkJNW2VtIcuBf843SiJ91lxNI28hfZo
TZxCOF8mtqVwSWoiMxzSR0WVxJXXwO8wrTz5nL6WvWu6cACggCIdJ16OCM0867csezwL9b33qWWe
WLulV/0mS3gfyJIAgpyiEWmZAYJe7zHRWadSXAWH8NERaOnKP4HbUT3EW0qXrbaaVJKNOlVXtvh9
o/n90gOmTLeTtjGSLADg34ePumFCo7sMaGrr3tlWSdsaXQCLdKmPAJ494fM5+L9c16EaEIb+Rb3l
Pc7ElZOX0v8Rj6YwuO5W393q3p1ClPPkF66uY35+XesdbhSUGk31UN8xrV4wuO/2miJJUWWfluWR
IqnVUsLqm9JJ91u4ygaV2PVNXQIzMNAcb5V0kWujZQLhO8MMryPFFZnfnutENda8szvioD/B/wXT
NPwmtLf03vvP/ckGhgDS3CTXMBns+/0pVGY5pCC5HlUUDGSJW+dMtJTpfxAD4AJzoMxH5SIbOwCV
+yqeVfaL/E/3R7ZUJJJTuMh9kvZFVuEvIBGrObRrxfHzZ/u20MS2YpMHuSbS3RR5qGG/C8RRps4C
hQzK1/9ubaR0+uGVIt/JtrJWmtKpCbODa+vmFu5slzpxvtabPh/MhwlGwSsIQDDpWQ0q5N1gdJjQ
1wDhHyv4wqwlcxA6uHLg/pADdUDa1OP/BSyhzeLfvTTwl2RDcDFZWh/SfpxCYpJDwU7jN/Q4MALX
xfuqUvg+wHhzNbYX0tswYgYmcvqING4uMRde07oI3qP0RzgwBZQ6w51rpQvD3uCyJY0npBQCS2m8
jD3iI5o+WDSx+wWZtrImcBA18nLpvz9/mO6Hmairtr5+t/B0deHg7UmJUHGyuGM2Pm5w6VDWofdl
sJo5SOg7Lx4iJCNIY5THKszK8vg6rewOM1nPRMuNyn43NdxN38LUNHYjeUtRQ7OkXPUETNCPjD2Q
ac9BKKbvSF13DtQ8G66apwAn7PwS6eTh7PeADdCG7RE96r+PDkAO47gGC1sZD7yDhvW3FHUuP0iG
u7+o9WPXBMIR702FCIwpC+dKt91c+OiVZ474EucJkvI3QzOCDF1q7Cb71+11LDOa6WghDLN+cR0c
d4f0BadcBEs88IVFe8JvUb8OKmwYle42oHehgJsC3IHBUQfkTpIz5Q5SnR5fE3ruPF2R5wV4UOxk
HiDfeY5LU6JSh3AM0TA2BVaatL/Z/T6cNnClHCFAQro2OJ73B7/nJvECrLB/HNee61IDi35FHFcX
88Fp61KobxWgdLs0106xn0+jj5fXiwIFcVenyuTqb2cRsVaagcGXj1spEzdBk/Mlx/SO60Pzo6WF
fbRuYxRxxkv/zfXtDwOgHA+WydW8lND6cP/Al7IMtM34NfYumDZ8huBMXiFNMGTDni7ponVwByhY
w21DyYEXaC+COXI0kMAltdtyM0zodN1wQ9FtZeNqBexv4fxc41T4HHVua/qIdcfjkOFsd7nqNrNK
UWgCQhsPfelez/6Iv/0uNPsh8w69NYO/3JGjsmukuwKUQmkcPn8bHzYqyvBAzCiYaA6d9T70oOOT
252Uw9dti9rAZRuTzCFdbV6R0mUP87wKkijYQd1Ym1D7/B1N6H1AKsCqMx/oD/l2ID50BSJMCcHb
FeobzVfdk1z7lFMOYujQhQHz8fNb/1CbBRZPBOC7QlNYQkp4b2fiZLheXEdD/C0RUeo4e8uEOuPg
ckj1ipCxBk71c0L7SDek+qiBIcZeVyic4KhRtOj3wqb43eL8QEOkOcAj0PEgvYGPR1anih7tZHTJ
kTHVO8mMciZxXw4Og/B3DdBWPIs0Bp5JqUwdIC2Xc4ZjDdgStsATb4qF7vMY8YUiu+5SQ7+9daMs
YwccmJ8h/yqvFp938dRMSC2V+64oNY5pDUAbYmdW4YrG2vqxqdNppOraui9oOcH+T7oR4Yuw9GDR
AHE2I/+uCavenMHo++jldjgKsLQbLHTJX6shLcnixrUdLrHQYvVborQYXjAYuteq1uLd56/7fSzA
oofxBVvOIiLQLh1v3/bQY3IW0id43jLLsgUBcapTaNknUtMZRXJXsrz736ww6sF8838iOJeun+UR
YVsm7De2vfe9NxP4CrN9RPQVZXE0Ov0sRvp4H6HB2NCH6Ul9GkqlaeiBJ5xCFcVHGLNJ/QVROn3s
eA65ln2d+q1lvFoDlQYqq3FA1Wfr62wI2hH5cGRsSx/kbnKAmsOy3SfJUrf3LZhKRGNLP0kETPTe
1Ej9aioGCOYF5Rr6t3DDEwgwJE1YDm5tFrAPGsApRjmyEeED18ISHzQL6XUrbNWFrBp0DasQv78r
SU2oQ2Em61x5jymPk0NoD+3O/gl9DQztcXZLx39BcdjlMPaFgTM08jQLcL5b/Hvo/F8tA7nQA1AK
bVKC3q/Ec6Vy8xTzzGIOq+je0icEoDnsmab2QHddhvPD3HaBIwmb0oX5QzlzicHAjdDp5rPZsUbU
wZmiFFWPvO51tcftukAZf8w4ByutENvC+0PIpqiNb2IyTaxe4a+1c3HKKeDY/lUauAWb/YQr10JA
tvRzER/TseuM5+CCdS2zQR9ZEdwU/xf1oiS7iotoarBkzSsW8aFt+kkFu2WleaUepUQuAkARCSfb
mAlhD6Pq/CZGL2pOYswbIiQ0nHNJ3W1ov9H0x2D3xmxCkt5HgBNaBNzMat/sIJOivv9zSJC6eg0b
ww7Og0R6B6skFRVDspdAb6nnbdyw/rJJpEEy8EJaHEnn/G4MpK7/rWXXjTAHmlMDEgxeKTtP34DO
eB0XLKmKXZ9LXckaoW6gqCmNyR3KHYWldvzX2gmMs4rpmfjexCHqITJgtofJqUf6MFlgZC+fL20t
9vl2jXGSw0IUtNmo49Dkfd9SZmlXdH6lex5rhM8wY5BhXGffLDBRsK5K9BmvfYjdqC1A3q6KsJXk
99jOX08FRLuDslSa39Y9u+BBUt+7m6ZeUssdrPhbUaCngwJlGU/3tl92HULtwsPRAxYbi9l2RZzf
gFSrC/RnirDvzMPQ8rvkqrRzo/6S4WHV3RhoOc74rseYUyDzPP6MunzG8NVNJ3hLttU+gQRL62ND
ubPYt0tAYCphU01nDwBWcaodbAsAg8V+v097BZrsYPW5sm7DEHtvwyd0QDYCnsUOgeXpMAUxSpRV
EmAsmbh1eBO7YxdABq/8O5ILhE5RrEC8UrITYDSAfNbQojUFl8Cxf1heiBi4ctEKSwe0WNoyHA4t
9Y8XhSUHINb2J/ZxzYth2Tmq84ZCt60XWl/Pjs0I/8bKSaC93TUcV3ZwgMS0YN6aoazSmXfU4Ix/
YSTqXNGgKw8zSOajlExW3+2Ca+7VonZDkr2r6Qd88yi+7Dpa9lSaw+WuXyKBZUrhz9/NQiynvhG4
KI9W0X0ZMVD/GjmyvY9hSpzyuXef+sBwrqLQrI91JnUrDqPQW4KpSgvHzAcLESFdgvLvoczH15KO
/DdTuu5fqM8l36Oubx9no8XAnvr5uehapDKBEIlDndYWhbtpOXoqExx9S6bQsOyH2xpM/pfa7qzj
MrXZMc+wU7FzbNx3EAzmf8lgyp8bOLtfS2H2N2R8yQMqHBgfGm3WIP/ULrdwYMJnysbFjRVH7leM
EGaxy+AK7oB6BrcmyLXvhTu030P6MldgJIz9iCDltdsOKJcrZPJQNoW9toP4Lq7F6FXPWsm73msA
7cmZR+NnbKf1XVjLdI+CTf8MrNIGI9s6V5Nf2/e2ExuHaRmXv/M2ql9jL6WGhzTqoR5zLMCXyHq1
aAFc+/WcX6NGPX9ZbKO/9+JOXlm01s7JlEE8iZYZMGgaIJnW1uIrPNhAHWHRVlzFio4YPM+3Uop5
lwVB66N1mUf/Bib4EiIJiUdqMF4BMsL/nIQQWg5G0GWam98EG/DRUHnwxY19/9pZUNLcOx03EJee
+y0g7yTEnmBGHuqgrn4OWO3gwdBk9R1TE6ldZPVYJza+0tRnWTJBbt3FFKJ+qlQY4GJb+Drkj2eX
7eQRuTRIfwhBvFCLwmZuGbOfSZXj6jHZFdBXd6r2kYyQykNJC3eHaUQpq5yK6pUNFbFGmx/ZjoMn
15a4trObbaP5czb84eTCMjzngxzYM5Ilf6TH1j9OHDbg1LrqakCfAYNVp3r2QErZ6BrVVp5jtTwm
AzKVSqrxhFBV95fl99VDQn/waEzl6B+QAzJxRM6n+Eh542XKaGipof4joSF1Ri/h19g5Lx7GeTDL
c+1n6uf4KtpQsDxfGmerR1zzLhRRiXJoVDiYRk7ygYgiCU8FudF4aBqbIzkxsh66XSTZXisAbHCg
MxwZDUPtJ9C7f3dCGn8ZcW/DIGpTUe0YFcLwuMFfZ4khbmsk5X5ANDJu8qwfWVxC3cfCmW6GtEO1
G4OJ8kAG3Pw1cXbcWrPrfafP0jyWUWOKQ5Xk/QkrAe/FtrqyPWAA36Jw7vpoQRAE/m0kuCdQOZU9
GbmNAsYxcTsk85QzUPyKOnmQOTKdeN/CEw3+FOUU7O2unelu8YRvoJHbBxObp3OyeN1TTRfiONhZ
kp5GNzSfYqBbiKsGZcQN1ewloACeCNuNRzxC6r9rZ2b7CVPnDlh1lu548ObNhJDHMXCG8huFfhd+
6BL8jJw6/p7HZoMfBooUqGjy1J6tMHNPmbLg/KdRi5l9HaQ/BNH/tW/MyavonO4sot6ncjIl+wH3
USTRoypiaUKSPNGham5SO60OFONpL4g8OmSpTP8VSGT6ChUEjy2On+iaiPi6wGlxX4xdDyrejm/L
ZZS3aOI+MPBfWeeVv5rFQgg2ps1V5w57d+P0R7B1KZ9yZXiTiz58gHEgjtrg5uQ0CL3t3CmVqBAa
7p2QCqceaf6gBiduVa5gbWFSfjWFlsarsnYBfcriz0XYCcxyt+6wAe3Da4nzzzePWiUdlzxPHwws
FfYcwvVT1Sr0hkJjOZvsZlfTPEfXgmtjUDAK4ykJRpTC6io0CsxvUA+8yuMgyTAb1Qjypos0HHBJ
AzJKlLx0bSFdGl1oW/keEt9pkpEU/jpRpI2PBGQLmJZAXrYMVDaj5tGs5YktF+qmCtbg0wZDzdlQ
QMasKVrQ5wm5DqQaOvzHnvZVEe5VEU9L+uJDdSS8ylAY4U/cFdtMcKVTJf9Sh1+oKw04O8kB1sMO
TH8Nmjnt4+aPyA1LhX72haYeLhV8BMJ+KCXnsHIr8Yu1qeuNyujpZe+7ElgGTqbjuNyDE4nb6zYy
DEkVO0bofMeq86qHrMRmdUAX1e2z44AKTaLFr50WF9hKt+Ciag7+NsEMRDcIIlglDIScEM9APWM6
Nf5/UXdeS3YbWbp+FYXuoQNvJkZ9sS3LkkVTlHiDqKJK8N7j6c+XyKSOamuGnJ67E9HR3XS1sYFE
5lr/+o1dlw821mDpb70TVT1ZV8BuyXum0aFh7OuadG0dO3FzdtwzmFTUJLsBTgRsnQl7huXYj6Hm
A401GW6eCePT+BROKQfXjiZdaBk6Akzuctns4iCKvmYwqHQOsNX442CbmJCRUi8B+quk6F9gzGQ4
k/WwiZ0/vg2rzJqYg8lx6uh60V1eMd+r6nOYhaQPIv/IVveJgox4lyGd8JNqGiMr3ynPh2JFIodn
bh2V66PskHEGbXx6kJjb6MWj0f3JsF+Qn/VlEu3C7BQCVIM0jVr0XpbGiU6sLvltkhUEJRct1w6J
SdM9qFGT4lEFGGy7Lu7jHH7tPbUUS3hSSoQcBQ9DusFcC3KXfa1bojOTgJrPTDbqubYyaryCDkvR
TiATzG2JDSh2Jzx8DkoywLduHlaM0IU1gxC9xvL3mLgK1pJSTVSTKUh1sT6JqaBUQMo+QnGZpUpN
IYpNUoIIXNEFCZK0LtmVniSwYykkCOzyajLCPLtTKaH/jpaOHy7b834kRwKieFSEZS42H382rmJv
dEbtKsddIAEl87g11Znue2nNt+FYtdWffeB6bXpDX4yOhAwrJhX19Rph8DJif8jhDwUdIiUvuXRE
KeEadlBLYil28Cvi4dEo6bZ4fULAP57UEhoafDY4BpVpQNnL0HOdFeW7anwhpWowGRuuIixu18eh
s8WgztV9QZeX+p/eLGJglcikO+gxqmfU+wIDMaqAtUlOdjxWj5uuj/0QgLQ1QdTH/hXNOrNygpHK
rsM7Z1oBaM5G1Q4LTFF5rxrbnMn2aXGDMxmfgbbzxKSJyWiaK/xVrcpi9H+kpgt+n2KvY+++LZ+y
FdBRWdXu9kQ2XaMjH5OaAUb25Au1QkjcGhKaOBAPlGTmNXdu08zGqRmfQyZX1c7beMVKB0dnIWaG
7kyoUXouJlhI1D5kIuFXmDA+5lJsE7EGmprSFxK7qcPm8RlhmACX8EH3kDXISeewekQo7nVEBJiI
8to19idGhmK+3DPM0TH7TekckIo4M572ilM/LFjhMr6Wih0Xuzt6lNkOYr3e5cxf5seZ+UH3rDRY
VZCAm+VuITSDHVLchKuYmDt3WFSsYmQUJEuwcAgMRC6lbAv6Rx0KSs3uHMRpcRpwfxq/0LUlT6Wg
yUz7FBV79l6P8wHOzGy1vIdd26T2Y7xGaX6buLATMeBNS/dB7iW924o5M4nvnDB9VKB91RwUX/Fu
7HUgVw0/BP5ga94bqQJRguBRaloK0ua4o2bes1Go4a3SG45b847NGkuyrElpw04zCEDg0IcXLuCd
nzhmdtfy1jpfJo/B0tcqppR+zpxeNPqtiWUKdpTbh0tKmkSBulB3OO3QywrBRF/bZv++WKqweKpN
RhnDLl+GedGJNYcRRMjrth8pyDLdfgEHR1wO6tNxPS+FHxA76ZV2TT+4SeHqYGI6IW9RixV20eBu
6C8ha4H2cf7NQ0HQPBtdFXGnbEluXLdxssQo5YmdBZ7Qh5WzLU57XEDFOW8BqPCbU0gWFbO2MmLo
Lvdodcxj/jw/1AFGty+dU9lTgUYTauuDEh5C6xc49WhH3FZz8QQjNofBYc6HqK1y56PcymDWCFmM
QkFzX0ck0kkARYxRtf7tJJW+mHOLvzg0E4BtiCVU8zyYm1IW3EtcojEv4k2tR6ZQw1tll9ISD8Rv
kq4uDh6AH8EvlssE2EzsqFVTiy8vuTRQdsXxo1j2VWkSCnqVjmZBbqHaiF1dW3gP0PeJAZqBO51A
H0fME+JDECziccn10tv4OqHxT6aJLdHC2m19dMcFMubVvJTYWO2jjHCaQiQNZqmLv7FTLGwnjcjj
8q5GNxc7AdCgqHmiXGfvW+pA6NlLTp+qIaCzStjpC9fd5EI0NDwPxcdYQjETHZHAsdtOPu7RmHdt
L48S46uHLVU5lSATV7umjTZF7xSK4zkpOiEZ8rC4pcITjMj5AenzxjViGEjAG20wIfEH9i+qj3ZT
YttrNg4iHFOkexyx+ajy/Br4029a/CfxUivflYE7z0y23YLFfwblz3T4vx5oznidFbGQDI1QEKDf
DWhRMYDB75tEsfQNckdBplmJxOZiLbsVOyuOeGK1oq+14nqflxi6f+1yowLKtlpbuMc6+rh42H8b
ixgV6IyQuTNWAc/vuRoDQTTHP0lMvJnmWPyPm1M+PrjbkaPlnbhzEuSPaEC5uAJHXrYrSQ9QAwim
luIGomwWFUDt4pXzGGajw+NUU3V5ePH7LtpHCwSX6lYN98ZqLTFw1hjWVvUbQH6GTtcVDCAubc1D
lo3dE92IULEocmJFRo2W8oBiDoeve0jdtKaHyIqJtDkoYq/yFAh8ROfmpxR3mjw4jfJNVstYvtBl
PPZWeBcl2owxfAOBoWq+dMY8NccKNcO4HBqpyFOVjiWff1JontU/Q9nfltcmII6wT2dpZ8FIvufR
9TpiBW90uxW7rhIgKhWv9GZIZBWOoYVgXKsbmLWpIGM6Uy4ICdXQblPXMBYK+2RmiO4caskW6Hxf
TM1bLYUIx8S6I8nIxbWG5RJvZJzBDia0km1Uis1BKXVajlIeUJHTqsIOkM4RSrqtBkMaqRG8yooT
Qa8vXoJax7MQPNLWaV0esqxpOuu+oujDerFMNfEzRbww/y6qihWDpIzIICD6GVKtKA30MILn2xf0
UFh0uFjowMDvqY6Y6szoBLX9muWuBuKMIUuBidlWRqshPQot5DBXo2YlXnf4NvnCao3VZUjzsoai
hQurtjJYnohjgEOGc6M54D/OQSkenQ7jXYo2xCwoR9PFzsz2KcucTSwsS1tAmJYHyGwLfWrVLh2L
TK2ZtjbFoJcQJGFQ0oct9M+zH4TMGM4J88RN2VlSjlGViddmNkPeAz/XxUum7isUQfGmBAg4uJA5
7MXbq09sJ84u6NDg6weS5KeCAL7tbANKF0S6BTByOnqWvpbVIXWtFP6EWjOq84CtujUgHdPiK7Xt
J3Js7kheJsRooZJTbdIC3aczDiXKQOYfsiONKuh9nNRp3HPP5CGv3mncBuV3pydOT40czC2Gh36C
My7kIDpJSa/asDUpFuXLC/Gv8qYr6jRmHQwpGANqdmmZ4C+W2HXVyM9e0KUwVpRHmxwxI5ATR47a
slO5tw86rlvEbUpFZ57iSeAc5PwZm3G7Pg/Tak3GVb1V38qQRastpD83mHyz8x0HPKb4MvJGyyUX
UBlyj+RvmQjrxQmwGTaYUiz77WkOpjjcorYTD1+3Z/AmcvFEK7USE8wbbQ3CEAX3VI7qBRRv0FzC
aAOfDCMd5y3yDyImW8D4QE4kWqq1Lp+D1fvioUvJW+tHwkvG2/TQquRWB3kgZbqB1E+rXwEfiEek
KAdI08UBbXRO7MMZ9u3IgaogX4qmq8X3/0YljHtx9uPCIZZrKRWtsVS4tbAuRcUM1sJXU9IRdcl9
PQMBKNGuNCyJQ2h9gknFkI8SaiuBoOmKpS7PAVcCGmCUmyhtXREAnDqrEfee2Beh9RY3k7WipJ26
bEkFQ5f7HZmV6MSUReJoeAJHwaFJCOPXFkU0NAzgDahG4zCLh7FIV8MKBJsPUqRFJQRXTe/q5KIz
U5zcQUplB5jy/EzRrolr2WoYVS2OwQTr+SDIP5Wz60NSItEzSwiC/otqHEWE2PxJ2aVik6BNZPkg
mHsHdNCLcDAgqhmLx1HbvCTkSi40li2S6G1+P82mmEfKYlcd3Ti/UmXaLTZs9CExAijKMMnElUzJ
BlSDBeNu0IiUuSsHBFlFdfbEtlTISj8iGIyPS+VOkaXDWIONUt6EBDJJHRpWZfQ/Q4RkT2zekitn
ORtaJte6undabM1ib9vgFvXGyVpzTjZyu9JaK1dJixhInrcsn0I8fprnMmto+T02MvF4JdylJ/UG
k0kRv+IL63U2lhR4WaetHcSEeMju8ZnQ12nf6HNgUPWIdqZKW8FykKU2MwVhoeLIO2etfr0ITx0d
/xCIHuI0xVpIlLGGifEHJ5PE5xwr3d6LkAyYR/4+tR4H+SL4XxGiokclklcUCIAbsb/LVsCXu7y6
1dCtNggDFIun7rmdMGry5jA25zsfOBGfclf6oxomtTxhrMwNOeNs2Ymvpl6xFtUGBCXa5s8k/iUb
IG2GOHCHSMNwwIgHa6p8dYgUnUk6M7OtzSziFSmbBPTtpdOZDeHngOCbW9RZme3hGJgMeYAdBXRD
gfYoRFO19PRiotZXv9LhevJX1JPNpCEnryldolwOCsLELHTBAwY6MfTdosUM9UFBLjXpiJ4JhXnW
CT/RxHnIFG6jqmwLWZLOUCL23DzcU8QzAa+kiqVOJNYisbSO+MCtLWxnf+ruCrbv6oG2vVje5g0M
UH9nzxarDPKl0EhBo/fYntTpKAUNikitHJeShjbFOLqkobTjNemI1ConKNp4BF2xF3YsUrXveVMl
zgNlM9NIf6HW3Zxu6q1GI2JHNLkKTyFSDM7FaWxH8aqqVslyJ1E2VFLJoDYr5UXThrloTktZuVWO
L1jzcQHeU12ZUCL5FcIyy+84SJG11WcoC+KKcEkSUj7D8WNynR2ip8GY1NV2aBloMF1pg8RkWXyh
yF1mvT3DAfaN5QBGJ/h3ueFZvJcw4/iFK5p/bp90x0E3xqoDG+NRW6tm8K14iYUJy7QBhxIWUKTa
bHuJvBTon6a0sUWZ0equcOcQPGfxChaEt1KvTbjPYP/csJVxUHeTKJJR3QgeEHjpytd11lYsBVWY
jNLnYZWVlCKGC22/+Jk61CG6GFnWKBs0DV9aj4lYn8Jt2kvBPbEOoExvJqf3KB1VL2kxFuZSZH1g
bC3+MBj4UR7jxrD77APbnSjM4WaJG+7rMCxxMFwYjACGYlFLLE4MZkXwpFydca4Ra3b2+43TaEux
ueyZK9sWRXSdIaOsdgkMG1a5Ylqpl8KLMOF6DsB0eftsxJ3cGDiqovbr7EbQpdoyXjzeTGKiwMsV
ACEtcJRQh7jgaDgWft+Smqw2KQU56xI8duFo8ghjWfX50nYCIYRoBkqir+lDsZ8TmMI0EIuo76up
7JbxUSOQa6aj9EvDmK9XA/kHpHS3yIf1rkb1Mjv3fYCTZyCw0jWs8/gFD01qKEIbSjN932ewa9xz
bLqj4yOpMqIBf3wP6hWknBarqX3q9kvzgv6mGueDhklgdk+rbeQHl+hKY/jcoaCw/QOCuRgDUIdg
dPJqQsCh8zp6tXsQaJRx16V48tyMDaSo+BzkdOLvlngcrKtyKav8sWQZ/elojHUfc3cIiOkhx5O5
ZlosLnA81KnramqG3/SaEJp7z7DC4hyOXB8sKosozYr3Drse59itpn0G84uHd3PL2joVZrjo57rS
p/XGxNLhkFWpCTOoMj3qgojtF7qJHVTLrncCZyCfZ4b/ZXXxdN06o1uB1NDfGbfligfCoYbc5Z5w
pgiw7iDdqLrxk3zV25PdBX3PsMRHwJec7HzSUIEmlTbcabCHibryc5M0wF3CCHAmqasMp8xCqKeX
lse0VsPgaz+s7bTAQvLTjugYRtitPe/JyCPUbZcQiODSarI/uAed18A6NOQJObchFb6JDU+cjV5w
jc1LQrihNRr6vB5GZlbT27xyi/apIsKmfR+MMdFOhuEN1QnrVbNESpnrb5KUcFbWXju+rTFqrq8a
EE/7Lsi7SrtxKkzsvvpsyvXXWnfdFAxUs/vlS7HCd8qOKGtHe9x1A+JAkGHd957JOGfmhG3c55gn
QYCYwrFrQhMp4VZLjDYcDm5CZHg514RV7VnVF2elvMLNbZhB25S4RgKHnhFF2i3MGNN9B0mGO7Nr
7WCpLHjsGRUClGCGUMlSOPabSPhTLrti0EFRK7kta5BYeFWVs44qlGWJb27eH0mFcf9nH6Sd5kCW
SFUUCiRN2iCaUoIl+ZukNYEBzxaE+Dvp7iV/SCrnl+x+AiGTP8UwNjtytFeMI9QsAwXi5POG8R6E
y2HeZHXqwJGQpxyREs7ZbHsz5jgsVpK9ePGHCig72XtFqiEoMdfV+RSOTav7b2d7LTX/mPUG5WaS
eKJFWg2Yfi8dajJikvqtEP2rZxPF0Ww07G4ki1fVx772w/I56TM3/GMifwCbV33Ui4c+7+3qTzne
lN92UbhTJ4y5Jy2gA06WKQFhdnKd1LfAE4HOnGQkDoIuDv4JvWg0WweMRAU+kUlXk2SrSiK+pAmH
A+fzpLx1hrT2RYgb1MxQN5GMEnM7RGSv4ibfo5oZHNqJDn8Ng5B2+ucye0vcXrj+NlB4EKbhQqQc
iRnDKac9Wn2G29KTmZupoZ2rLk+wdnrvdfx4r3kD1ccIxpsYR0x31PYc+HEVYF+cJBGq631Tj/gJ
z4Xu1MehbdqGHKWW5NyGjrO6r+eggfy0TFFKCeD42QnXmvbk9FOcn4N+gZ4EydsLTviwmx8yXWt0
MtKX7oBybGZklOe/Z33iPGK3nL2pTH/4yuHT1wdv1ZdjGDghrjRLzIcSttbfACLCjG3HenoZEzC4
N/R11fsYFPO+gCZ97ZMwexymgBexB1+2/6ix3ygPHcrq9hyP+fy1taGU7Xxy55L91A31cxPVZnu7
wAE6eIApH1rHb28wMbRvEaxY5W6dUFedTKdo7l1nTp8XlNdv2d1ynnJqx7ifFdanuG61N17IPu/Y
1TK+MXODFLyUJlv/guaLXS2vq/4zZUh03fHwc0Jbq8HyyAuCHmiCfv8BBk3qXBTFsD7agJBuRhDc
vKzuzGdGEJlzZ9LmlXCZJ/K5Ygbaza5tExBywx3dc+RR6e0SxlruleOsSYYe1o9SyGBm97yWBQyk
yHQtfWczv4NHkcfTfjETe2emenMHxZppcenlZnZIaZCY2zXVlVck1iE1rOk2DSPjN1+vvC8DjuRf
k5jcOZiP1ttpNlhlgRuegtrU4S/l9rU5dZm/7xmgzjtTD9trwzCr3znbOBlGUs9/1wy7PMUR7x2t
3qehcOPfQvoh7FSm9F2pB8WpNwnIdBx9Pln4pH8xCzN+DBPH3TtBlpwmbQ3fxyncHW8imhMk3Jz3
Wikyxm2LLTXR4vEAw65ozlbhJX/MlWZ86Pwuno/ZqLdf4b6SVAKzEQDQjrWx3tVZxM4SYkG3b1os
6dBo4eGaa1l97/dz2x31wSS0agxKQhF7PRnPnutNT2lAL3YoI7JlTTscIYbM9k2Kq+qdwxl/s0YD
vMF4cT4YZZOfhjQklgBv9Su8qoiCGvppIh6r64boyL5UffCHJSIeFrnGsaaCe5iiZPrDrPuIAfTo
M5G30rprD3wR64MlZPvv9Bn5EpPo1Nf3NXamd3ws5sVRuJKm1Rdfcw1/2I+pP2JZw78gUZmi5c+E
M/OJIJgyfKNrozt8ChbITM6dP82eFx9pv9fA/ej4PKE5I5xihER/xvIaQi+JVQxQtWqvDTFSOfqK
0LCIfAMKRlHeF/Nb0q6z/s6coOFfQc+pjStwtMx4Xhac49O9H0y+8xjhs5gOO8/gbWNvMYGMqezw
fyne6pg4ZBz8vJD6XByyRXODlUj2GKlt+jbBwh0mUU9HQz14DV2Z8z1vl+lQlOHg3c1EjzGJrlDe
3U5LxGi3HDFJOZtLsr6r+nbydnrmdO+SlPT2HON5gnRaCIpQ0napzoD9zYJWrcL9n1nRAU1Ev5zZ
dxv9imWQW+/SIXfWH8meL7j4phBTMlvyDBQWeBhfyhN5pcYugqF3R0iFQK58IxYAP+kBon0GTxaT
INU//ICk/Dr5CK2VUHDqpo32is3Nu5SbMLONcJcItdtYjp1yL8Ry9uinTd3CU9lGtKr/meVAcPAb
AdSpMtwGUAo/GjWV049UJ69VQOLSaJAwkLEYLKGSuNRJutSwaLZC/baT5saqYZZIXr2J/eU05RtA
IAdyTvw/cL3eTLj+JpfgYgIddarJYJEBI9f0WqjRujD4cJch+HjMbEIG1T2hZR7190sE5XeA+9N7
+lOeEaRYHA1CM42nZsCDJ9oHDZZMaCUjL2Cg5ow5xeqPJLmvFWRIpQLqLJPIGxeQkxHTxRXqoY5D
bLPat1Ph+2v82XLavs6uIBbbyAGw0kPe6JH7Vfxmcofg1c8ElTL766OZ0uV+9iAcTscygq9JCqB0
tJpy5r1kiQl50BfoObD81BgQA7FQ60/fX42vHR/4CgbX75uuCQHbsf+hKsawbsT+JvDuFJ6TShS4
hu7MWyGnLKphRZvZnYy1cLjV378I57UOm6swLR6279HhI+P+hw67d/Rxoq1d7lLm5bj8jU1X+e1d
MAZ5+BjNswZdv9cWOriHlSkdzzWTOV5KPpEhW7Lve9Q7dXaGi6VTNIZ9lD3FmoE3mLVzO2NEH+oP
mH0mZ3vh5MKlddPOTORoom2puhiJHliYGJcpH9CmYDxIBI3uCQsXZbZfwSGiTcUKEUj9OXAdVO3f
RKbK6JwlUfEjh4lQIoIhfaajGS6JyAoqeqfGpA4gbRemJ2va96mVFYLvwpLQPkT4hCWINazRa8cj
VFqr88lkzNKYVnzMFjD5sz42Wh3xDeJhKM6ZnMlGfieK/9yM41g/eg6umPVBZwDQ99ctIdOTfcRP
OdYfv//0jH+sIYy32Dd0hzaVMf6l5sLzMcgDkE/uVMhALb8+JpIA8tc61XjoE3k05QEhMBKSdaSx
iXJzb2T6EpC0AEH0NRM+OCvnAL+SXYn62gWM0+qTPiMvmECMfDf8UYbNa582ViJFBNowhLFUSLzc
F1pAi3Q1bOD09hZb2dohZpvq0CpPEn5UcUPqTaXlgeVHkSyG5HLbjkfKYv1Hb8drSYvpIU11MRhz
sSvzKNwvhLIj+HDrYYlz660apym0xrCwooMmiR7/K2NGTwfadCyCfDyR6rUp2f7mwUJcBZ1P6hS3
KstF+Wg27eaSSdxcQoXfuDDnzR+IMS+3VLYA2H0B9lmokNCjXqjzsrERSs2pvk3i1GOjKcD13C/f
Pj/3cP595wWdCD0JDYRuPzLu+sfnWwZJD0iSDXE8M9p4feiUORHMC8XAjTLpmdgQBHr7yj+sMBwx
IGkkG+r7b9M/LoDHDBroIq5nwsX2/PoCXEzcXZLvumuk89vuYW9Wt+rwi4DBxL7s4J+cMN9IOu/z
9z9ffMG/n7o+EAx1iRAC4+77jwMhmycbU8RouUnZXFaivgfkQnHnhlgtc9Gt1p1cE9vKHyxy87Iq
wkOPfTRAekzLx5q7+N6ZY43WWlTtDR5XcTPce3ZdLY9B0abrlcoxKjOjsj73RtvRUznEDIg7IZH9
JDRTxnZg0UAvh85Dmb/uMW3CePvUmoXgL6mgJDAVscMTC1Owhhg9iinjaHG00DyCAlafrJ7ELucH
TosXujTOZhaTxTjL43XCI/DiJeZdWQwH5cAbi5UPHUdedg+i8iP59GUNh/MGr5DNseNAeeVUfb2A
QlqqGYJqetMHI2zmHbhxkqE+5EDNGliv2egwMpZ+Z86i8fkDxnEj7FG68MH9wXJyLpcTT5UF5Yur
Ahy91LxOiEojmtv0RiJeyTY3lzWkhNe+v3r/+XHskTQX9Pf4bVA8vv7yaQKlOxhX5zoS0uHnb3Sn
fKRU7iVm/oMPvLDQ5B57eNe6bJdkSeqEx158ZNeFsyDqNtdqXirpjHMEAwYO8DbNEMFuY34TL6Au
BqC9i77j3hzAlPITxqCh3t5A2s1gTyh3cmUi5kSMeb8RVOaNHyXnmzArwQeJMsTN7J2zDn0OJYif
ymSAVGehXcaxTFAtaskCop7weFkUsTUOmUr0IMoCQ5PTajXNdoZRDCW8pBBpSX0ctUBm3zDFchIs
6BQzAgg1VYh06CGR1SKzXCQJ3VgI67JiZKb66BmJKCAVcSBux2TVgbkwX10ID2L4eJWsdD2gE6Um
CASrV4o2DNMsMQ5s8YPjQ1T7UUWlIJeO9SC+Em8qnyzvQ5e6wpAfAEjYUimKLnCqmOkqVFP2LrkY
vTwvaMO6k99qdtTvplZrF/fcFZh9BVdps2KyKmdDuj5BGId7M8ErOTkRtrLv5M1SbZHa+FPMSegZ
lVG2Cgeo0GqtjyooCAuXjVG44bzxRsi3LGGXK+NV9dLRl/Qc4oi3kP++qfFVz+mbgbiZXjOKmV4i
DGqZXcPC5l5JZr+8A/IfqeLdLu3EfsghnoxQqXE0t6mfpnms/6SO9dMdxOJ0fpJYLPYTedLvIm43
nmUFQuMUL/REDN/C0hATXk0SXwiBastTzWsVuNeFiYHQDWLQbviYElqI/R15As4aHGQBFAh3iPKE
+LMryD/BEjeyoEDbNsJyJJrFUz/oxIf3BCy4zXHUazFYVnx5SdVmcK1F+PQQfzHuXANFs3Ws8gy3
rx2/hWN5n6W6c1ZktxLfaCK9CQ2bnd9WmWIAu6y33kaZO+XLQZnuK4oCLC1BslCT3HDA8eAZoiE8
PpLNCU65b3VEAdAD1yFbP8mpptUw6Xwp4A2Q3xina+w8SrZX1lF8f8Wx2rAfByqC4S15rUVtntDU
aMujZ68QU96inxAMKAduFyPXDJvYDqeEdDW6/NDJ3Bf4jRtHTzI7EN5v6RKSyeo1DN36HV25a9Aj
1mkFVOaRM7KeFGGP3VDMCtYC24DxwfOzXkMpKx31Fe9CcQFVqRgsrp18BgA30ge5rAd35pXNthcX
SpDToLgffbOrjhDsxDKUXJ9QI9/gTa2Z8Db3o4xvk6BAhhEiC1OSE1LTTB0dmwe8nNdDDesRH1Yl
91D6GzdFl9geofo4A5btObMaoKw2HO+9zGJ2uOuUVUQ5CxaZ+qZyiaETgIqhhpdyyq80KvJVz/zA
1z4jhR2tYzBs4xCV9aHGu/LFkWwVfQszULfpG9kpRa8P9UmykuQgF3G3EGRIVoWkbqtZrY0xCXsP
+aqR/jj31DFwK6Smh8FR03+oCxOAr7KcscCyX4YaSKqO689iNcJeg3txVlz+dcbCiTQi7kwQHZot
NUPxQdRIV+lzAp/KuNqJLMjmWSXPqll6S5gdGzy6dsYxkhivx4bwk2qM2InvnKRyV8b6cqNMytBn
Ey3myuFlzKpYz4DwAg276V2g2TGCOcksneTP29INWmtZ/E+EVvN0dyFEPZhR2IQaQMqqmZWP5tva
3na9jrvAJq/IBXKnxAOKU8jwWzFoVtMxJVuTDLlv1IqNjqMIMhEi+/VxHFxxZqhTQmXrSLqz2h4k
rU6RENUEXXEgWmLLWJclYsA8j1CmJbCPMU3AlINkQ1rtYV9qraCWG5IbKOdsaO9s+gHcfUWjF8uO
+5ut4yZB+2uxQYeID9MC+o7LCdxA/r4l4QUVw1HKIlBStdQD0iU7x8TxYk3epwyYyQZTx5yNAoah
l78KeohCaJSNRScj4RY534QIYHJgWpQZyHQURaeX+0rNYJZDa4Aiha0lnGdHr94YZi+yTegI1qH+
rZYUKUgTiygT5K8MySCe5afL2o38MNGiqOy5jFKJdZSxoYrDeChZfEQnCSqgJ42/6G0L4y7V/EW/
bZjqwlmpGf19aTFuiz9HhMngKgKYob3kKSNn6S6aSx6MCiGpidvjQFS5BZJvKAn7ZYogmsBuc2TF
KhJKgDxLw2EOjz8gwTAKysw6aS5BjxVTiI1y1Entgl1PgjxNMICd+3tcvsKoPLhAjUN3HHQdA/pj
Lz1x5LKF1Ss+TVUC6rgnwZcd4CppzIG4R4LL1zLYRw1zhpiIlMLS1lPO1IGFIKkaakNWhaNa6HKo
aWSLqC3U1BgNBfQp1Ysq8YTy/ws0jHyRUUnRl6pxB1lUqUw307REvBjEacHCrmQ2oJTgOKUp6NGE
yot9lmnCwIJZOzeeP/TkzfQIc6UfWCvzBkKTvrHapQZBJ1hCb0N1lTWlbEJs9ROpD/mJiK8ECltI
EpfKgpPqDGgJYpqscxRwVZ0UssnzSA65tU3oFMvdSRZPrSwPlTyCifm2/KRySApA2y3pRS1PyV6R
rExXFqQSTupkZUu4rEuc+xjD8UFVQwIZd5JNHnTqKoU5z4ueaL5wwperWREjsQAV+3YqUmyFCmm0
CPBsO7TD3pXfl02VMHkNXfu5kA+72kQSfYoTMO69MdZRD5arC2Nfa4yibvwYRmPpVNgdCZPb3PcE
MY8WYKT2l1NvLd3oUA61HPcKLKjICQ6EGGciJrOppvcqc2fpHLTmpyTEWg5ah5QgKh8t9PWbxRLl
BVffdJBgq3f6lFgGKXNSvOdKoZC8SeodIxt5bYeD7ydr7l4pWESLpj4z9hHD9djdNem4wdqckhmz
/pHNiEmnTnALqTwyxNDKHTjg4nPgh+68JcqRDKqL/kYlnDWxFg2OZFaOusnK3ZATumrsvYiXi+f7
TkaGYYyDsuBIEzJX9cGGQ9Wlv3+/vbtEQwLf9IQfMeC4j4f7JRy4Ou5cJVGZXxd5DelfacAV8X0Z
Kf6Ko6Kz/1sfjAkZLTxAEOC8Y+EofoEX5JnVN361xtdpHjf+80Kn4EGCrXEdn3Z2o81FeSwhcrLN
f/+DL8cuAPE0tL5NOArzFXyqLhBQTfOtlp8evymnpfbtK+DP3o2uA3zVyekl0mjw/DNcp9aYu906
xF1e7u1ksXBwdzlTW/M22wR9vY7bdvYWXuQw1e++f5GXIaSWqSN6MWgfoFfr/7T5XwbB6KtH69zJ
fUnGD84qIqVNBTCr+3OdaydmtnXspQjjfM//MPdjXdfnKp8JL9yZsCq1D22VaFW0JyQPH7ZdwTKw
iqMt096buMhzJrBJrpVEkTotzgm7mErVio8FnhiMB+Tb4mzY/fY1/8/X+T+il+qdhN26f/0nv/5a
1VDKo7i/+OW/zi/V/VPx0v2n+Fd//a3X/+ZfH6uC/3z3r9wlX9uqQ/l8+bde/Vw+XV3d4al/evWL
YymC7R+Gl3Z5/0IEdr9dA99D/M3/6R/+9LL9lI9L/fLrz1+Je+jFT4uSqvxZ/dHVH7/+HAAO/pU8
L368+jNxI379+dy+lE9/AOzLn/XtH7w8df2vP2uu8YslZmPgbC4griuARGxG1B/hm2sj7fIA1Xlh
gMbKqu3jX382zF8ADG0zINAa60Hmsj//1FU4nfFHxi9itCcgNUa2wsb152/f/NUT/H9P9KdyKN5V
Sdl3v/58AVCxXMVwFaNtGnjT5OV+DVAtWKoKZColskdL99A4CV9kFE04e+8d/nZX1Ef//aO2ucvf
oNzts7hc0+FL64TPXHyWgXsgXopdShcRaHf5gBI+JObhAKP0CyEAHY5EeXyMZ/MElah+lycEB4D8
1gd/wVTCduBnZH1znoY1vjFxdzm6xdqdlkgbzlNRnYqxSuGvthgtmMRYln7GfrDa9t7K8dZx47rA
Bata78q8tx6+/9UuJk7im9muy4gAhNPyTVtgoH+bT3hl5GK6zsfDQs5PPX72e3aj6ggNCgalZttY
NAYuu1PhnL7/yZc4rvxkjgSxxFyQ8tef7M7r2AdhmR4Mo8Seb4TCtOqYF33/Uy68SRmkgeFiE+iJ
8TL/zxdo+d++INNDg9wpFKeTk47tocW+gKjIGJJoUHrhjkTuFrNn0v722LuFX/swjX5f6vUzSb2L
BydGcz942nrtLZl5xv+lb6HHVdafuHElD3Ow9iXVzsSpnoxVFOzSYUhvZvKGvqQtLB2OxKrdYSBs
3eDD0V8NuNNJWPjf2tn+2x3p1Ub3dnyh12pffrp7qrufTkP5x1PPdvH/wy7GlPu7u9hLmT+Vf7za
x/gnah9j24EJw46EL6vYdMQ5rfYxz/wF+R9YM/CXJ9B+qha1j/nWL0zu8KNgH8OZCv75X/uYE/yC
ryqml4Frc7x7zr+zjV0OGdhcqQzEz8Es1jQuYf0KZjYOl+mEldLQDOZh8GfBU+qHBIWu2UUWJi5L
AQvZw8xo8sOrCXV68wjRtajv/3bb/ott7sIYHd947FsxEuYydLgDUL5fvyue46QYw3nGXWNGrpke
SRCMGXj3yaR96guI4Mylqy7iXepThEPniGzZ9HPCQf5RuPSSBtIXGYRWH8T1TDKI5T90WpmsV9+/
zn/cMphLbFsM1fDPcNg/Xl/mOOteODtWfqeZeh7tDLCp+W6G3TZ9rmyCFQ6FkUTpeWrNqN3hRy+S
DAAIqx8MZP6ry+Bs5MnhR84Nu7hb1tJUy+zn+V3BSLF8bq1xjE8UPGm2AzqpvBOK+9llyymjOrhJ
9THvryPClP3n79+OC9ddhyMJ/gwxB3jZ23iJ/2NOlfYp7P0puC7gcsTGtVv1WU8JORSBflPjBW9+
7BN6wx2jMyKvIVln9VVquiFS2lJfbv/9y/FZR7RMkFGQZ/G6/X3HnQPsmKfU8q4FXlc+DBDxll01
4h/GkHHGKdE+ARBk0Qwm5iFVPDgYTXVE52JJmj1UXWotb75/SReHHD4E1P0WFpZWgHs5L9rrK8qt
JZnm0PKuBrfLKyKeo6aNzmkfOfh5dVHq1cCEUsMRDIT5/en0xKZkPzqKLrk5bD5M4wmJwwzDgO90
sWB6UIvWJPbvKlwCmvEvXot6ur119I7MSKj7WoKroamjLkjQ5aVrFe5jO6hje7e4HsKaXTYAOP2J
cNbR9+WCYemynwikqrCo0bBbXI7mTNzxTdST5fEUz7PfYS3GhH7ZwbNpsidcuETXGwR42DyFo81/
90Md9f7h+/f7ckUynWX4alsoS6G5UiNefFPNSRk3J1N4Uo68HhAAqBhYUsZVFp1Ravl+jZoRmYYH
lgFTeWh6RlYnO2mDUoNE3PZ84e9f1sUyYBwOT1E3GZ16bHGcCa+XAZTqZBkqczwVfdpnJ+3/Mnde
y5ErSbb9lf4BtEGLxwuVgkxq/QIjq0horfH1d4Fk97CyaorT8zRmx6xOkkxEIISHh/v2vQnVVXtB
WkKIqqJQPyPqquS2SqWKuanNvgi/2xlHLisdQJhDFFd0oIw80bHLA9kfdJCcP74k1FJ3IAKYyXY+
z9pPVR7F7BApSdtdNDFQd5uKk+4uCtNKtNsiS7Rdl0v9eBq2eVxtABtkc+JmFIg8Lm02Ld/k2I8u
6wrM/cjwoTfHBub+Kq6m74vTZJgUjSCX0CHcLeimL7UprIMyij3toci77Lrgxjh9s0l/WzQmiWbZ
lDh3oI0Fkrh26kujXaZMaxF47/flIppng7jEUBQmqaCdq1E7Lj4DUIbXg9mr9dZo4PQ61I2mtjZc
UIEqf7NYjgQnMKY65hStSeitdQ0kxVF3gEGM6ahkrb9Adn5uoiwheb0UJ/kOzhSkhEjvDpd6RV3k
NqeozdGRWrjME6JXTmQay+OYp4H+alHHeJBb5BY8Vc8kiInRWlDtaKyUCZZVAxZOJYw74T87m9bO
S1zn8eqBInLj4hL2dSyluVZHq2wbHzJic7hM0R01AqeLJ4X82dTJd8usL9P5UMEY+DYOTdlRFmdq
r3/fcL9FQOgGu58Vz23RxNIcdUPtVEom2Od+TBHoHn1U6bIfFdl0knCgPMmOw9GQvAz/vTolh5qE
J5pK+sKFsXuaNnktBOobcd4WtN83PTveivSMywDgLFnUVMzVkS1YJWsT9M0qP5LJN+6Jlo6GEyIn
2btUxle5K2jdrGyyOip6Bzo6GI07DVlXP0vUzLiBIzeYQhLNc3WdkVTVzifgwOk5Kztv93/v63tf
vtw+18nEYAEgxd00yBwc9bWHNHs2OrP3q9bIbxHsIws2Zw2c5ZHUVuk+l6QepXtAb729BKPmKPos
hVu56mvp3pgVuEFy6PicNgIk6xPYjHxjlPrJCwMpd1Q01wqKiJCQQJJ9MZ7TWY+n/ZRXwxVMurXl
1bHZU8tGJd0+5q4OPe8AU0BysEBttQ0yb2F9bShUG9l6pdKCUZR8S0qUpSP28G/H/g8e6rpejkYC
UDVQb7K0/HeMaQvxX5pqJbibpGWOL0X4ORPY1ptau1CYvBoohBafrowdt/+LhsG2c1NmSYNW/nU/
dWYJtHhQer8r4Bd0La2tN5qlh5Ev5kXd71XC1BkOutR1539v+cjLXCffBNpugujSNAKZ60L+YhWN
Qu4CeOd6P0cqZrqGfNe4t6Ymf10IRluPsFSHMtKDVSq5OUfxArlek6XfbJc/jDvuCvlDwi2cBuaR
A1UqWagKsLL7WSzWrV/3k9Q7giYl1BpoCLNdVkDxXBJUYfjNSfSnljXubetJJDL2R56EVE/VaJpV
50uK1OvUhQR58Nayp524HRGbIM8EU5lXkTT/7jxaIwNHi40LnsKgcwKKNP7ryMOm0BfTbFHCrfW5
6IZ6O633H8naNxVQYUsUEsldUG8q/RBW9GzTDoJeOByWQXtCDQeD8/el8KexgOjG4mJGzEY6ngXY
WiuiyWOLHSgL7ZT0fPWambl1WssAJV4HNK73izkR2/h7u8d+k7neUNE1XssIiOwen4RLVYhVo3ES
atTEmu48FeZNU8ntDdSBQu2kY13Brw5xwQIDsi4k3t+bP76WsgVWMCN+ARtgDcGt/fuyBeJFiht5
qdqVgTyjaDcs6sEbUiM2XDVB61sSUxHoSiJXkMbUpiaclxOquLAeLONewQ6dDx3kNHaQ1k1LkXk7
6P7fu/j7zKzDA8YFeJ7JP0c97Buzh2kjoodxPE9umurm/AD+QNhZViC1DxDSKjGJHwJQf2/4T2PD
VR0cpIF9IIJxtDPVPDJ6a14av1LG+qaH5nJ2oUhXAgfZJJ0opFpM96nVKS1ggUw/IZhXnOpSKF+K
ub70oT1LgBVONUgtn+V+CMxvDq8/eHUEYgkv6iL+LvfTo8OrigYimWOA6jVUDj8I9idE0GYget4M
mlR3oElMHmMm/kqZpWSXwfY2OAqST/U3Q/W7IUWihFyGpBMBwoQfdUTuII2vqrzxQwtlUNZyDmso
0gWysCsoDI7deaRkD3K4pB2rfSgHkZeoYqhcfTNj61Hxq1nBowQTzz10XS3HZsWqEpTa0VD2e71c
crdOe2XxkiELIO610GR1jTYYXsp6zA1bQErlEUygEPhzlhWHFDqzZMOaL27HnALw70zeOgZHfUPA
B1E86pBNg5vSrzstKvMeINFS+3gjuuJRt5edCuIMV64ohie4FhQ8dklxK5QmwW0NEL1sh4lWQKI6
5q9NXM/xNzbvuCQCcjhsjwSaBU9cJRx31KVJHNC+pDbIh51EaeyxLZvbwGqhtCNnERKZnkx106Mf
+2KOGQrFC7wJjo782KqrWyYmLlzH8A0Y59opJwCZNuyRs9cBzwEsibym3/eyFXzX799ODw5K9MDW
mSbs/JtEjQxaJeE8yHx11CsFNu18zOPbD4ZlbOlsXHUTnPM/OyUs0udmRHf3olCqqXmEDrcTSKgp
K17sm8X3e6/wwwH2auRmFMAKR4YKbEMlKCiC+q1YlijVTG3Wc88W5NqMz+UgM/V937eCwOk+4xfe
ZeViDFfL2Ae65hl5CU2dP6kI217/vWPv6d9fVh4BVU5atHKZbYp4j+xYAfxlMFQx8DShaCoFsQNV
JvKphEM6wvZqDHAClDJyeWikACRLnwtRHokefABR+0rjR4lYEdFIUjE943uTtq3gLetOK8g01f1M
UgqaeEjVkmmrWm0i/tR1s6apujUnks9/f6HfTgSk24kxcGAqVJqwm37dSZCWxQRvRQv2MB6PKFIv
lidCB6m8B/l5E8PkElBi7PQGfPcnf2+b9O2v+xikPbB/7K2EmcFhOM48B3IzKRiTZDNXMINa51Pa
LgyWNQorMUbCHasUnEmwxmF6QttFNYYdrLULAgnzkhTnCNnq3eP4HjOC0JqYU6QOI+tE6qMV+NLH
WTmZjiBOoZhsRWp8p35DmrAXqq2cYrvvpmIqkzfFqITsJoR2SXtMas7jwCZKql9DlK+jxTehrTmb
jpRzFQuuocoPgF98UMYoMy2UrpVmK2y7XRIrsLw8KRuUXPS047FOqjYJakyI660Vi6TRxBrR8qyv
M2uDpEfK1+e5SQluYS/XpgE1x3wyizpooUkxrHUxSdyrQCTFFlIzzwmyNsSnAOOuMbEpUUOChUoQ
tiB0wkSoWCxE8At9uqLOUB8ngN/iMD/1eTt390gXzlKxV3WCSxjxoeCzN0F2GSCYMggQXjvUo8m5
bmPJye2NMGrzGnmNFDOXy0hIW/Sy0oCRc/sB/FzmVKne6mcNmPP1Z1zvJG1r5rnVLjt0AhYj9A0G
e8rOBfhcR+VSQHGPcuFPTupKVyH0rW1B1SptnZ+Ym93JCOi0aC5EacB7PvvsbVyzkCR/WSaDGFwy
9aix2zr3bpgSll4HzxfMhFrQS18AFWt2UmgtuzNoSpJ3e5ZRBosK5dzEGFEjRDQVBLnM1dRHABA2
mj3UqgoLD+SkxdBPSiIy5uIHyDiSp6Xnxt90vPEQAQi6I2TQssNTvUrerPAdaFx97v1yhEfGScFE
MyRBUa8b+PNTOS8DA2RAIPKOwKut8g7N6Uy7MlvISu4AKTbdGdX+4ZtOaqC9RathrJ7jgVLtU4rn
815ASbPuAxFwJ0zfvR2PVsRc9qmwNjpFQPwURw8K41mttRpxijleI5hTPa+ztUocp88S4ufarS4T
ePWreB5Gt4daqL+DHiOhy9lHzyOV+O2zUaIBAJg8SXE5Lit5FFJr0wmi1AZkEheADq40GSa7oivF
1U6rXUjgyDbNsNbPLAsNIGUnj4h4CXjhIbJpe1EtrC47yKUVKDakA00LiQrAi/Jk7igSiO0hMMb2
gsoVZGy8OBY7U0SiYFimUyj1OmiXiPxBhQiHqyYMcDWCKS2ZOIK9mgNBkaHdjDNorDupkYbJjrsS
C2S3EI5Mk23IS6k8LSVIr85J2Es4vRMA2XRxkmoY837PZYl39I06hvjVFbl9DVdiBskRp7VWg9mq
gH0x1gB5WQeoPK9/ptYsHiI1qlZK1YWJdCtLEPUDnR9KahyCa491GE+Es8ywkEhYoC5ilOKCrPMW
8oeOxWZo6Uo0BcTsneBrmAqGsxWsNHn72GVKN6xfUrk8s2/lxUqG+BpWQUmwQIkXqxpYnkT0U4vi
mb2CiVknPVaDZjVrJYDyt6RJlORBEoKm3lrk74cnaHo1EswRahnWNlGnOLgqBrAy20/AZ1ZR7/Mq
Us2ssY7CcN0XE6J5yVtIIgEGjTjt9AH6rnxYT7sxNIFDomSZKpdQTTXxXSX3YrqRaoLGJnJyRBhn
OLvLObnGAg7WFQTGC78BDL5AEoAam1yeBjV3oNr5nKcF6QYM4SeFZT4NHPgfLwxRhoGgjxZLo3WA
/70m/5epVf/DAHze3zdpGBuQBiojiUFYUYpJtM26rJbCk8aqrzwV6QvhJzoNtXCQGkg9C5+0odlc
dq2VJVsdQrNItCOhL+FS6RfhJO16ZDJdM0uUfAugr7LOGsKu5LJgOkREo8kEYYR4qYqD8E4Nm7W2
AspyArWfW0IBQ/3vnAbjV8gCLB1yON3GC/Wkub1ETVOmrjw36z4aux5JpdqqKUCG0iRccz59aKxH
pTnA5HbSGQgLPAOKWJfhVPS1tgvTVpsHH32c3Lqicr7lq6ReJuaUKP2a14AXI2VAc60rtcwJUOTI
ewzL0umEko26PFX6IY5PWbBFvWumRpJsScqI3MBXVZrmHv5lkw0Nzw9ZX1Qt4tXGVW0nc8wpnEWC
4BaW2gKu/TzYcC60adhEldKGLWHKRooushrWwJdladfz+tNXUiWUQwqQpO9neZol7+R4yBism2ue
V3I89v6aIfo8fpOoXB2Fz0NCDjSKJp1GUld36cPx0jp9Pa9Qqaj5mtHpqxHPe6BCgS0uaHtanEbx
eqgWY7uen9Cux0xXBs5iHSrVWLf+56lXKnIc9A753SCW/5Wr01G3pwVDnxpLgHF9lA1HZNSXydY+
kkRZMb4/GWUkht2CrIhHhtosMY2FaQqMZZKJODFdPgJ3d7UiY57QFU7YstBXRW14NYvBkjW3iRDU
gu6MYlrWfiSVKVpTjdqO7Moa8iOsrfrhl5Ifn3hhygOsAhED9qCp7JOAz+VJ18HkJPkTjNt8gfKt
1R8QO42klyMG7epTSB9HX2rk67rBr1lJKeJC1YXJGwAUrRboowWIzgsVVsuZoIPo5XG2HqBaiN6n
SBn9VIXcDCE4Y17yWqMW7RZyZqHK7pqmX42VhUKjmDxFMtT2qV0vBsg56JeogCup49OWeYSUuc9l
s8E2Dt26zJVSAtC3aSkIYl2UCtWd0tknQFOEfJ63wKPOGMiKJa2iL0e5qXQh12itJc9LUSuNdE6d
WcpQoMqnIc4CtxLCC0Bllk7E94PpRxreR6qIjLX9KENt6SkW9LbO7j7dAilO4+6lamezv50FRWEz
QqvdrYHqjCspNJbdaoYpx4vXTlfq6hMqK0Kig2xRBSt/FicRx37cl6h3bjuKXZiOT98jlpuSv4eL
cH1JpLjwiK/HptaHq8asQyZzsOBkgeMtWx8YNDnFRyda35dsItAEwoRrBfd0K+tk1DEYkBCiWq9A
EohYplisycsY0hq69vkII8fZLXdNBZ9MfKZBJcBfzlGbs0WEOip5jFRCiG26pZLUzXAoP9ZzgejP
up4hVVpXxQcghMI9nW4puYIfgHLLe3OgIXhkSuiDdAmI5CJ5a1rIp2QXD5+SgHWFrK+ZZE3XLu6Y
9Kl8QsVGuwpii0jB5Z6gCEYI+wPA6ztjEJriwYogMX81kKINHHRSRbXbQAxWFQ8olUAORLQkhagJ
ysa8qYatBE6UN84zjdKsRsXzdBNSPel9Eol1g15IHi9gXKL6nc87blH/uIAOdpnvawTAQYD1TbQ0
KIE1KZXR7lAzM8ohglN2bu3U0kqYodDLFIbeY0Gjdn47hTNUYrf50uS17sCCDB2ba6TBZFgU4SE/
4NUTSSaQdQBG5hrWMhbUBc/VCF1EXSYXPyGVH1A1qyN5CWCl6trUkE67wUTg8MoElCNmvgU9idad
q5BGm/2mGuANwtjFoXYJaMwsum1qtWv7YrhWInm1UK6f1Eyq1G0Az0QueLks9/l51Q6xaG4nqhnb
ZW8ac1co5ONhk0bfsIU4NXBqtFhqySc3GMyckUVSJlsQeSJ9i+oCZEJsWxPSsODKlIjCmn/xjYws
79XiJRR7XAUfXvOnya5iGbUVF99GyLDEn1QzA9Q1SGiZyZw8t22lUR6TB20dSl7HdSi/hrexEikK
SjNqUSKNsoL7RE5BzEP0lxl6ZyMfKeXzoaMORqd2iNKUVSix0irRMdF76cx7c5FYNzqqa61MYl2K
4QHT+tVdpT59vbYpH4dcsgr3ZI6czDOvoHz8SSGGKoWCbQ5ZQ4bWabZeyriAtJiMj7up1hTrs9RW
BPXQFBq7Nylgq50ugmBauXL1wOJIZ6HgTC7v15PESt7PhYzvnPQVzLa0NxMWUSCGW2+6MtqjHCNI
hA597FpUfpWTT+A3SOKzT3MBCKPgROjR4MJQ4PgFILidkixm1Jy28AZ38RX3xGCQUBdAjwaOFSle
7yuNMaymHTHs1cdMILQmwgPRGTsVe2Vg2aNRk4PuKZh1PetcGJ3ffdIgX4flEy8BUSrXLCU0V4NH
oaPBmUHROW9oVQBTKXIuqhUskuRCVQx+2qtJk251vYpmc2OBKls1I8WivlQ6pZaZ655hw2qwajQx
SGXOVamayFR/HuMg4yds5KxRLMi4fFxjoA0OpZpKab0t3KY1h8ghQ9Rh2WDfYpU5S2QtfEspAXFt
5Q+zHOO3ckH6cJy70CJk0wjKCsgpkCjBnuUfJg9VNwt/5vNw/SyCS01ByGIbih8iKnBPv1cmVx+e
T9wBqC+h2hNXV0E2w9Wodh/uehjk63WwJFuzXihmquTI1ytrqEGaVuj6xuzjngPCbKXV0RKhUGlK
L4sFKzoZqzmY5adZsKZx2WgM8DS6rBDTuhbVuitDt4CIIXylXqoLrmGmr9PtEkdCsDhDIgyo5lqs
n1yFlblWEe8mRCE1W0J0qflKmEC8qUtU0J+iUVlxUFHING5UVIeqnTyEwXxXBWk+Oou+KMsmrDpl
ucG1Wmph05aWNsX7mfBjHbtNWi7p3VTDyPAoQ4FVeJRuoRBBcJlSpdYOpb5tKvSX0r68ivN60SEj
zZTY3BL3FlCMs5Z5Tr2unNRndAQneScUXZ28JJ0skU2AInQDQ61VF3uEkAZ9t3SDMFznZOSC8wFJ
P/ZlW6DBZG1W4YPwLUDVM7RcHbad1FWBrOjcWbK0WvnJsFhITecVpKkuxyQ68Yf1ahZsRGnqioIY
GSOH8wiOvIXqJhal7FSL6nZ5+bxxfXrZuAGr1/MRJPi4rwhKsB64ah9xqwytCgfeQFFAgBux7AHQ
OejLGyxKWE7Xi3rI+5bux/qHWnl9mvyxq6Z5IdwI6TZasJsY8GX6/HHlToNldTU//dzPLWFow+pW
1xSasmoFyk3ER8IGkDMOcwxj/ayu8+4vilmNMwygPZXNNqRx44BEkozwErXV3fDpjqyudZxAl1S6
bbo0ySnlhGaCAC7i0pWdC2KZ741hoULKncNpNRmf9WoCFwSat9RqYvOnZR6sl5lA5CpZ1amEqJ7Y
SwgvAQVghsuVuzFgz6RxL4Vv2KUM04XWn2R5aT3FE+VG5TRmN2wpVG1soI6NOFJMDFJkF6hzPp4x
gdV4FqaluSBqLCqLSPhErxfRA305ta+KZfXtK75En7xEJpRcd9DWiSzDtpm75KVLKAaHjtAA2wOl
k6E3ag97rrjep+AhXXFPC3y981NFST39nVYS8NcECElMnX9LySmX9VlcjSBadKv9LqtBlFjl78Ej
g1w+0Ou2AOGY2Cla0WtCoJ5EDGmDx4BvVMcaH9BwbvQzBG3Wk2CS5IKp+rRh7DiT8ASUHgoeTgzL
KmI5qRZYiS1pjZDlF5Tz1kyY/nEO9aKS053sw51vRGW9bQSzsWoOoDGOL6oJMpvCrdgS6uL+65Be
g04Me5muayCVNMIg+ij3erOZYTWIqbJn6cinFLatiy+Gkws/L+/xqANbbpU1oFHrVdvSGJm9snYm
Qxn6xIXxM2BhTp/gQYLAmUXMI59ZPCW0wpZly72VVpY7f8QAcrEgYgKLHJdooZ7YPxAYqKbuWBJc
qFTkDYN4v1Qx1A8ALSv9zIgrmWFDNSAcb0JV6oebzzNVLKr34OkI0BMqVNhF5xeEpmup9xTAXOug
hXPPWI/kRXhtXO51mIJoErDMgsguL5FnntvK4QhcT81GkueOU1NRCQY7hiDnDIYYN1Lb2S30zH3h
TZYSCC1f6CHdOPmENpKMfae0a7CSM6byI5ZHHBbPoeuMddt/XhbDIWi5UuQ91RnASorRnDQ3rgd4
U9mgs476Sq0MJm4yIqmYk6bVKDG1AcEQEdvGMhQhiFJ1iq51NqFRM5TtdEjWfwqzpE8E82qUBlhD
Uc7UNQA4eIVQ0FcHP49XUdC4VNYPMIJTdX+I0Y3Pu9qZPyJqMfTQyinjXlZnWUe87xXi51DE95Km
5UyN5HFIHBihEMC4f88o/EdFBv+Dyqj/UYXVf1us8H+wfIq6J8oGTLg2yLGQq9VM8jz/Biz9Vk91
VjZvgL3+sWuPyxH++KCP+gSYwf5pATRZ4ewwRSI38K/yhPffkD0E/aJBtaCuv/msThBkky+BhiCD
LOqSJiukgD7LrATZ+iflWppqWrDIke82/5P6hDW/+l+JORPH6/1JoM80oDDvlV5fwReZGZpr+j66
7/cz6XK7fVj+M4jA700coU07SekaaaEJ17wNn4eH7Hyg2MEe3WL5Jv+5gqX+8jLHCJrMMMrUMmkJ
0aztRfZdzndNUv72eEqqmUYycJqk8PsvQJWwgBNKjcbofnS4pfVny33gizfVWfwN3ET+FcvwOWJf
Glrzf18aUqXJTCp5iu4LasQon1xsw+d6bb1E/m6wlb227/bVSXDRu4nd77B6Z4oH+l53TT/dYfz9
3PIl45uUp/TH0f3Sq/X3X3pFfiPUF2jf7htzu5Ck2frlK9ckv/NGt3me7oanSYWI5rtRX1Opfxv1
I4QAJaSyWhs0K+4lt7mZdsspoW7hvr0dTqQ9Uf6LdkA4wS72e+Pmy/a++Gjka2HgH1+ZChDLguuO
KiFlTQN/eWWhBt6rQrJxL/1Ard5s7PKpdPpHE+HMmya01fOVUdzTCK+//L3lX/PLHyvga8NH+WVL
bmSCjOtSmz18TKmxl7sf31H4HeF3f2/laGe2yhDBPDRE93pjG7FdPYooSOY2DEI0CA60j6Crdgbl
m22qyH+YUnLmKuBhUJSg5X8d1iEGuFFIVnSvIlhctODQw3nxRgBvdqXJlq2OCozNhn6Za0lG1Gen
iANK543enRgS3gTFU7UdDj0UmPiOh0xSz6wuTV3wM9eJ0DwJhbnK6SReDpyQaOS0IVPwVs5GtEW6
0rKlQYj9SZFdbib3C1AOT1qq0P37FB5l6f81uv/1lkfmopAiA9kYObqXN8J5dxEepqvYkc5Ce7ib
X6RHPNpvgAHvBuh4q3wd1yO7USThPAygSe+Va5XEO5ITturlXmib50LkmA/mdyj69Rj6bXN+bfHI
JgTvOGW4cu5rL3+ut4FHwr/3Jj87FR2jdQBIDBeLnbkI/9nSTMGr24aeBW9Iuo3RSQntcRttsl27
zTZ8Ts8FVz4JvjFcfzIgECXCFQnIlCq4o1FZzEGMio4+NqfLiXWWu8nT32da/9Mhupb+SCCBYOZV
j9bz3JU10qMxXFH27OgbIpyH9Kq8an52lb3YtSN4PwAy17fm43KC8No5aILQFrz4qTuZ+0Nn+tBF
XMjXIua8cub70A28iTp81NB2gi9dTxfoIBh28Jo41iOiHD8b1U0l75JE9kX/M70gGGSPJ8jmQfxl
hxfPMG58Y4SVP9n+r294tJahVpBEMAzRvWYj4bob3OJcsOFxd2B0X1z0H69E1U730bW5U5Gj9uGU
tGU399UX3YYl+Em0cYid+jryEGVx+2+6d1TM8bHVvnbvaIrneV4KIvfRPVIgp/Mejev2Lt32m2EL
MYtB+rDbTHtpL55Ge+XCOq2+I63U/rQPvnbgaB8UiD6A5WMFpHZ1qu6jx8xdtqWDWMNF6twY28Sd
TkBQO/fNvnUtZ10U9b52un17iPzmBJHpl4vnH9Nl5sV+5iTOA3kyV3mELsVyIblKDuW9fNUi/WBX
h/Gk/8YgH7FEfI4f9RD4oSp+jXU0fhGkgMIkR/F95yJqvGtkV99YPzQfLUw/8Q0Pm1x5+vXi9efx
T+AKt6H79vc99EfbBVpSo74RT5mu/HomyFEozKaexPfxnXwnvwpX6s+Vy3pfIOK1uGpuayR0829e
XPoVMPf54l9aPXIuljaEh6zI43sYhM61rWBftKfdJtqPJ99toW+bOvIlmsqooAahqfSsQAT+gEUI
/HhXeMEZhrP8xui91+AdnwVfx/PIg6gVq0ypRovv1U2wB7PsBmdUCLnT6eRikM6mF8GbH8Vd6+I+
2uOuvU5dw43vv5nVP3myX3tx5GEY6BUuEJrG92zKzbiptssme4nOoxfrLNxrnuJVhwFxg0NwJmI7
N39vXV6t0m9jQMWzqhvc7az3339x34qsmKScDP197y1u5ibnmRufZG7kCg46Q2/jY+1SWWNXe/kk
dIlbHkyCTd8sMap4/tQL+NqplYJjBWzmryt7hp6uKlXG4GH3Qk2U/XB9eLnzSTfYhcuKa53hpLRf
docXwz5pbbwTN3c82fb2m8qO7Iud6uTOuewgo7XP7Qd989TaiZ9vbrAhkX/lpc72NHJ9Qgw8b3fh
qbzfYL/chf51bp8HO05hxz9xCocyaVuxDwji2K39dHkw/JNy83SZ2ucL39VsH7UjV92I9uXkZqeT
fzgf3NFrncB1MtvZzO7Fq3/xePXDm8+hyJS9xY/tw7noaDZcWfbJ4Or784PqPd1AUWi/gW2xD3dP
bm3f3NX8/4/GnZ3zw2Kru9zelvZNZtO+LfmK/eAHOzJo7wMg+dTXuTy15amL/Xr+BNGMfVm6uX19
Nts/D08Lr+CeCK53dW439mnm0O2d61/u76DytA+8z8/Gjv3b7c/QN+kcODt7e9s7gfPzIfDunoJd
bJfOhcbxlTnXSNE4pXPOWK6rYzp5YT5Cm1QZ74yQiL3T7MvDtTu4h11n32wm+2nePJ04PydX4UdP
Ey8lOgtWk7Pcouft5vyJmxo+l+X4ubNZeMP00NlXOrM6X+g8hZosl33n8/zO9lS7s9P1f354mudt
TNtBacdxrr39mW6nm92FP9mP21u6qjibwdm19kVsq6zb0/uz65PMObMvTheW8+l2bzkIH7ne/nTv
XZ2a9t5yH2r7ZNvb142307xTGnHwtGwnYHm9PRPVd/BIF8Zn80gOgxV3EXrd3rQx74fePitsbwsY
kMkFE+qcXcv21ovsn4uvMaDK/kfkbkZf2Ct7W/af7bPb2U1vQvspcvKNzsB5V/xT2ftwnbvEviOU
5hZ24SCGbp++Go63rzbBibeXnLVnr6XjuyKLbXD087NTGqKfTuUczmPXe/Pc/eZ1dXS8s5+H3tn3
nmXfYtBEe7zwCm/zCgRtW3uHfn85O4fBHfzBlfzO3ab29gCs05H3d+zumWV1OL8ZXH92CDm6t3eH
c81+2BrsiME1N+LG26KNaN8dTi7peerikXmVU9izfdJ753epa5fum2JfP/xkJa/byLDfctfb3t45
3sV+ZgGebR4Zvtx+u9s+jDajS8HG2fNpY5v22WPoPM7+5O297nJ2TXvxBg/JKzeykxNyIowLU1HY
OHH+lsGu9pEdujx1fV7vWK7mCmuHbr1betd5+8C5vnx4Ge2TyW0ZELirHcVv7WZ3c4cIGZ6oyRBe
Gm52K9rZtjpr9oWzb7d/t7LqH63sF/u2nrFfrCw4bh3OYOybgXl5EE4eFvfl0LJq7pgpNuwucg6q
A3MdC/7lZtN5+e4HYYN6d2/ap6vvOni1rzjX/zuv0AKhzR1MgrPg6MQlcStpgtDERA6KnehBYBds
KhBednad+PAau+O5vjVLu/AUp2DB/X1cpPXxv50+X5o/OoGtyIp0leg9PqF8+VSeTTsDO7iJPeUs
2Ornul/t0/P6m9lYH3rcKIQi4OxhT9Lgp/91MsQojQdTGeP7tokrL9KCC0uGqBP28ueCMkSEKqvS
CafG+C7K96dVYBGw1Nf7PIRs8q8N57lZAqak4dFbduKb+aY+jg/yAzeS6mBcCDfmh8//H8Ws/1/f
ds1zFj8X/7Bhvnnu/1G+/eO6g/em7eIfvzGB/R+MQK9u238fcLZfs3h5/cp7s/79J++NafyT+oO1
eg7mC+K4Mh7zJ++Naf0TyqyVeYawM9XF/OYzsCyZfAmUEQEtwMxwQ+Dw/ou+S/snRUGI1HGPtQxU
ev6TsDItfFmGFPKtMj9wg1CDwrN+Cyv3chxKCLq1wJ2jnRmZblw0+7Be/C/DcfGxrr8G6H7dYp/N
SBToQ8AHU8z7peKL6ZmX2kLic243vSCclJ0IxfhLoPxUJhCSavpdeOVXZ/azNY0iN5pa65XWLfCl
tZRXkijWbTdmY5yFBBycuB4fYgG+QXxcy2nUyptSYmjqTKSSgh8qhJ6kIIdPIT5US7SbmisVpWCf
koMX0bJukCi++/uAHNdTfQy8qXIXpSgPasKjm5w0KlCrAlPbBBaSe0gpOEqlmHYFwY0Lsu46kuqb
WpK3YD2vkNQFdiJU1BAk0wV5t1NRnnZk0FrCcNmK4yp7GwLFbybtuBjovY+ssfcyJQqVtCMbtQK9
FwhB2w2MGj2SxzOFJ40/JBHR7ETeA6x8UKfONqs6dJZkOoSR2tlKbWwmcMNN1GvIvvWPQN+exqK4
XsLi/zN3XkuOI1m2/ZX5AbRBi2tj/QCQBMnQIiMz8gWWkQIacGjx9Xcha6YrAsEbtKp6udbCrKs6
y+lwfc4+a+/LEr2oJQfnjKtOjTgmK8xgVhqOK6ujTVoQUpnF1wxVPYcPNjVo6onLaFRWpqVj7XVT
QblWExyeB3nz8VguQ/XnVv7HdHOIJlFnxgMGXd/b6SZ3tjDTQDR+hnqzMAPWkfT8cRPrZWrIMvZu
y3wGtqdgA/G2CWrTY32hkvi5bF90U7OPDdTmpXmOjPI2c8I/f2mHumaNVxAYI3s1K80WIVlSRI1f
O/XPsLDFVUMpLazvDKOj3Mr81E5CrGEzeOoxBzTa9/uPe7qK0f3xE7gEyGx/lKryr7ddNXIMJKHj
136KzO8yjZNhW8NAoKxwmnYtejUJetMwfY5FLGGeGyjPhAZ0lwI6+1I2UhF5VB7GP3uB0GXrWPjI
G7lGMmIyhz1ygVzsMDFrvo51cBVUzrWorPzKQD7kK2l/mJNZbCJdWRLayBV6ofiUu99QVdz52GrK
myG0bvq03ME5Dz6VZau40DIuqUrW9vwMijQxuJpApewCZQwf9VbWPXJEEQrrDppYUN6gILC2epzg
95ImiTfUFtI6ObocUinbgqU5tMhp0aPIiLqs0ENzKX1GbJ/uZCcstqE+vug5eCLFpI45wADM7Pea
OqhbDYrfpeFE24+HQ3sbePljOMg3ckUBSEYKcjXzqES18Rppauo3qcRVkyhFQzREHlvDvcWuVQzx
fRs5SB9Geyw2QkSdbxU1lNVKk39iv/DUddpwg9M2jmTMbE+fc8tvckyiZaoovKkPr5oey4QadY5L
l6XPY83fFHWIQqRSwq9hggFxnHR7DhFjE2oV5e2y/evjfp5aYAapVUWn+JHRWr/9Q3k0IPjUbCCN
9CkDBXMVzs1j1WU/P27o7b3vf74nR7cmk5+ksGa1pw74rdRgOjGpl7N0X1QzNZ72mEmT28nsWhmw
sm3fZM8J8+DMRfdUH0GB6RALuGuzvN+uLFmjBES0ovYblFQ/Kbe8isxReQ7mIj7T0vq45xNCFpbR
OLCvoplbtRTMjdFmciD8ubBuja7iJZnpDyHXDES1t3Egfvzlj2qqMvaOC2wH4NnS81cHviL1AWYX
cu3LbaxvG5hnKDHc2DDbTSCUKx2wM6zzM5088TlplLJoS7HVZTTfNipBSMvGeKh9HEvSDZ6Ml/qA
ElvVx+JMS+vi/WVbNtG2LtsiSghWydumkLfYTgU1wVct8TOckJ1a6CCxWPd6FPMbKNqHoWt/VXKD
bWmefv/4657sKFXy3KTAzKrrKWtWNr59DvMGThrlNMYVVuO7phrP9PLEpDEXli1gCRQVtPe2kw7F
420QFLVfzrDB1Ll4imtseSeR4aehPAoF9PzHHVtl/n4vRnwigQ8hrkDaZqznDfVa81hLlY9TsPHZ
BECmiuYQxQ6775TdYyhACFIzxcEcQnVrq3XybDdiO7RmuTPMYT5EE+qrMz/qxBm8wIV4KSyOX+9u
rybVu3YRRgx2IO+gDCGgt6dvwvkOVTxzLTxYtrrc3UJcbaicspszt76TwwBVYEF8QFU01bfDYAVa
gruAA1dnSO5bZ/BRPV+qZnE9qeFLkk3n0q/LsL6+PS1zm5c/DCgeNTySVstoMqUQxbZR+dnsHNWq
/Ax7/cw4n+oSnD8OL55aKL5XZxhFzl0WzENFGWWk7/S2LzwVq6TdoExfQoAKnXSmwVWe64+J9apF
a7UBhnAFx7qYaLEUwTYJpP5GIFDHX7j/1hhIRra1VaAxLm1qioZmb3CV68z0maKv68wUeycxRj+w
mm/YsF+Fi7axtrRxn1jxz49n26m1rcPsMWEzLo/A1cV5AgEoF31X+amUPFmAGwatusbW7e6fNbOa
VGnXRabZ9ZVPaZG8QaAO42sk1SEP56I5y/VwPZ1ed2g1nTBbdeKZahE/nufv1NRv8166yTrzCVvp
c6N8aqX+PucgsiI9+b1tvzp2oHKpkZ6BoEo00quFDiceRnOdKteNbVzJdnaQ0myP60zpW0Z4//En
PbVu4DCZkHEhI/Hvt+t0GON4kAVTLFcLmWISu39p8lF8+WetrDblElQdGT+58ie794gVUG+YnXl0
nLgR2dCAkWqx8fN4W82N0QkAAVSa8OtuvOrL4ZmymnulSW6tKHjAUAnCiEOt2sf9OnmkIhjiy9Gq
8Q6tiEMJ9e6k+vwAPpAvFWO4nad7tL3zYbTY/II48WSzUfZJkWmHQNEfz/yAExdrIj5sbTCVYMau
HUmTcQpGdcRdPhfK17LKPksRji5mOnhKmH8aq/RZF/GvFmcdGCmIffIy33z8E5wTi5+3sgOSFeki
AsPVLlXGTK+Umhu/NOrAn+vsJ4yn+74YLbemjsjtqUZFKJ/dVUOtHXOIa37bq9uI8rjtyDt1QzAl
vWumIKLyuTiGjUkOoumz3ejYlAKaZDDHND1klFzURYSCuJyvHaMPd9QtPDR11FzALHuCJUel2Whc
jKOT+m2LfrpSktS3KCPwFK2XN5hAHbKqmL90MbFSJkOAk1FD7ocRM6V52piSUrgxxZUuTn6jO2np
wxBlGYU7+q2osT6JyugYOcawAWaneNGQXwEDbi91GcazOsfbrg0fxz7rQT1ox7EeL0M71vw0qiqw
kHbi5bPZo/pPZRLcU6MTnW22eF9mO2g2D2Y8AZyXQvMQzNpNNGoU4gPT30bpUDwrs6O6chlcVHk9
+M0s5W5j25c9Ncm7SabI1RQdEgwFoYnetMoxrW1pCVT8yg3rJW5AqBTTIZaSbBM2DpyMsjYuOgWi
VRnqf/3kB7Wp2IoFeJoDebXWg6SAmihPwm+HIvHmYQ5dbMzu5Ca+DZ3knj91ZhGeOJdtHlzoerls
LG+Ft1sYiDPwhVElfMq4Jk+gcfU6fJ4DJT3acx97Q1uc6eK7kBa3DVu1F32Rxt0KqeDbJvU6yqa0
MUsumRRkVnhLbgl8JQ9lYeHeUsTfuoq/afapsxWOcZfn+U9Rtpf8tOIqVIWOsXWUHRQnUTdGPE43
BrUyL7qkartOMcn32hl1Ah8v05Ug4fdlwsYfhFMaNStLdbVBTnaeTg65ab8R+aVtiWM3Su1xzqMb
WxPI7G0AQviiJRunUn/1kv2g18M59tyJrQJQJzcEGIjsWL9zKK+OOspzNavtrJLTJveMrIWB0Bpe
NFv2md4uk2x1ftvkqNgP8UEh4rDakzSq0ynxHUtfTfOvZmLseHCcuWEv1713TRBRhxKnY0m8vuES
raAWpu5LPx3Up2aoGy8qChBL0Z64TOwutx8z1O6sxmjOdO7UUYdyhjuDYQDSW/N8i5TaLG2US596
t+PCec1E8EiN7u0UFbdGCTavSPoz9jfLjH7XW/I8xvKcIGa0LMJXI5fatT3LrUJvU6OGSjk/VAZG
ljH4Dz0YzjR26tOSSCAevGQ73kU3uomC9hF5qJ8Z5q1EZbOnd7mXauaFsOAu6daDVpkPVCGfUfad
+rBkLxYmKPB84lVvO2kMJpXbuiL8nlpPpdkKjP1gysXdRlTK1pjUjGtZ+vnjhfn7Rbr6tAQpl5oA
HDuIPC+L5vWn7SkyNTjY/H520gPw9EsIsKhiG+NFS8cQrO5kuvaYv8Rmuye8tClS3KAms/ekZuaz
WA5qTCvLdyGmel5Yo42hEEsztlLJdl8n33VdEAuUmm0oDY1XmJoB1rJ+sFLjxUnbZ0vMGtX/yict
7dD7Kc71bKUUJVIy6dpl9E1oau4SNQ6JNdoXxGl6t9PTaJM4abStmwoeiVWruzx1pE0fVw8ffx51
2ZfefR5CaTwiYWVa+mrfMjLdFBCES39sci5TlqS76vIAE42McWtpHPWps3YikI/TcjuIoJ99BV+y
oz5qfpAjfdPixbS1yvxgYP65VaxS52NgmpXE+rNpJwhEw9jZlQu95OOffuJgAg9P/SfYbco99NXA
AqSHuVILTgkTujBwttmllEnZDM0YXtqCUe0q2z6zdk48GkHVEXNf6lxMAOWrt1iWjYZaz0bp14Pe
7rpxtDw1IwIhOJcJgQh5h8Nw7gFzCXYiixUPdDhbSVLI8CW0T1jzvIxD+wQ9koJGeb5LIE8dxyqr
tnLpSGdO0hOn0nJJwASL+AnW7uslBwglrKxOL3zZWar1k0etCFoXnhDyUSoBl7/MzwQUoWSCWoiu
yveDOijn7rDv5piyVATBwnWoDSL983YJjgmVvIE9FL40pRfZJF/LaErTBq5ghCZyci6HmCus3Zx7
Zr5/P+A1AQxYJ8iJKTdz5W3DRj3GQIzi0s86EZO2d3wRzak7tYs07aUOogdmqTsa3RUF5B/Pzndn
8arpVZ+rJlaiXM44IttpD2LhMJXkD0R/ZoTPNLMOidu9mkW4FbAInB7LI8hlbeOr5bl407sDf+kN
jHsMXhjCd37qIfzTTgOx4w+jXh8CsyovqBM4xwE8PV6wWZaUOYwWdXXxU2e7g9+alOQp0p3a6g9o
Pq7NOHrpHee2C/PIJal1UUGMUjt7+/GAnW58IedaOMZb4MneThaR9S2PgZDGhXQsOu2uC5IfU9p2
7iS+VW11CEGkeHb9CI3scKbtd+/M5fu+anvV8USS4igKaTuMu53hZNvaXDK1PPomc4Ml42OlJ19G
W3ocG3GJcv6vbqVL8zruOkCj+a/16z4srBGTEafwe/slmlSqLcOLoboBX7DHpuFMY0tf3pw4q8ZW
MZFZoogzHazCz4E99FRRmH23AeVA1Dr7h00t0/rV2R/AAYHyZxd+g8Ur1FUvZPdT+nu4GmfCTKc7
hY8LxwIKWcoI37Sk6Z2o8Pos/Y4i7a3Aj3xJFWHXYs3TNaT0/u/0bHl1sCIxuF2HBHMykgY57cKf
nLqjbCoNca/PxA74DrZIo5admaEn+/eqPfVt/6wh7Ts1Z9BAIt1aynDV1NWhskFQqu3+48VwuinS
C9gVsdrXeZRkIjoMbgtObowSQNiUIzWI/7Oc2u70XDL93Z10mYzkFQheyzxy1+PWSGqB7crSr0nH
88cEKECFe+e026aaD0mGHkHSPn3cwfenMpl74oEmtlhE0uR1NF2vZUlug2XwutgrsbHD3zJ6aSt8
V0NxkPT8soqq2A0X/kxrPWR9feZxdeLUePMDVuui04U+yJhA+VWM7CYz9zoZiswe7j/u6IlTgynD
C46QNcmD3+/8V8svq8wZdwQ+bqMo0ZG7OXVmaXduaiK4er+jECSktnfBRIPGXWbUq3Ya0OVhiTGf
b6rSVzCNwb2e5OaOG4GXNcW2GeTobhIjFG1t+j6JhOQtIb9NqsYawS/5IZWqXxSdI6y21d637KQ+
tB3xtawSD6msmjtrrveT2lxUpXaVjOrdVIjSTWJzPPRK1O+G2JDcqK8wVYfHBvrJgempik/Ep5rL
Cas7H573uAvrQr8IKGRfJC8dEgiwyoXXBcxzkuVO7QrANn7T5/avspfDfZ1FxmXZx9h4S7d9p+UX
KS1tYEQ6njNQwNlp9mbuNVjTabvrFz7UXEjboXdw/oYA4BcWvU/z+YdoU/26CvQvIfGtzUjOd6Fb
uVbe9r6tS5+0JMsuGaSvRmZiwczr2CudcHZVTcz7MQQFPE+BBWCpRE9rZNVh6KVuI0lt6alVctHN
474U+JU6ucRzBazsXZTott9hGnij67kCDUbJ3NREY6EbvJpMpd2EkQHbLJCfRdM9DlIguVqh3liB
ckgVMQlye6qxqxuBvysJz2esRwBIGmpzmVsaNC8KXK6mVB42UToHd1Fg9B7wwPpIstz2YMpJx6iW
qfZfgodDlKY/pVmrjqY6iWsZzifBxMCdurDeOklrwFdQk0vbCEtPzvVDLUfGFpCffBjwNVIkjdxP
ng2HWFf6baEpD7hwfwtyak6S4SFWtOEYK1aO0UeNCN1Ovxd6Jq77uX7hmT3TbWejET93HX1ufU3L
ku2A+fmAtmCrIwjjDIRDuQh99rC9kbcmyr4XtkcFhoNRzqRt4VMZG9LG2h7PhBsi74zdEPSRH2Pf
id1kaXyZBFVAQDGT7gJxzohAWguwX2nnwkvUctjmNWU4ddx8UhC5AC6uoO1YueoreWhurFkvj3rX
jMB+sMbykqreJmH5pbSbbBdqSeoN9jDcgbQIeB1q3UFqgithTvLnQQoN8O9helsHQpOAJSWov53R
hYgdXJq2pG8CXR++GkWd+AUfvtnKqAC0XY97eLXvR0W6MvUqrQkf1wb2kMEEBQj7JAu3EFB5zV1X
dKpvzQBJeI+lHmgxrICkqoDHJ8RFTqriAFp5azQNrPeyNPnj5ZMlt3slH8pvBtz4Q5AY97yj0ydy
m7Lq9iggD1Vvtt8iTeTbBIelwC2mZvhpRJGKh6c+9NXRUSvsG6QJu9Q06R7jSdlbBCxAjUdeG4xb
IQ1erjm4fESteRxV49mKRuWikhV0dyKz3MGy5htEgbU3hNgBw650Z63jhVw1Xb1ROl5sbjlhpVnM
Tu9ncD/ZUqRhuFTD8FsrD+Y2aDlfc81ItI1ah/NNK5CX+SE2qbc6z55rKwd9KzRQuq4AUhqCuJtV
eCwlYU87rClFUBskSmFYUTNrdUPiiXq05K2VlOJGkor+ysqd/tgorJmdksAEyU2peYgnSTnoWakD
A8v1+PtYBjdWZDfe3Dfmtux1rMvlQL7DKN2kiqxkJ5sAhFwGyXDoh+YaAMngBVXxw8Bq0PBEFIdb
UTlz7UmxQUwyyALzoDRG2Pggu4ZrozDu08Vxp+UF7RCFuUjTCCSoCPQNjtOenFIZ3iW3SBXvBkXf
RYH4LOrkRz0JyYX/eWFk2bUdysCMh6MOlofqa5NCRSuKvK5WPkuAPaF6IsHo7IRIcpYdJ2Q2/tyU
F7aZ3c3yRCQmrovt3EjZhvfHF/QIzQZ2dbtLZeWzZXBiVAsLcgq1W5hucBX7TvHHqL0lZvcjt5kX
YzMNm34ID0qkDx5HzhPGZAEmj9YvGuq8DClbW/UXgYg/FZ2+GbTPfTujxKy7z42Zf45k3uT4mvNI
lsX94LQP8NKupLxI3bQtL+3Y2g6Sjuipuu9b/UW30AMN5rAN5omkdLwP+TLK5NxJbcASe3K6unEl
vN6zstjZdndVYKZt2YXhKs4AQ5VY1GaqCKSadXQZFIYXtPnPpOcDOk9R6XiVcD4VRbwj1n0o9egX
Tq9+kjdXYRZdRAZFyXb3U86KT/1AhdSgDMc5VZdgKbd4E9FYoj1QW37B6e8pPEqn2PAJnkOafwZc
lbHMo8+9WBwyLYphhqTyhrS4VbV575jsBWOYFfeSwkpP5/xJ66kEAcemGOUNuWLP7Fv4BKP0PeqD
nt01vNaVHB925VnSmzsdlvmBfcbtbPsra+pr2k+eZQHsGpXixSHgF0b5hVzXth8692Zg7iQAEd/y
krqi3LyqAfR5Sc90HGppP2X6sQ0MZa/xF0YtKG+TMMo2lW7ATZRB1Rk9PvBcJeBIJxt9MltPt2df
r5r7tBh/DrinHCty9+0RO1IYpX5k9nHzZYrGPr4zcr2oy7ugtMZoi0bS3IVxOh+JYP76+Bp26mW7
CNuBSOFIw8VvFbMKxsDqpIlIWaLWl+Cr0AOi87Of1eFmUuUb1LhPoT7sOzs+96Z+F6MjfM4UUchH
IJUha/X2ZlYVuFEwjUq/aWrPiex91kLflh7KbLh2AvNWE9IhkMmoQkNnKH8CPYScYt21inUxN99w
gsOu6cxT7f3lF5Uu5etLUGh5XqyeaoNeSmFod4UfBr0HOsrFHMqTUIN+/NXfX0qBeZM0c9Dy4TO6
VkqlQDmdoM8KJj5M1Fh1JUht43zfA/KSATeX1bmA6PuOyahnwM7g2MKTcl30q8tRhTaY6MlgmAdb
6T0u21fgvzcfd+zE+2zRulFXTAZS09YR0CiJ5YWzWvp90x2hVvt5JKGGrHdydY6IcGrmLg8zLj+Y
koL4WUXR9NIcErjSSDPykgtAsDOnb2rxtCCNPVheJIU0fTMRWhb2ubzn8o9ehSleN72WR4L8pda1
5WtiKHcRxuQPnGw5+sVhALQ5A1YkD2ode93+60/tNw2v1gy4XKnOh6j0tcB5VGqcpAqx66riWh3b
M3VGp2bMYkjPCuX5hCj/7fIcZyMdRUHYSSp4amrKHU8Ur7S7M7ZsJ3YBw1AoZEIVyTiuUzCYXSnm
THrf74bONZ3PajaQctL2wOy2qWSdkaqcmjT4J1KWgzR9MQ1aLXDZ7CxVZC3rYGqOmNsc87KX9rWd
vsy1IITI53WDSfsUVtHRtM7pQE98Uxolcw2DCgvtdelWGmVpX+YlwzfnZATaKQXkbsZe3Sn6mZX4
fouhvH+p/FGB+5N3Xq2OSQDIHeuq9PGNMi6EkWP7mas9yYch3qcGIq65mcetPbfmmbTRiZf9q5YV
eZXKE1LB3mDRSauBUUH2MMBY6C9vM0sMiGGE3YX2aDWK4WxW2Ryz/oypvSgoLdSuNZ4ThqmdaejE
7ERchLJGQdGq4+r9dhHkplNHwcAeY6f1F7W6r6f0Bwy5bdWEF1Zjnlndp6YHdShE0akSISe5Wt2z
ZI91yu3aJ2Xm1WDu65IK1fHc1zsxQMv7EBdni7JFEstvO1XH2QzrmSWHJOFrvUgTDf3u4wE62QQp
AYL1VGcR0XrbxJgVswzzmMxhPF2ZeV65ams//rM2VpGdUB0xO3LYoJLc8Eg7um16LulwYkCwa2QD
xPsHZfPvBOmr4BGql0EQzij81pGf7DL+0cOhjuTpb5zO/POXekAeqmiGV5+rH+18lE3aKSzsVfLk
pddwEkU1vv34k53uz5/trD6ZpYd9ZQhie0h1oMqkYAds+7Eiov9xO6eH/892lmX16rtJw6ShwaM/
lPjdyRaGOvDHz0S5T7aBHdjveios+1bfrJvM2nSC5Xyygm0XqPsKEPnf6Aa6JvB/WIeibXzbDWFP
mECWdANf4WPSFpd9r+8/buLEhYlQI6IOyggN+rLaLOXeQZ3oEO4t5+yXHnRXUx69VE1+OTvn0vkn
P5hFfo5rLbbpv+kZrwZFqYPMZPgLf1zAz9FMl/q/rFXhTo86Bot4Bh/ju+U3vG4DFAqgcLPw0SFd
444OFtbud3oVe3JinwlUn+rPcvmjpM6ijMNapR3Moc0Mp5Rpq5Xv5uY+DM7tMKeWi055iAWqB3Xr
u2ueUpcmbr0MzpRfLq/KMkgJMcZntC+nmkGC4qB/gZmlrRPxGQISO4S47GtWAgxuJETJq0erz7xt
VrBDou3Lgwvrv9/ZEyzVVqtyJhZuB1h2+AShb8qJaGK0UxXLFaLaWMLYSQkKNMfatLVxMAjnYG7p
D81zakILNxV4uYWXfsddjDsEcJEKExjV8dNSbLgPH4tBfyjKeStZ6b7WOlfRrnvDOHNAnjiO3/Rg
de43UYMSwNEKP2s1ossvra76iVxeqXq91dXa/3htnmwN0JhGQSXjs34zhU4nx5ZgMsd1vJHnG2i1
AGWBG5e/YudckvDUJOCm8Z/GVltzPlK+Z8c0JkOJ5jxwo85yLfPz3+kSrvDLxRAV5eqGUURp29gj
H3A0gF0EWMfJkR+iexfc7U3rzP55uk9/trZaoX1PzFlgfOIDPt9Z2uQb0lOknrlunm4EHYe6qONw
R3275QS9hWGKQMZiS9NWKu5kBxh3XZ3pyql9mhv7f1pZ5sqrjS3rAWpbpkpaLoEf4lzM7ejahHoV
/R92ZzXFBeLoftJoqNfKjZ1/z9Rno1LPbAUnZzZKJc2mRojg/+pxwFln9zkuJNwDGl8afmlm5ZeS
tSHc5UmVc+bRdfLb/dnaupYG7ULcNQOthXqzHeHZQyN3J5L7UfeXxafLFrecpshEyCuuJ4NZyUKT
zYnJIKsepQi73LbOfLuT8+1VE6uZ0HShLffSyEyw1A1RZbvsNpH2t+YbBbtcPjnc0Pi/nW/kc+KA
7EbBO/XKiGQqN/DmlnkVnyuCPDk4HHA2Rw9sh/UzP9QnC3s3TtGWlNtomdtJATunFq6eP36897xv
idiawut30eUBLlk+7KslVKjCkZOYqw7+IjtNqw4NPNKs6m4SHt4fN7V8nbfxGZqiXAyp+AKCXmtW
elVESkfJmx9I1s6upifkD36kRNdSGvm5dkm6tkjaM42+nxg0SozNlKHCvHf3TvHrMHNI+2Qu5q2M
uXyZXefNcGb6vV+6tGJwHpkEKpdyy7df0cE5FM4b4zUk85aSEhKAcPvkz3GvElUwz4zZyT7xbCYi
SkXwO+V6RVGZEVasp1ZKNwqFJplEvnAYtx+P14lmFCJ5LFhih4gSV50iC5mlUTLlXLQwlyilS3ru
Vl1xZiNa/jGraaFQI85sp2wIFdnyM17NQHlG4Rundu6HjQy63xZy+2gnZnJOJX6qO9STWQ5m4hSB
rqOgYdFncevAschL/QHT0I0yGLcUt/zlC/Air19Yq7zj0aes9ghlTjMts7QcBWlae7aBRjKWjDPn
0Yn5ZuA7zn90NNJchN5+M1yNeoww5txXnWlrYHqYy84l/ixbFQYLpugvH8+Ec82t+sTTegjI2+Z+
NUw7UhI3tqq6SxbAWexZyub5bzQHcQR+D8FqRCJve1dEpaz2Zk9zovYg7Ph42/pRoblZbLsJucGP
mzuxLyF5YQc0qYzgvb+6fk0OzoS1nOf+MOd4ZITfsAjfIu/zLOM6nqZ9N1l7KTx38T+x8b5pVX3b
yc4U6YxfTO6jRsByDlBeP+KdFPtYFf+xkP8SK+qfmRd8H//P91JM2OdF7b9PWyX8f0iXWjC1/2+6
FDVz7bf/uo+/f3tNmFr+zP8SptR/EcmgsBnYAhXOFM/8SZiy/kVdJbYH6LSRhLHV/C9gSvkXfwBV
ArU87DSkT/8DmDJAT3G3o9h/qTeyyGL9+7/5ruHP8vaP7bBZ/e/X5Kff1Umvd01e18QmDCquYCXw
EF5deKR87uRsctLdUHJAuNx+4NBTpnuUqMgtPQdXqE0VZep1jWx3K0lmtEEggGQHO8aXFJXOmTX7
TiJHrATckkGSCfKSrK/jl3NIZi3tbWs7jbbyGDW2dqjNBnyvIobbAk9Qvzdj57JcVEEVhpSfC3ih
d0Vcz4+vRvF/PtXrT4N6k6Xz5tuQNl2OR+JD+Ftw+Xy7tHAQy5qoanH/guXgznaOqerYl4diCpUL
VXF+RHU2emNdU4VgmxO6gLFsLuyot7ao/OXL2SiUWwNBhDfNmvZFDSTDr2pAUHOsIEEqsl0XtZi2
xRRqXrVWOO4apDUUX8j3ldF+D7Ax3JZZ313qaWJfIfCMrstmko88ZVqvITNtu2Ud17cNFWf3VlSS
KMot48LpBM4qSKmosaEM6Jc26qafp11wkeEhdYU80fLKLrvAabzxqUQovVjKO3/Q9O8YruAuXaZf
+SFojoxo+oFWoaDGQkJU0uiaF1rhvZ5lF6MT6k9Za1a7WMvHb6miR7sxus4ylCuVrH23pPTZTOTr
IRKfhr61dhUZWU8t4qu0jLIvGDPUXiaU6A5hbuRaKPHxiVSMy1oO8atRqmk7NHVzNVfGvNGGYNyl
kdF8KoYCFySnaA5NWlLHmSnawZmAVsWjPmGbqooUhYN2g8+Z/h3VUrw1sM9F9pR8zyt7FDxMJPkm
6KQBQUmCZK3Uggi1mzz9LOYQbVUuRwBL+1T12thoOs+KcFz6lg1VnB3hm1xKShQH+9pRcJKeuciU
+6aXZE/qn4QhfzEthk+ElePmUWOiwshfpKk+ak30i7wtZcRRu+VYj1ykZ/I+BMKCdKysLxK5MfcT
ot7NaGbfHTsgVKNgdeyUw0FM44TPrtFeFbrW+p0RC7efdEzQjeFCTpzokxrbKT7vLVDLmWqGfqaE
ttRe8P/ZNaMiHxDQ5RuCnBQFamr2aKG0camdvYyySOwlMf1IkIJtCYVTEDFAdlKlQcb3NfqpJGJf
TsWXtJkVxGlBu8fLD3urNGnxazQeMG7qXD2r9pYkIxS0bGivg3WjoUPKXMm2q4PcyvKWTON90NXq
4JIt98DcyLf4X07jrrMDB5WZqd+GQTjtp7lzPi0mLgds3e3LWchS7FZNEB8D/M1uSjMdb2OtLXLP
nixxQYLUvIVN3F8WSMiWmUxhzlYgjza8TsXxatNJmGp7TjNEFyW7yQbzZ9xSsFyiqribvsWynN5J
lelLxjIH51SXrCuMZzGZHKzUDC5MpxfRTdmTivZiFFKEyvD0VGc3wEx8dEeqT2w3ElhA3cmlMc57
/K2ncmcZIz9HH0SGIMxOb4ZgNxph+qWYy4OR5I9yLIxNiyMcOeUu8KY2w4lspoJsNmaZ/2skjpo+
GPdTgj1IOCPjUStcjV2pqoWnl+o3/LuVb2x4aO8MvKrdIEcL11MNg71gOhlfcz2QfsqR1d05dic/
Sj3VsVqQU88QBFb1Qyox3ivVtNpJMNvcrJ56t5ZFhEXlULvVOKp7a2jgYtgyErogjjZW1s6+NmR5
5xljFO9tJ5k/I/3q3GGUm09TbDq+7fR7VWmGvTrE1q+05fjYyAoRxrLoAdZjT0EmtM/Ni6EWceLO
QkEIkiBl7Llqp26ii34TG8QOCrkkglWh9zEmJlqt1uDabXNM7wtmGHsa0/U2H432KUqRbblzH8XF
rjOk5CAbVpA+zc5g2o+JpuS2jya0bmfXxshU/Jxt7J4R/CVKcB3rerJznIZAadIm5pYwoQxfphDG
lShkx8tR65pPFnaVj4FVXKpTgBaNV/utbQx17dZhYrt6qitfJnXexhjbYmZT1N33IVM6Kr8s7ZBo
BWjURAYspqC2LYUjNE6sZNgkozFsk65RPBv6xEETFre1oktyZvtY7ionGI9doM3ForFTHhcX4sCt
ekyqXYxnie3J9Tjehv+XvTPrjRvJ8v1XGcw7C9yXh3lhJlOpJaXUvrwQsmWTDO5kkAzy08+P7q6G
JbutmftwgQtcNFCoLtliJhmMOOf8Nyd5sVQc4Eg9+wv7RBVftLlX3DP+QZpPXKOJH2stxNfZc26z
jskK7nq+OhKapY4sGXX0ENtekBiXkgdXpVoX9X1j3K3Y5Z2W8YcCv3BOpxgGTzuyYegJbTXBn8Nt
6nfTnqF6eZtgTX5rutqR9306Tbn/h8EewOuWWO8OieMlUdZrRpSw524m2Mb7rBxKHmJFfVwP2Ynq
Rhb4uJQ3rjti1t9adhWKwvMvAmGdNkSYZKGF1dtdt7TW8wzRYNiUiqi122wVG0pjTnZJPQpi/FoJ
TzSt/U6HXGfjl5ra7mPDPqRCd6jFgbS3cqMlRSLCynOwD5NlMm7bgbh5/q09mbq0JF86R5ZWN/m1
VUlohqSC4xk8de41gKQxhPCYOiJ628qPkrZZriq3xTB4tK0TwyWmMyJ0vrjRqiQy/Sa/d+rSSfbO
XLMNjErelbN3oezR2rEI9dM5wzY3X8YyCgoj5n0Zpxr16TQMd3Mn8mMiuuW6GmuL6ElLPyndYrko
jUZ7QGpebEgyPtFiPB1hGDpnxrRMGNDl7XOxEGM4x7X1bMp62hAIGezrWGvZHNLqru9E+5y0untA
pdYcZ/zjLgl7CXZuYsPXm1XAPeW9S3zf3c0cGxmcXGs0iZKePZwwIRTGwmLXysQTGF1+g3cMnCZ9
6qJk6eLzJfflrW6Sm75xB51k3KbQrNO0Hiyo12KYIIN5Pfk4vt08B73yL+KpvdMr0bxm9sA6XCOJ
eRn813w2Oeo0UafHMadIhU/ctzulZ8V+ntLk3jWqEY51ZbrXVtcOU0ioUvko8AuBYF+UzpmTkgE/
xlYMf9WrOftd6XdbF21vzIGadmdOn1Vya/VW/yZVkmxz6Uat1+U7WxPxsVtsfzc1Tr8xDKu6Jty4
OegYcL2lCHL17Y930FwKFktaubgE2rCYZ5kue8FxdS5iogX9ZNb3ZtESud0aeJynY3GmsqB5/rFB
JFk2XIggiJ+XAsZxIYP4sjHa0qKC03nT4rzKTmdDS+0NK6uOYh0YORSjrSdny2QN9kGvC/OukyUW
5GNm3hVDb2dZyJ1VwTYQviVv47aQbxlpNtbGdSe2GV+qIwY8fXafIpTFJ1+QXbQfNZd3zUJnty39
jgVPOqbCBjCmqnMrUx1/HMut2WPTNvZt8L1Kk+AigCb+VvV6MNShRa7hXS507q0x1Tok864zCJv1
jBEubCvjaoOBn1C7kpCiY9cThgpza3pijoMkkxjXI2Hd0GZgtGKUaMnm2aqX/hAHxgi1srXV8cd/
pNJgQQrH4p8uxHOLt2VqnjEP6cZtPTh+tmGoxReobcjSKLipFlLVuF9Tp8y/u1Zun0Jf4K/ZLnR/
v0wwlpmUoY54fTTP0PGbJ2IXWZ+BJ1AUG9LlR+7YPM/LqB9HKv+TRrVcPCt8ckeGNjDCXnAO3ZZj
OZ139Yj1iK2zMZHbyH/17SE5BgITgx+3PwnG4Mp22n+0Kv+rxvz33fS7hvv/pUzBFfD99z13VPzH
7Wsxvr7V3c9N9/qX/m66vb9QHDPYZBZtwYNZpUH/tHUO9L9gpNHWoWddB8g/t932X/Sdq/EQYv2V
p2P9q+02rL/WRY7OT1/1sDSDH9rsP7XdWAh96C0dLKXpdG1+p+5AG1t7z5+mlZ69qJmJrrMTY3w3
AHzd5kqrX83OXfbSyeNip8eOjIag4Y3qu3XLHUffuOiMsjvKpC7IC/cLM5T2+kL0pjY2WFw583Nt
9PM5Oda8yjC/1VXie3G60XHLwBdFqm2VGRVVdpG9xK5V3fSutSA4S2vjGmEQzWdg5OdNXaZ7L0kQ
vjimcsNSYQDgwTfblrXnfelkILamQ0g9Gu7RFVHcFV00rJxJoAzdekwzzSJOwsnnp0r0DYEGqasf
0rjHEKFdSu1aEG57XRql89ZkVWtviXY3m3DoWzz1hi6zsQUezZbsdLtPEE4sRb23CtqYTcz3wIjf
ybxgL3hvZdiWptuEBlLz5672lgtlGvmuhbzwkkkGKRupFZg2FbZdo+eYSWdvpsR+zUtnPouLUt8W
fjW90A7EZPP0Vs3vs7cC/X84937zplXFAleH7HM+UrNKmHgAJfL1RF4VptXx1ZV1MABaRYR9hH6G
0PukmsjbyQN3u7j+dz1x5F1iloTjStBt2rNlTjjmTOxlIWiWB6PQxGXVlEcb1e0bdglkVonOFQtI
ZM3mh9gjwdRFK/T7hLM2Bs0f6tda9TrqkDFI97LCV0yf5ZPK24ZCutL2RZmTbNA06zWnbhsL87m0
pZVs8U7Q2D61y9hZfZ3GcSSH2vIdDOYYF7TCuM+N7rKnbzt08WDBFgjsl7FLXxBmLBvpaJlHvZz0
557WpkSwFXh2txPC05Ya1sqaMzqHirTaSh4oHQ6zO1wmqz+Dl5e2uyl91XNTIBFAx8BTlUjb+Tpe
a5G8wtBqVc3dgX/kXx2JpZgzT2V24jSIJVhAvv+4LIbFHEhQfjXz3ZLWyQ4RfLOXlozJXql8bKYs
E4FeL3sVJZ2k0xapg5isELcjnionync2Sbk24L4sotKqvrsTKhZCm8Yo6TXtm2PgfqH64bWrSEfU
B/k0mfN1UWPtoRNPH1YG45iUbrEWGuEt6fDiqrKhISTgvTKsL63bkUuSumYSmpg6eD2joJamOIwd
X9uLYphPsSPFIDht+l0V9N12Ql6nZHDdxzl/XhjVXd4G3xiF0ObWZhkRZX5sHJlva2qDsO5Zp5qh
JQuWg3j8LhKgd1Nqnj2GcOa1qCH1ck+acPZSB7r+1NnmskvMaaJ+m5vqJHfNnJbdvK71vN40vgCG
lkYWmUqfrqTNbKoo3Qei/IqNrJX1BWqO64Sj0VtPtIkOCyjuBgzR/bzZtBVJ1bRTLt2SaRy7weFt
yjWbtTpbhCXX+JxoOChK7Kk3RotOr3PncbP4mnmW4Ose5bFdhKIZbBjdZnDjMSQIvbY2om62A4ZS
XRCSCt7v6tioE4QirhaHNJLBg6nWUYzfzGxA+jJGKi58a2vhgXxno0R0tkub+cmlPiFutWeG/pqV
Wf2WAfyN3SwV2JAXyyOdNmqvtu0fUffEt2qeJ/uImwKSHwOpU6plX3IbQsykz/lZME3qWBTCvYUh
6oitNVGS5Fnqim1iIBFbCJa+TYimupOjt+ztXNISd7Lf5raHX5be9FsCMJMdTPdsU84M7JiK5Ugf
FNxd/DuEizYP5n41VwGGNUJdjdQlF7UqmnnTFlTl/LjC9RO5Udi4eB8t5FafMUtVx1kIVOeC4uOb
M6xvGF4Br1llc2YEqoq/DwGtyDFO/Paxw4OQN9ht3Nuq9XrjovBI7/4ECPmQ9wkXCbQP7gFURxOX
KG89RX8+3EyEH7OTjc5uTLHwThorbN0h0mV+VmbmmUsCLHV7jmzLpzv0MEpt8gFjGQwW6vYxrwCD
XH/pjz9VCL+Z5/6gp/08zl0/lQfm7hgYsnPyfvhUloANliJI2g1aam1I0H50iulhqSfidbLWQtG7
3BkL3fVQfbVYjGFb1D1qVe0uz9xLRviU5LWgtFzF6UEdbG2nLEMd6quFRJ3ydvgO+3sJESSerYvn
zx//h+Pgx49vwFIGFcTjC8rq+5vqdl7fJLHNx6e9PgmgsMNyPyRoHX1F+NfqVeUG9bFghhA2ZnYi
Ct1m3qRCS7UR7qUnBHeXe6Q6nxjj/ALqcVtXEcFKOnYdj8CLdw/b1twgkHCfdl7RyA2qgociLa1Q
OjTLCZQDS477H7fi/1q5+64o/neA1vpp/oVVUdv989Otadbv/g9C/EzO18O3br751g+F/LssXP/k
//SH//Htx2+5m5tv//WfX+uhkutvS7K6+rm8XWn+/74mPhle5bfytXgHQ61/5e+K2AdSouLBeYAC
FyI6JeffFbG5Bp1A4lmZG8DB64/+BqK8vxCJoGdaVRyIKlaI+O+kE+svLIFhzjpQS4BX8WH6+7v/
83X8U0mMrTML5acFjqUcHCuTDdBFMwWLZC2ZfyqJ86nMEf5WOSo6lUXVj+NuPfgoJo56RqC8XA/F
XCTf/fWY1L1OW60qrxG57YWYu625Hqr4exM8NpjzaezkyamZe5y+PudwDDtkqlorCecEQxDc7r+Y
C574s91Qes7TSy2yPEzWSXDlDOgubUoQzXM2gMvXuT8+VSXTxyCeXkGiENfmlE6e8kldmud0Y07t
d4dCFcbGmrdouZsFs8sTcg6ILUFihn83ZUc/zHgL+/2aCQz/J+x/VC7GWsRUcI92ctLvkrXAsTLP
2hZr0SODVpfbIrGrjAQLdJu01PnXWeKPORuztePH7sEc1XzdiAblvoXv+T5ejzv/R801xWxJOHNe
eo1xqdbCzF9LNJtabfxRtPk4LYq4Y8awVnTW1PTnDFOp8yqCS05Sq3Ne2rUU7NaiUFAdNlSJeoza
ucxzFw95LfmO6RXVZBMEl3WCjHxAlJ4wgTDpqIt+a+DFHuZrSZqtxem0lql5MuFJkB3svlt2dmk7
93M53zu4x+/bSU8OVTqUp33lm691V5Fn0c7S3mYc2S/FhPlAZSwmeEY+9meOKp4RTc9vjtf2F5ld
uKcIm+enutX6L2bdvurLXJGqioZahp7VOjo+Z2o8ATYf2By9YFrAfSZvI1SXnU6OFlyh9+LIcur2
zGNwFkL8ae+kqRF26PZamDFy7RuzeFrsuDz1c2PYjgIUx+8n943CZgirzs3fMgol6u8W+5Tr1K0s
7SCnlsGaVCahWZKDn9GX1ETkOGl+toyOcDajiscORBFzVOik8WZQSVvtx1pD+Rz7RS4gEZjVTZpQ
iYSowoBUJo9hPoDgxZI41gWi+RtaTmTx46r2rDxG+0vKhKXzH92puAx8/Fc1a96UTfFoyomObm4e
KCr7rdXNt0xU7VsQqvzcq9OKtqrNaZEGPGSHDYDCPD82OHG0T6NW1Aentfy97KiXnGroHxWpVbvM
yLyvvhKi2TIlW27dPo859HmASeLOjzqF8k5NpbwVuIdelKUT3+l1GZwIzavwylSOf252Dq+HgFnu
wY28yeuuuFJ9Vj5ZM69sMdT6hacvwoqyYRb1lTlPGuuhtLJdNfnaY10yshkIqmbgRwvJu4+4mVD3
UhMnQHX1noneNZDtdz0e9c081cbGk4EXuv5A2KxhGESnWMNZxmg+TNPyqojjp1xXW2309L02XbW1
N2yVY5MQ36G+brvy26AmhV+DVe3aUd+VAuOkEkeurVVpeYi4LtjYla3ujAJwIxab3uvMqCqT3SBI
D4qz5NIU/VusW/KbTDsUf1lggELado4x+bltpKl2n/eun2YXXaIVRX/Z2HnmzFEy9YuYox44HaM9
14lN2LH91AwPkEPPF/r7rxa+im+Auu6TU1fuMe5T+6xtiUXp5HFZNJCyRPpo1V2MG/yl2LetXe6b
pQPAW73lrkXmfJUS4EGowN2Y+IdU6RhEhW2AgiXp+NCnsXVZaTfkEM3uJna9ZovR43QYWlWHBU3U
ReDn6bMIZHxFNsh4iLMyOQyA35CM8KTbpZ3mXpZDL9uo16wdDs8XasouZOyd+0NXh0pVX8wZTFCn
nRj7CnulZtiYmcrAprpbFOPGtg/0a2dRSOwrbzvRMG4sp803vVBqp+Vtfla3z61KN5nljGGCQvAc
83f/2BVxFg1pM14FosxDjR79AVxkYGSN0DXEQ4rptSF0LZSw5nc0gMRc6spTYex5EG6Mus4i3EC2
S7d8LZBZqaZnEqxb03jalI3JrCW1vo8ejpHFABw8jPP1umdCCHIPi+2NuE4a5zwvgHEXrC2rMhU6
bQtOhzLlzgWhw9DAuPILrdpXSldvppMXu6kH+AyS2ThTMrvtbcx5PXDHO8sFvK9JKNk0FJBb1NQT
TptdssdjPYlYv83GyFDvhZXUb4tOq2/GnuFOptonXfOLc9kKL2Lq88Y+tVNtTQomrrdYmZC14w1B
aW5AjZdbaQQP+KV4u6pKd1QHOU40xWPS4Kxb23SI1MkzzPO5OyLiYj0qJTcFoGnXxRcOnpsv8M1I
x0GJHVpxoe/cZTrBZrPa1kqexMZURGkZ0IwaqOTM/N4uxuSkrcaMuJlW7Xw793c9Z+WdJ5P72G47
HnPvb0npvR2n5WkZp/x27EULXDCNF7iGlHt77NNNrYZ0N+BBsqUGwXTQxjUDaxIseOrLRA2XfUCz
bbSmfx6IBpdQ7INPYcrO5ynk2j3BL90GAIKZAH6GOIqtbANmxFE2M32D+Ug3POqoKLRrXx8Yisi5
2lgivspj4zJfxwD10I+73IZg7ntjd266sQLHYmPqFnYqmTMFVMtODPbTgvmolWF10t6k66SeA6g3
HWGfWWNqj2lopQwUQ3M2mjQCcNO9B61IcnpcfzS3JpMS+QqOV13NQX1VGebOZDiSF9UDW7cT2q4J
7jxKI1KZhnd5lwqMZk2GSKP9aEjTOZn6dK+C4GB67XVdCQzPx/lg1TYUuiTlBHQPyIB2uGpvK5w1
mPiHNDun6Ie7EMvyasMUZicmjI2yR47VVyZMOK0oAIEgp8dlWfgKrHRuO2otCMm6vOyXmOFlnAK4
z6dVmkUKN5d+7L4OTZIekjFQt9qUHilFbzJsl3YpPdJey2t9a/Y52VIWp527LbDmCFnz7Fx+nH9t
69S4xf6ItmSt01IxhOYUO/fO1KRbSDnzNqmH4HYyYdGYU/DNCYbqMBg9m4yyvypQol2tvO5a64aR
QySWDZ4u4gJ1pw6QPtjjZKbbYJ4zEQ0FhXfUDDgwyLCu02w5dF1iDlvpqzq/tKHqOId8AE4RoeUo
QRx9IKcphEoya6f2nIrxMQ+mLPg6z/2Md8j/b5f+J+0SteKf+qXja/VavmuWfvyFf3ZLnvcXgwvT
d20qwLXt+Ym0Z/2FrAK23CroQYzwU7cU/OXaq78xpD77H27H/+qW+H1Q9tCB2WuiKHl99v+mWzK5
/M/NEtgFxECMXb01M4Xk9Q/TgIpGnJ1f2VEr03RHPphxa3rztF9QT29NX5mXWjnK0xExsLWJ1/Fa
sL66jl6IC0vT860JWLiBhjTCZrcdjP2TlvggBYsoGDL9xE35PQn+eVioqOr0pxv9m1HMDwn3T63e
+ul9A89hRMR0m3z+960eI28Y1nFgRYXm+scyjbPzgAMGJ/9kzraycp5rwSB2ngXghpdX6RlkmDa0
GsS8nDKYygg/rXajnu0YldmRsrFCamWZn/VVg72uO7z0aX3jmG775Om2HsqsCl7iwtO3hrCgYJhK
YHWjZnXSWul4ngb6vI0XKbdlgDZOQh2+1McyIxFR61Hxa2zdg2/uKGrEeVeW6h8TjXe0zJ+5huuM
5P39AFlCGq7bJIYi3f5wPxxowzDycivyGdDdFU3Wwzcc2uQ8DtIunDMrf2r1xVTh0I1f/vwsjF9X
kkuDT+4pdvs03/r62X5qu2FQlZii9EY0TPxjAZC+l2jIt7WfqV3TYCbmEfTkDWUHzWF80MiMOOPs
+frnj/FxikTzvw4TmD6QeQqJ48Nwrk7ZqlFKQz4dLSPU1h5An4rvmuc/2Ga5nHIfPgsZ+QjBcUnf
sSGHr5YpcF8/UF/hdsWDbD0Z+ZNObev6T2Xb3fT+p3lrvz5dLoTy2yfCykDv+4FHWjUQsJzFlZFN
QBOEJfyyT+LakbuqNe0thwzsgc43UewK5xOt9i+WGOuXhA/KOwbiiC7ww7VjnmzSNAO8wxhfjLJp
m8h3q3zr94kXFXp311Qx7jR06b2xPNCefObE+rsvv95oKwBGYvb64S73BG/kNLUyqp34SY/rV9W6
T8KC+thSqU7SoI78TNiygqfvXydeIySQOGQwMHU+LukMToBegUdCauyd0yxLgN9zv7n/85L9df0Q
Zsdmbpg+4zH24PcvzqDsvieZsos8cIDtHMBbmmfZh1UOevDnS/3mMXIt1+ZkwVcIgfcHKYPnTkxN
eqdbMZNzwLb71nC+aSlBILAYm3ARXdTqc7FfjGJryv7xk8v/+naixAAV5zjE18R3PuwRvb1Akba4
vLTMty6vL3TVvXi6fLGSYU80765mNE0nQThu6t3qWvAyCdoSZwHVZWhz0iagHnAhM1z1n//82X7z
FN59tA8LXGLKNsYJH81zCCirgmNgyy88mv2fL/ObbZJbsJq2mhbbE/vl+6ftaoCXwlzwR7TVrQdz
2q+th8KCC+gPA62r2KV6ymyNKR+evBiXKYr0P3+GX5c1H2GlH7CwYcd7607+006dCQnCPigWgd/W
kWc3Ac2u9Vn0+UdBCRUsV6GsQHuwCsM+nEV6LUAz9JGrCO8+mb07WciHitO2U3305y/0u2XFC4SD
P9sjPvUfNn1hFzjDOkMXWUvT7ZfEe8pqZg3mkNonMJ6d1ZZ1/uQm/u7rWWtlhyeDy9j6w3MMOmRX
SvRIypvhLqEpCd20Q2uOoVNqvf35+/3utTXRfHhkNHMl1Pnvn1gLAdmM566LipmIoFJrFW732L8k
M0YAaSOmk0ZmI9NA/6nGO1FvG/P/ZN3+MFLAGALJpPXh/RimWNPxMO8wFrcPAUf8edaOYgdivlXz
8G3msZCLIbKtwqOAupUWq9M+uee/fXng1bD/o8biEPrwoHOMXFozrbrIUfUTzmI3s2Ee0KLeNUbz
QGkH98FdmLh+t3ESsVT9+slz+PUQQt4GeoGOA5SDVf3+OYylKIekx/N17Mc5Ik/8IsjJecljkUbS
qXY92uUxz/Kd2wZaqBhWYetrOcRLmlokpUWk1Azl38bCIW41kEuEjgjWqs+yqn9dnLSPtOFUJHxI
ksfef07dr7x0QXLIwWXfZ7j8nonAP/H8GXbjCIH2z7fl162TowSxMyxvkrF/yYjoJ9MdpCiMKHD6
8S3Ps1vHqhlYaZ+Vtz90hO8PZF7yVULjeni5GB/t/YUgNErltr4OWE61onlaYOJt5qo/KoyJMQOm
a086wkXasjpTiRkQKqdPe1iu20HPS+i6MHNECoe/yr0X6frjXk6whJqqZHThUEwwJb3uxtViA7+N
kAl4t23kvB2hSW6gOn9NZPWJhdrHZ8VQB8iT78Krzar6uBtPQ5W6DQOxaKCBYohf+tcqQZTiAwsg
Ha8+25c/7v7/uB4qGTpPGsmP+V9pKcWoNx3ED6rz81roznWfxO72z2vi45a8XgUn7TWzg1VIzfp+
BRa4aZaZXi4RUyPm4U36ZVHZi7Sbi77Uo4DZ3ScX/PhqckGLPhCtm6EjnfwYgKSaKfUdI58jE2nR
U9PmJNgN7avZGV+NIu/CcoTSKmq7+uS6v+Dp64WpiYmy4vr42nz4po7wpZC+ryKy63Dg5hQya+su
liR+51NvnZljEwlH3PvL99T1bys9u3J9zG6pgJa6fDINU4TQr+pP9sqPLyUfi0aBPQo7CjyD3A+H
POil7CvehShoGWvGKrFPmzjB9xtr7NM/P+tfBG5cy3eQfrOGoZhYPxDZnwqKfNYGWWiZYg8kXLdb
qmSTWAzwPca1CV1CtCBC3LqL8eogYmE21W/o/DREKPaO5eGHxfQZzeE3ywGxIwIWjgvqLOPDUxla
O+VauYpEjwkvWCaz0JZQX+IUXk1rfhIDupkkK9LdJ/diPQJ+3qII9NExkOd/bMFr0/B+4TOzYT9X
xNnPff69QDiUrD7ZebmFQgM/yhfLxVQN9blbgPMgN+g8qIKtfPvzx3Dt33wMfBRgpzg6G+bHRzIU
CF+SQRsju5isN6eJn/Mxu5oQIRA4K7/l0+DewQN1krA3guSmE828L4plW5pBeq353Wm+SieGMa/3
qvNILWSgX4WVBj4JibqD2r7U157WpVcN8M8pBCfjNKiQDtSY+j47Zevsa2vRX2SzmCexXQcnINXM
O7uqhVVZ9pte6SGYYbkt8Ku/rCeiBNoKAGNuy407VeapssUX2HyEfDMKe+2loVBX1HxIvI+BhOtd
ZZoP7WSpm7lA4uID4u5Nt3cu29oRYTYW9VWJmdFJGpRelJI1uaUYLeJtAgPrUOStfYlsnamIC6Z5
riYjv8+9WjgnjSet5ZOX8ZcCjuEQswjILeukwPtlk9BmBDvOEKCsqKw7J7Hvualfaq95GXrIW9mU
0OP0+9bDqn3Wvn6yFn5ZCpzKMDV8rmuSA/qhcltaAdhRdGM0lYPz5sNuuzeNuNqXi/7gdMFnNg2/
UJL5rq7n64RT4OC4Osm+fwPKbKn81C1GNHRJ/DAYDZbOmedsgcTirzhQuBkz9lYj9UpTN+4UT48o
O8RdWnTeeeLV7vdRjCxEobRzWQJAhFoBkrqBNowqPV53s5xglBudmI9NAMlrIz1+ke70+klj1QZz
cuRAf76Fv+4mNi+uSfrbOhBAmP/+KxXOTErKNPE2dUm18ZouOxJA7F/5jWLtuGl86o8oAKTpQaX+
86UpBNYH9H5L4VyBxwLgzr/8g/Dy0/aaGrFM0M/JKE4Fjtq5wNIbJlV5atY+NJOmQXJQZ0C74Zgo
7xRdnFOuQHV5FWPl/6b8LHtM8CKnl8yy06p3kG7ETswEKR/sc8yX5iffTa1Tsxm/F4MyLgVm7edm
buCKPhl0Ti3+3jY5sX6wl0Opxp2WzfVRtc5zZRiXulcYe9Os7fPGrzvMvMv7JShfrQrxErLn+tTq
e/Ox80rvZa6DZtPUdXGolKVOi7jzwNHN9igL09tQsQQ3aFKby8k2ex8L+AGOdFPaFkBH0e1TX5h3
9eoauh01K1o4b/dQbJBtSN04EbFbbQo1eMRANKQTZBwzT2lZT/fMbYIot3HSj+K5hn3RikRscIXT
iP+0dG5EWXb1RdYX/ZXScNSHnzfW59jRL2Po9ePyquWD9kqdbdz1k+W8Oqod2o1Gvl4dGj14n5BG
86wK6OxLO6lr/P6LHfkJC8JVLQP69+dr9Cv1Zmygnmq96TEnF8LYpkRJvabmYEyhZo16kIS+szhR
U8na2vZt1V5i2y8xkW+reJPOQh2cRqu3eP0k7Q5HnCLbxJpmuidzLLkX7tTflWDMIpwSvXkGT212
fVvWWWhYWnBpZEZzQOSNTLTLqhffatNzEgvw16kTbxsk2Kmskr9wdD0poq7OcwGEXZXP1DL4sjM5
BWvCy34Pl92LKj8ZyEOB3DLnQuzNrM3f9GQcjvPsu5s5D7B+Myak3KUSZ7MNk9ATGb7+1SI2Pv7u
m14vWWqzJaK0MWD169oQajXBhXIMXJRAva+dQWlyvimJUS2FhJ7AqaLjTSJfMuY6gbvgo2kyu/aE
YAmYl3NHU0xS4CpTAkrDCL6xVpUe/Kd2rwcqiESeaptEoP5HmGud+mWbndh+Nlzqs5udpSLBYLzr
lxtdM9Nuk40BeHEyFfPZ4s3JtedStCxOE1zkFsLWRWS3RBgbF60DJVo2nf7Qwd44z9zGiYB20U13
ulFGelYNxA3n7bat3OAhF8G4U+S5vmSD2+4XOB3txl7ydKNylGcZGYQcr9V8gLahNqapwazQy8A8
m4AbN9niRcbsD7BzXY2XzMhugEWbM7v2god5hFSBik/ddBr1RbjUfnvoiOvc1WOxacbZ445I41JW
SbtZmIcdYneOVNtPZ3VueJfE+uH2lvjG1g0kSTJoLGVIQqLvhoQtaWdynsiNd0V3y2vyPHidBcO2
KYh6F+OJ7EzvNJB5cKb7mbZfHJltF5hvd1kuSZJO4uBJGULdqNRcvjYFD3NMJn/XsGne5MyXD4Pe
yG1V5P4lYlD34HnxeOiGxfticgp8DSqNRxeX4qlxcvPkxzOd+tyNCtXbl3Gmavo4OdfnRhOkau/B
it72ZUfrN2ejPADjg1ZleK3fGSAEN3PlE/GBReWGvJ/23G+S+UrDGzaweng/palu4K1n57ES9W5k
sL8zvRjrONPXomKCw6KQ45y3dMNneSleJ1cFQyhjoW10TVr7wnWu3bLnMGq6IDIzVxwzWtRjleRx
HzJrRNlmLhqRHPViHSbpCciGRk2xKHL8Kkk3zbMydAbr4GbOSK5UMd1XWhu59bLcZpMwLj3B+uUS
HXNTNDuuyNFxdF2HJu3HKSiJLE7PRgwkaEiyNcEl5qx9LpAGXFZIUp7NoRPnvZW6b5Oqqo1sp/rc
+m/mzqtHbmtd039lY+5pkFyMF3OAqWIVK3SUulvhhpAlmZlczOHXz8O2fU5XdbtrtIEB9s02NmR5
FVf8whtsGfu5M7ibvMihKcR1iqrOwER8LlWD36iNfXED33ZXtwHOBFmzl5ET3vauU2/hPFcHg3Li
TZxmzr2SFAuvp6s+dI4zf53rJv5kTcZ0X7jRx2IolZ/WbBvcPTHQSNlpN2JSIf4nPYYzUPjvbEBG
2l4JtW6CSg0ErpPNQtmA4mnfyiSpAcv3hfOBYorEJjnVkXZ3+MuEJ/Zjb/dgP0fVhVNSdGE/7gpQ
BvdxZozuFpxW5zHDg0mKqBWaR5U2GT1slpXVUGHc6ndWaG8jzF3pBtLexUai6qFGzxr+aLIo7mWK
SOrawUR6XSf1YwbrYR3VtXVbApP8mWjK+CmLsFsFz9YP214bg09IT0cVEIcyAnjTl58TquP22oIx
WW4ihBa3jVunEU5DrXtsbfUHpjyL/Ee7bVOENEVfAURKA/MaMFLyyVWLzI8DG7R/BgIWclI83FEc
77/iDJt+S9U8fijlGG7zQphIF4yD3m71UW/AotXKjM9FX1Qe5AJHYkEx5zsznLlv1Gw/uCK7pz9a
/jEXIl0j9FKA8nK74dEaxXQnlZ6qSAhODZJYmaPmIMVBi5IK7nTRHXuLnkwq/TkHMwRn3vg2uHqL
xqcYH4PAlfMWv57oJigN8VNV49+l3du3YWvWPxSZESd24GweR2j3ku4sxEupjUQ1qXTsx3nW6R6W
pnoDHSndu0mnU3hsgcNBpkVPIQV4lCTZl26Gdd9DNVq1RYPnBpynugw/qml/JN9p1mJUNLQcwiMg
2Hts9YqV2yNmqIwc1h7S2Z6qoyM2VkCC42vgKq+EBIWimGPxYVIz3UeMoPUiOpBfxwQE0pPdzF+m
2IjULY80mOEOTv/aNXoWqCk5nVHkHqYRqgph/y5HbZ2Ug5zHxwP2LhuUIljZJtooq0iveOVgEXMF
G6LmabcL+gjMCVz7YQgg1z9HQW4XInYQSXNf9k06r8Y4r3baGB8cfuM14Upzx0WarezWfsrNJY6p
M/eIQDKuEUl/P2hhvOXpTo4Idh3VLoeLY1XoHBBNm7na+HZHSK1kvQbrItsBA8u5QLEWIs3DE0W3
PxVBvhkielOdYms8yPofAXtqZ5rFvJJqbm6gxWxypbO2MsqhEQcFyMBy+GwlHYyyZuQnD5IBzTR6
YobS3/MqKiByqPY2dezwpnIromvH3WOOgvZ8rjcwihxr3y1Fo7qKxk+WlceHJgu5gepgelJVkHil
zVFBNn8zZNC9NQyywJuOwIfG0l6Dr073qhA+luD9WjQDOonlLpbj5Blh8sBhztZpON+gcIptlirT
TTOJu9ZCwCSFxHPvBBpUaHMEXDdOGGy2cVTcpoOc7vRZNvm2rmV0M0FYPpo0DO/rxapgtjT1Zp6S
W942AMLMDBHsRLyR14Sjg+U2cFYsjH656O7NsaOXCtv8Cs/w6sMgoEU7Wv49gCp8zDIKWJ6Fs+nV
uPyBig9vuDZgsK8gNGmbSDEMQECNs2nGtN6RA3Uru6/GQzSMJvWwsHvkv3PsOV0H0KftUrXX2m9h
/m2yobHApxm8kl176NKJiAwpG78yMoM4OUiu9A4hxqGRrGEYVJs4yG9Gs9BuFFRQV2hTAEfUi13Q
IK0TNW6xAjxq8NeH7wKp8g1A6+kGaOfsAVEc9uqQikclKKurrAinDz0w371oU/Uu7ILK73WVJKfs
UsXyNHUYc4+G6cj1qU1X9qyjv1Yb06MFMHOVuGWCR58FrAOiZbO2e70EU1cW5rUIi1SsotyGFFYq
7PqZxA2bJ7s60iOJ6xVgK1ilsEM5PN2sJdNaK9R060Z9tAlFE2JWhta3lyhi/mlBcRo8FP4xgZux
eyFOr1rrbgoiwdZx6vJrAi7sY6+kct8CEy23YTA4YNYN0d83kjx3najzcANxfbjpS33cIsGCuFA4
BVxTZT3nD12WKFeZMEye+9kiACih5THZnyX4Gq/DjwrSH0uPr9z4oZGJ+W3s8z+UpDKNLZUswaKr
cBZinLczqiCyAZUyycwfUPK8ohSlHMJZJFstLZIPODUiulxp7hdY8sUnAJ1A2Rc+f7m8+VpUEL5k
MZM61xMXb2uXjtfrRIIGryCmbTK8Va2iJcSe411T6gWVXFNuxkyp4AS466I34dq1KkIZjemAxoZH
39MLmtp52uRTJbc4GzrBugGnuBliYe96GLAba8rk94nt5amhbW4DB0FOk6iR3n47AbirwLfdmTl+
X+QI8uoZTNMatbbB3QnRGS0oVYispeVZtaMdgqSVdMZAq0vq3ICvW5CeMyh0rJrXSZXZYJtNgjqB
6baawMNQ07DeZjqLA4frULnTzWJo9jRL5YddJOFTP4j4975V1e2MhfD3TsmBd8B7xPa+LT4MWRce
GhNz5knpudsNMLNoIoiVaQzQN4fC1T66RoiRlZxNQPPLT4ItvQn77Mppa02uTIFpSuf2wbpW+uqq
d1DUFsR0bSuVXSXTaoM2WXdQqV77o+kGB20WmR8qLZqRRaB6oSM5rDUdJz0shiN+kIgKyZr8RWnc
awr0M3qZcw1OhKLrzmxdUJREDBgOFmXQ8r5WYfugTzOEE6vUABSmeVRt0iHza0oi1yhWOKtaIA2C
mro/i5rwNhQdswiacz+MsC1DgVl6GYv+k6GnaE1JBTXioMnYv0VtbqiwFUcld3nvat3ro4fZNKKD
omolJNmIgBHeJe0byXuKFHxNdFcIEoHkIRziYB9oaugVlCSoQEwfwya2DlMf1l7sAF5easjdPhBa
vy1EDiUSVzo817iS3KzMAV+rs1wzaZhMdDY6dMTumyQZ0gAtIDvA6k12vFFJo9lXddreQJRAEYu0
q3dF/z2kU78mgv7i6s14M2UWxSgAe3ehgQwFlRFjVVqZte6D4Mq1AZxZbTNs5yBxN0Ip9/Nc82Qb
ymeAz/sGHaxCQ21lMJYkbsBir01mazPOi3iG0bt+3UqMUGARD0E1P/QFf1lECWTpRXsrhFub4Dm3
IldZNz2eDOUQVpRBppkT6yYbGdnKtlThgEpo4Zga8SIkeA7hgz1cOQkFRt0oMWlbNMGyYEIXRhSe
aqfpBsUK+xrbSHONJNiVKNJ4A08RsnqkTRtnUmmdxOM1SrghN2D2IUD6Y2XGSGyMsiXeHX0w548s
wrc2TJ6YqKfJTHeDUfvTiEhTl1fXFS+ysenrEAn5OHCaAMSccAlR5sk1V50NxBkP0fEOY8vmoEHj
FPMMVJybclhVhom8Wiyy6c6Z6/HeiCvk1ySGph8MM61WVZjoePcl/c/YtSBXa8UniOFauTJSVHWb
kOKJiyHSZjLaEBOtoPNhIBjfOU/uKlmufSxA9aNl4rG1khSLELfB9hQ3NnB78BwyC9d7rcdqTxMP
zqwb6yHP5Y0JqG8FyutTnOuxZ7tTCt5Lm49FXWUbyWru4lLX1rEryMzcviESQlUz00Ly+Vi4X/Vm
fsyakFSSrJ1XFI44Mns/KE6k68qNH/VR6QBjRv0ayawf2Ihvue3YcgbJNeVN/c7Ue30Tw5u+RnbF
uRdO59zEEUIpmuySHdi4/CbEhHGhu98sVe9oVQwd/qpOFj8F01TyfKfmTRu1+nWGjtmNWqFe31bh
Vh3EZyfUALUXxA4BZL5ra6xzDtdg7SzQ459tbRx3WtesMa7iP05oALqvHX93B0V+KBOUeLDMhCY3
a/OBMjP9A0tQLTNHW26trmp2OKjkN0qVYGcYZe7vdllr6E/E8MyRk1OopmUACuo1jCWFlyJSrfix
pchjUcYZA/27Ods8UJlmIaVAgoyDgGoQEIcI70i1i77Z1ESOFWfi3mYNjuFQFcdCFZPjObPd/HSt
KWK4KKEtMbXtrkim8Na2JTaSvMk/oBwpH2Ut0j8CmU9XYxbKL00u0g9tq/baylapaNk48nnTYGo+
7JKOhn+jewvHZgOwnc1ThiYkqMrhKOr151BvpgcNXUl/dNP+scEp9Z7VbVVUX+JoFwQEPmGiJld2
HWYbWvXyiNhWkG3Id8YVoY91DOw4JD9vjXVnjvAHRFTOns7Q10g2xHTQ6m6fVGNG3RHO3tygNzQh
/AAssG9vQMuLVdhP0V0XKPnHvO7rXR2bRDVOisrbpkowX4VsstREkPQYgy1aNBTa0W8wv4VzTKEC
RKW76fORZeoIGZKj3nK96I6d/e7WvFOzPaAQMZqm+1BZkbmuRC7Xc5YbT8Ukwk8KoY1dTu7GSasS
91RdKJ5TVYuS0sgzkc+Ku5atLZ7iBheA1h7Dj9zxH6jorVWDlJiWP6HJx5TqI4Gaua2syh/hXAA4
dvZhzAPmOBD+NQTQNY1t0rnZ1zan+NAAvKcJofyBUgJ6/JGkwg2jeJ47Y0NZexfRbFiPcVF4ioOW
HxhHWJBp+xSjOMjR7b7XHcWaOhsar4yshblWfpDl4qsdQMiqIqwGYYXKlT2ZCE5qCixH2y0384h6
Ytan7T6iiu2ZPLI/1YAnujVzfWvMpvlzGiFzmbisex2BngUfY50Mbn+ERCKvFgDonnq9gsaYbnr1
3JfNyuhzFIjwgVlH/L0D9ENRMnVU+ijBNh87VItXlK/6axlyUejwKh/SrnM3aicgR/RmERHlhiRG
jYNMoNVARgK0arGZRue+oqx19ZxwT1ExPIZRoV0JgaYZRJV2pU5ltHOSDGPFfnCOcWMdcOzOIJDo
28lpqVlVYNt9vdS7j5qh5X5vTP2WYnWmwP0sE1/0mbszhm6EqYUgEwID9rcCkuznWmubJ+pqkJ2G
eAoTL9Gj8pj3IzQ2ugTHgqbaflQoEyN8ml1VsyUhLKUYAU8himMF8gnFFD2933B5NhU/bbcsEDI+
wbKhyIMzOm32DDSj0kjVqw1qCsYaESfeOw0z05SadCZvCyRRP5r8qkd6Lj95ngha9Fy1geqJzPxm
LeH0EDqWb1ek+pmaPWpDUh6ackb6JS6QlierufCb3+jAm9zzAEkEgkMI6J/9ZoMKUzCIFPRmmRgI
KaLzEI0CorIhsTw2AGo1y42jd+WPSHCQsK23jtixGtfSgaI264A+CY7qC8iA130z0waJrSEzTDqo
aWetR6EWVTjbIRQ9St4NSBP6UfcoqfEcVZHhGUGKICHii5cASUuL8WwJAbjAkVi6kBYwiNMltM2Z
Hd3G1WYutezglnhnTxbqBl4Q2Q8yEd+Apz9O4InXTp30pAgE6iYNg1VbOcVdNssM1KL5jdJDek0j
0rkZYqPc2xV6JLNCtw2b5BL4rLo0qWqNZgISQh7Njj9QRzRWVLRtIjX4geQz+vegrm6wachXmtQ2
RTS4fj4D2zNpz1+5c5F/VyZYA3aG/63l5invwlySdlvWA+WYaK/2c/+lTrXZqwPkdZWkQaIEN3Si
mfyLA/UA+ZxEs77PnJ0VR688GnM4/Xz/ULxC3tkmqDvYKIhNWVgznCN33akEMToAF5WKOXlDPfkQ
Kd0bKvGpn5UW1aDKsqOHzlFirhtYy5qFRmtiDumFfugrYAPACl13dUA+tHDwIDld2p4/kXGnlpt2
Eta9hRoJvQox3D1/7y9JQ/yjzNlLRYf/+ifdh5N/6W1Rtf9AaQhQQv+sDPF/6u53EJN/akzsf/zv
/8W//RfNyXJ/g5XwjL+FjaNx7v5bFMJWf1MhDDhgA/EgWDw1/0cUQv/N4srC5BaHLiwXFnLU36IQ
+m+GBogA7ApuVLYJ3vQXRCH05f57eSGAfwLs7CAFDvIce7MFLfWiha44STshJW17xaDl9yZ1KIs4
INwNiJpH+1wb8j33NsUYRwkP2lR1s2/mdrGWypw+xI3sD2pMJyms1Q2lMUjzsF21WwRoZedp6Ncc
6hLnBktJ7A/64BQfe6dxyq1u1f8OCe+2/1m3Xf3zX9ffZPOvbVf8+EZ4XDxLi/y31MjzbP3P//vH
zfyfuAlZnXd2YRF2cXYqT7IoB/29E/Xf0Hok1sRaA0GRZw2Sv+RJLPEbaBQTvpiFk40qFhH7v+VJ
EDVxwXU8+1vDjljgzX/vRAfBPvyCXKGzGaHd/BLh7tVFihggNmHws4BzAJB8/vMXO3HOe5pCaKR6
JULBnqkCzaDlssFc+3vptr87sXPfVQhBRXoqD03fITNikO+8mLG7Pzf+S57YKzwSh3U5j7B0gTND
bjkDtECG5jQOjuF1QlWPndMfnCL/2STJw6g0xzhRSMmpbK7KoryCwjpcwNM8s3VensdlfJtZXmBC
SBGdkwPcqZZaA0jPyw1eDI+UkLYlorO3MjcjePHq3OYroeBewsNtq5JiT6WgDd6kw3bICpj0+RCb
q5CelySRSSLPqjrkuFHOBiEmZfknyvP/w3vw/3g4/wOP3WJc+s/H7iH6+a/Vtwiqa/PyCVj+0t9U
V/038MTEzdznGsDLF2+Ao/6GqhM0EIF3BZQJnfP618nT7d/gbfICEK0tf2f5o79Onq7+xn+Gw4e3
IoAyOJ6/8gacBw7Enw4QYd6AxUMDINfpE2DWAz0dzZQ+hf5ybYrBXPRV5PbFpLxxss5xz3+O4sDy
w7vZhP9yOkpodp0hRiHxhg/WfYvKHoV+1IYUY8AScCogpSKv/v6Yb34ZFXh1oQQDFDs7zHMZoQVp
WNLPDb3cTDU628oiFPf+KMtCnLyhy6dRN1RB+1JBo+Vw+mldWLYNCbH0Sy2vQs9AGc7y1AitkFJ1
6RKGlHPlymjj8GpC3XqiXKhkB2Bg9JhqrTL3lYpcJf3M/PcYpjyyO0XZiY+J1YrO16WNTlI0NcoV
Oaii33VgU3U0TODuHvGccpADd4xbSQl11zRIQr7/ccvVf/ZxOkhh2yWJ4nWAFnX6cUM5u6TLfek3
s2LcKboO9cooIsoTTqQ/dlYXrKZBlnQusENIarXfGYZMtpNWdLTAKnu4MNuvbmisyQikkIlFPhaf
1EVc9mXEggRbFDuoGPoYPlsHQ9PHL/FI/2lWy+lpohN8p0B+oAvQL06Q1MsVdTQusD5fbyzYVBrY
dmIw1NfOb2mzNIK+L+zCt4Ns+BRbTX6N/OUlJtWrfQV0ngBRU/mHA3f47EuVWC3UcAjplwNQWju4
xhxUi6Ivjaj6wqy+Op0LEx+GAJcNAxnn2neG2eoIc5KDG0gxHWGpj59gIiL36ZTFozqOyg8trPvk
V88no9qGSQuPQ8pLdnY+J7h1E/sm9MMFuEcXfsxotTb57v09/GoeERgg3RVMJ8sGW/d0x4Q6PV+t
1So/hkd7iOI23WQOp6fNKudXv+h5KOSQIUPSiT/3AwykmxpjM1S+0jYgd+GSNopd377/PeQFp0eS
QVgnEkWwtyb/c/o9SaEDXU+kBOjiZqu6HdOd3o79bV679XXWmfavXt1ge7kEGMrBLYka0Ol4MY8X
xeERk0tnuNNFfDUbCWKf1HVzXH3Bf8gLUdir48WAELTQPVzSHKKw0wEDbsG5AOtCRcgKEfNMAq9A
lOXX14pRYMtBU8QI7py4Z6NhlVsAu3wN9QYqPV2z0aDa/juj8D2A8UnxTJ1M7uV1ZcctM5oZEvOD
KthMyfD7qNmXnNFeBc9IgRIpoC4ArYOw77w0F6CCVrEr+RZDzHTgBkqd2gxEcdaeckrlV7S30l2l
zwjpZV1Msx0Mcgl678I98tbKYcOM8DYbBZD78ucvgngd7z5TD1g52u1y3WSu2CL2F1zYkK/0T5fP
Rc2AE61CbWINT4cBUWs5jcbnonFBmNvSo0qifqPnw8cp7x+iSgLRE2Il4CCGcbUPpPZ1pGkJBw5X
q1KDfejS2n7/WL757VxkzD85tfocJrz4dgMLmgBqnvQn0T0oga5sjWq6FEa9NYjzbNXLruUpXO6G
F4MIkw6AWjMIraXCV5QF12cgtfT+p7xxY5KKETcsVQiMts4imqZx0pLGifSDulB3XSrjB7qG1WFs
7OTC5bz8p14mPMtS8pCrOqgfXRABn37QxGL0Xd1Jvy9xAwESlW8c1Sw8CYIOeb4US7Acs6paneSF
j3x9aKCCatyf5JwLM+OcDBpYYYArTil9C+Dhl6Qzi0NB79GXXSMpoMfmsbOH8icQCfMa7czskBl4
XViBGV/YOcuincwBVR6BBTv3AxIExBWnc6BQJirbkla8HlZ/qCqShXLqs03QBmKVQjXy3l/dV4/9
kjKYVH2Q0YFfef7YN4ETNjmSZ35i5EmKrU4V0n1i+95gQTXs0rwE0JtTMX18f9xXe5dxXWKZRZuH
o7tkSC/3bmtaQ51A6/QHsqVrjPNwVnFD88LraCw36tlskl7A8yCfQSToFcEPKRJ77LBDzTqlfawc
Z8LCLOt2+LspxwkGxNoBrr2P8ijCmNXObmw88DY5/mVrq8vnL0zctDec3JTrzBws6HpDgto5FI0H
uzM+5waa6imC11fkLr1v6Q2LlFYVyEvwjyPN/IOgjYnN0th5imJ29wLx8A1QGrQKs149Ft0cHTHv
aT2a+/FGoKK+jhBF8ZEIqrcpiC8/z8b0Ruaz5U0z99ovLwM8YdWlvoDx6XM2+nIZFLfJBqSMCj+a
JshHKiF6lfRf3h/kFftTJackHSLcojqukSGdLvagK2jPp2Ph10H2HfG629GChhLHsbJ2tT720r64
i4QC7XPeUKU3V0Ng+RESrbpIC/qZoJkw/gNL4V6KLl7dOMsvI212bXJuLtGz6KIL4h70P07D0AO6
/azVNTRc4a50PdHWvRZyAnRuAYi6zoWD9+paPRv5bE7MCs+YDuUUP0e4DfyMOaBlAvUgj7vy31nk
RYYYpw2O+KuYt5/1Qe0gDzpofm7wUIroQ0TmrwZqywchNUUtQqV4d57Up0IKkP3LiW46zRdQiT0x
B0/vb6U3rg20OHjuYZktQe/ZtaEqZhWrtBX9WnMqbwZpizzgoF1Ym7d2BXUJ6qAUOUkWztbGEnUI
7ClhbQguQNoZ6ecoGExvAhN7DTDKOgxh20MQUpCh+fUPpNq3dAk4l8hZnB4VdBHiLivGHOtcI34y
0Mb0lHowd++P8sYjs3QMFnkkQJboRJyOMjfBBDMjxoo4r6wjqlQDwK0OZ6kQ9F8dGtG398d7Y0JZ
MIovDGgu1YPT8XQ0WyvdSnJf6RvFNwWuBnUfCj8pEfBt0dH19N7mnSmm+sJ8LvnP2QNgEG5z9UC0
JA87G9nNsNzC5yvz5ymvPRN1wPXczbVHGzj5aLGom9Auag/AXLUqpdR+0Sebm+9k+OUWeBGidWwi
qXRN5iP2iwRlCT9htOrxQvTyxnJiksNryidSVTPPRklB/EjMWhjFNczdSOS5Syg0odOgd1uAk+2F
C+X1pHJZcqGAXSJewvL59KtmZSSqxlnUL/kzr0jKzwO3whcHB/C12wGlwXbUuFWAjqC62Tv7X91M
Gqx1olHI45R0nLPNC+xb7UtLlX5Spbfc0XgDdLZyW3WAOTNEKjAIbdQbEMcXboVnYbjTvaRRkidU
osdBhnVOF9dENYRxGJSQsOO2uU7zGrYiUAJbOY5QyX+if52SgdRK1dwjgNpckwbgaAbHjU4s7lfu
pzGbnXVnj1wbFuijL3Wj9bZHjUv5hl0fghoannD1qk2c2lwMUaiC2vPUflBTxYaSCUQeJeowAHk2
4mihbWHKN0+F2XZ70Dvl1y60IQ9KRyKyjl6xc0ue4+kI4zhfBBZzOISUA+4ywEh/vr8kyyk6nxky
WqQdyPdgUC8b5sU2h/4wJkGfSN/Gre1Lw4sNVq0uv7w/yutYFQkwQTIlCOQWTcbTUXCgE6j6oKym
UOAIwvFKG1xnFYjiwaFVsgJH5F64PV4XGNFFWFISxsO6ivvydMhKjZvIgQfqIx/RwSQbgsOklsAY
hBUeXB2N0SAdQPDnEkJsXevJbWPDgP7V715+BM83QcqSo5xt+HxsylRvAjBD7hKdZ3BxDl01O3tt
DLHQyG0cklHKnX+8P+xbH88DyEZfUDOEDmflCssKohAQcu63sZ3CpC1VMJ2OgmRFnXjj0LagKRPn
KyoeDdg1dO6TKpn993/E66sGVxNyMvqKvMR0OU4XwFWiGpvgmZejEPIhEzbqt3Hbbmzk3dHTjmDf
UstPjknUDlsjTe0L4789CS9+wNkOKBsimSqAV9EhlXRftXNyPwKq3cT9gAewacojnFsb5WuBmbNR
Lor1unVhG74+XqeTcHa8gnZS4VUKuB1x9w1xHeeDaczNhTf6rUHottLspLrHP88u9bahvA25ZNll
IrpregOdH5y0LkQeb49CR/N5RdlYp+sZhenQSWy5qZYbqtdquX4HO8m5cGJeF4WQVQN2byIIpmrg
cc62jehxezKcijAqwTEqN4boI14+rUcXAWsAMy7WVTf2d3DRzOsC2zFCuzH96RgZjPkRjXRomukO
V8F04f8lvxwUnP64sznoLPB+rtawnE45+3pWTPcKQFXv/ZNjMpOndzKjPDeQTZu6hnG2nlE0iKrD
4dIvDJk9ClEVV3MFbj0xogtZ9uvwg5GgbAAloPnFDX26poGssalFCsqf8FoHLFbALLLdaCPj+mtr
F5dygEvDnV1Lis6rxuPCcGoWYHEtFkpLGOzBFCR7F6r/hYl8czw6PLByKRGDTTv9vKYFHR2DLPVV
tA8fc5hjvtJElhdVdktVugx+OZpjOkEEErbyjNATOR1vCHILL1PGAw8H6WlAOzRF72HtOs3k68Fw
yUHqje8TKLIyGFHVIl96Ol6BqWg0TLSWsHaesc7soo1jlt+ApuM8N+fl9v19+VzlPtuYIJ2AoKGT
ClJuMYt8GSwoIXbYQamkPm9dv3Cy/2ilsw4hIZRhcauoMVi9meA1Tq8SpTpAhvDsvPRqrAaVMrwq
6fV5aZdsY6vwslJuRYbWah14UaZGF5Z+uSbOfyq4C8AoGmp+9KZOf2of0HvoJR1EAzXjlUP5QYhb
OvUSV/TW9fIahPL7s7Oc/VcjWry3CKigYnJ+cSEgpEFuxkBKqPXgC1tZKlRxiqdkco1KlHUI7Vml
dGJdkodcdvGrgRHeobyigvw5T9H6sMRcphxTfxo601Mkov5NiYnL+5/3jLE9GwZIDZHUcpjQoz6L
ZRTcRIYyiFK/TWGRZjS0tnYRISmCLchuqOf4AGZ//pa1sfBcrVNhmIzu3szq1IMyAn8jgyr1/m96
46IE28PltRQkqTae7Uco5ZB15yT1F+L0fjGi9qCNaljcOZeanG8OxU2y4KYFDaezoaqsdyju8vVp
a8R+oSYkvmGb79GD+PT+R72xnNxXtFMJXpfSz9kDmOuVagCvS8hVghwYVVXDkXeSC1O3/N6z1QSh
ZdOOJhUkyz77nkadjCmXoNeBo6e+02vuR7jDENqCYPZhVkQP73/VG/PnGjw06EpSKKVueXYebZSR
OKeJ74ZoStAAGTHtqKeD0xV/gZn+USX8zaH4MvoewC7pPZ4O1SllPsZ6m/hR3mNxUiKCNU9C31td
Ylx4P5932Nk0upZA6BbtKSTtXy1Wo5Vd17vYyBna8IDbnLF2ERXzTdnXXp3mza5WaxURlAmH6App
UfDVxV7QQDwKJwruo9gwNhMVsR8Cy/pqpYzmz3qCmlCMMJagYaVIMtM/ELifHq0UNh7+9f1til4q
7gzA4Jupzn4VFuFQeAfKSspMt91ylvl9kRJ2Ko4qzcw3jTQ7PKuX+FGYXXrhunx9QVNzXBR6NTol
KNmdbXMtD5o469HjKLG72ZamtDa96XQ+umilb+Fhua0otG1/dRfSa1wE1fgqGmPnYpRiito+z6LY
p9qSbmNQjDAKwOvYdn9hv7+RfZD1EMb92d93zoPyUUkQOrbhKODOo/hD5xhbTbT6oSsrgb4A9iJV
WbW35kAHYUBGYm3hDeK9/7mvrxL6MwDCaMII3rZz6Al27g2wQdxhayBHeAZleFCNZnlhJV+xMzjS
kEEp7nKjwCc5R1t2HVJRyNVHPmIdGiEA1LxNnaiBp8zBSLM2gFELQuQKAmKxj4I6xHOl+BoG0rya
0bHHQniqj2KaK//9z3+NeuKHscyUHsxnUd+zeFOj9wLMXl/WQAn2iIiM62oMm50JwWE1FcV4U+j4
cuVJj06fPtu7WaJMOtfxvAkaEFLv/5zX9xK/BtAHjyd3O7nN6bkyrXEwKoyL/bCxzC/QFNUtXGjd
i0a4iu8P9ToWWQg+AC8o3C4Fr7MjbEJNtgT+2L7K9qZi2sAO7+hcTQgMr6zCwHcyRDyCAsilUttb
+57cBSYF4h0U2tSzOdc7VAgmUaW+nrjKZsTAecUFalB36YddO8srY1KukWfLV5OcdN+JRP3x/Y9/
Y57JaRyVEqfJ1XxeU7WHDpoxrD+icAgdgh4dmhETCnvoQV44YG9cYjoPDdBE4NWUz86eGhEnkTU9
v2q63hwUBFAPAKDhlDkOGhtmX8FCQ8f6/e9741SjAws7hP6vSrR5to9sq4BMm/KUTlAN4dRrtUeT
8mK899Y02kt7mToxpfBziVtRwBWaKyPxefhu5jFxbqfcUXGYcMK11NIWpWHZDh5UPAJ53NX3VoNo
RBcbSPsHYUXj01GuaB0gWKXJp/en4M3fBsCNuhKtP26206MUiTCznHFO/DmbblLHqK4wwpMrwJrG
Bfnityabt2JpQYMOVe3lz188hkaqtdLKclh+1eI1buXIJttGh//R+1+0/OLTQAIUHR2WxQJjAbme
nViCMQX5JVw9Hfz7sNBCKcOIm5+Jrt5yb11ym3hr3y6dPg3MHi/DeW8FKTM1MsES+WSQwXZuDGLm
uMKYwcgrfKPCzENNxbiwb99atGchaHADMKzOE6Qkc13UA11CzqKMIVVb2Dy7RLeiF5f6ps996fPp
JCeAmEmfgeHOChuqG2vRoAZsEEX7GMGhjev2hgD0KjD1TR/hhGpWe7RJt0huoz5lf1CrCgBzc4O3
uleEVN2H+sYIxkdb/mXL+4/h6VuvEiIxFLd4elywr2eXho2G1USwl/gZpc91GhvoZI0S8rUWD56V
p+Z2SGp5M5t6uecTw00XzL1vozgEnCa8VEN4I6+jQksaBdqJYJlGwOkOrxpiorTmLCX9JDcxjIbj
mNffsg4z7LAZPgwJih+gwWkMAFtdp1Y7HuBX4EZQtQ0qYjTG3j8Ky4Cv1s5UFzgp4DNql6c/CM+m
UdUHLh6U0Iw9cA93VUi1QlpR1TEMFHSPI9f6VOpRv5tm+W8ETSwKhQOVnbOgik6H7yE3Rio2o747
4EwrtMpYl6BtL8Qmb37kwgwBAY111jOj68W9EpQF0a8yMQptk3VExfNJdSbNoxptrjKO/Rq1N3WV
DEZ+06AndmGOn7/i1SSTZtJZhQdMtH/6lWOSh4pb9mSZGdqiRnTf9cgFVdYepWCEZZxNBQHbZIGt
zr0VBTeQWyW31AQf6gEBNC3YStX22kZbwS7b4Qlw0J3s0BrpsQGTYhTJ9zaVV3b4f0k7ryU5kbBN
39BPBD7hFCiq2qnVLTs6ITSaEd57rn4fFBsbKpotVrMnOpKUlUmaz7xmeAS46NZy+iJX409jrh4L
lUaXGp8MI/wYltP7WQ7fKUgjg5FxQc3YyIclZ8QE3MVW309T+iWvyx9r1Cqa2ic5vgeJhieo/qRZ
nI+5u0ul4IycklMDyBmLNUOy7lK0eJAyvSTm4FZx8DCF9j1q4kgR9j7qh3e5pLyvzPxOnsMfUjo+
RKN+kvroWU1nFap/ySWIpj4OuqNZfu0k7TJYxjnA4StQsNCyxhq1oPrD7X2/ez8KNvxaPoRyvdn3
QuvDehw5iDhAIG6jTZikdlHMz7Dtj7eH2nvVSL5Aq1HGQ959M9QU20tvp+v7KSkWEtK4M4Z9dgTy
3x9FZxxKDEQSm1CwTu0EFJoMnz206/uRneSYklr+hxd6tZ7DOIEeAFC4652M1kqmZuaYnPUeEnEY
yIkn5VN2d3vFdj4OBxGtFzwMiCl/dZh/O6/VhKVoQRP3vLKIQRohrWOl+LKm1VFHdicSYCQ69LR0
cGfa4uuModGjROdmmE1reUR6S3cRY7LutDJFQSCtyoNcYecrEd9BHSUjJjHWNpFHTqmv6zF6O2dU
4R/6sU/ezWZwhG3eH4V7kmr12pnVrr8SRYQ+l4kiz3nf5A5KcCYKUby5t7/S7ijYw+E4uAb+270g
iFLHbF27wpzrBzO2B498Lz+o+uzuBeqOcL1A4EAGu54LL/aialGfnPtECX29y2GMh8Uqvl+Fp9sT
+lWs2tzTwNxWejrLBtJvu254940SRnvnZOZ6QL8TOUTXEnE7XtDWip5R6yqXU6yKtEE5JOoMd6FI
PN43em4lThMFy4OQZB0loUkrca+R1fRLgxbjx3Sx/zGCZTlJU2d8nmITaZ8UxfvGKWY7e1JmAA5O
XYlBv++NSsVkyKy7D6E89ni+KOMwnqfZTIj1hTKj1kdm90OARvXT2IZ6Joe6Xdxz4mvlJVAbG32k
IR++mk2c9G7W5Cht1caAmDU+GvWIT/lgwrMHX4zgQKn+JZO3o4ha6jnk5UGlnakZPwCkGDiR53QU
ClHmz009+2qhKgKx/R5JlxIji/ejBRwD4KGafas65Jr4ffN0McOFn9rZxoDdsZWbX7NKll87E49E
x0JR+gsC+u3fMKa7wo2wOrY93uz0K0fmjn9Z9I6Bb/EJRqvRO3ZlJJ1rq4P5l5Ym2uot0BmgoMY0
RSDOxES7TkWKf7gwy5cG9Oelz5Uq8dqlVx5Zs365b6ok/FSn6LDMlHvf51grnfoZfQNRLupTPSq9
LxtzfrFjEcvYOKiT7cAopZopzHr5goSvRXMhkKIjl5GdvGBtXmGARNOeks5mZ0uNEtSlbCDiaFAa
rmzr3x7FQAcVifdyU/X3ZWvpB4HQ3pEl8BZcPSAcadNdH6YmQuMkt6ipiy6XvKmVllOEPtdBTXPv
UuUUQdOn6MeDtLnksO9mPeken0dyPWIZ1RjOS2VMvqoE89MyKrV/++Du3RGUUG2QTpDcjG1nVZZH
GVM9pqV1VMOg8KJxU1KQGXPr0+2R9r4Z+SJs49UhBiz49QIWQ75QrJriMyrMnS+FmvWKujbl9Xwe
kZRU5b+x6QgO7qW99YQMA6yGGjDh6/qjfnsOs15FSR3Z4nMxov3K/hzutHwqzwhk/aC/Jh9skp3V
pEhsgGnhjQKFvIlWm6AXSmG2ZOForrp2apReVcX/LNCPDia2l50xFE0eKtOAHbY9Y0tdmjYtSfhN
q8k/BjiSnWWrUbwaKI0b67VwFGAAJ62FlD0GofnQqFV7CheCz3CQj9goOx/36tesC/PbOlt5UmMr
QS9jwg16KMsOEVs994YQOfU6lfI7G7PMg0d0d7E1sDtrk5fAbTNm13FPiobz3/aZfdKNqPL6ajb8
RaDaf3vv7myj1bMDBRsoQDRq1evpce2HFq8bIe+SZhdg6LIfJsmq1o3TmNxSo7893g5Z5JdJyP8Z
cPOcjlbSTyoA4bNYwOmFyQT0KNSpEjaocxpFO7j0OKW7MikKX61Gze0yYSPgOR0EXeuh3Dzrq6kv
gRePO/WezaEd8e0yMaBgb3GgPXw/K4rSxTc00eRTgqHOqWv1+iw3qXRRq/7oOL3RgKJir1OpN6i8
UoSAxXG97sCe0BkXeBZATk1pOpWn0rZcvDMfO7P/dxHmSZ9j30ybz8GY3IFHeSSAc9kOSOHjBKGU
X4Ua3GVm/izkwZ2y/qPa2/PBod95GXTogzTX1iokeKDrHzlAjQrrtUM0mi22S0mBy0Vfjge7fWcU
tCpYB0qcq2nkZilSIO9yIYX0SGYc6/texe/OSpWDuexsvJVnzPVsrUxjztX1ZOQMtdsqJm1uJCDU
Y23nJzPtUlxqpuCOfrB4tKUEgcEiC9ATjdA1Nhv5nLfxz9sn4O2JWxuVJH2Cu5HOyOZwj0HfziKo
KfpFavmYGm15qSVNPZMSlt/rGsna/7/x1t/z2wUm9yqiMmA8fDEnSAonILmmJQ1PdTQblAGa+oDp
/os4fn2ydPoOmHKu0huUNjZXimqzaWio6D6sqOi10iJUaQM5hQQdWB3CyAtA2/4dkjfVR3AaKA9W
iNt+jINW6xytDHrNrxVkcVFUnht0lctCe+ii1pq9BUxl61WhOVqnaEA42V3mVuRuq6Er7gxpoLwG
FcfFydp4QiI9KxP10WrmuqbA2mMuEPWNjH8wsnjfe9soO3wSCnTcZbDI/9hFOn6H4Jx/jUXZEfCC
pyidRk+aweuWdrlrIl3FE6VdKLkX8mhlLoYvmekokrT485TJr3AtZfRms7qzUDsJ0vwSGGWN/wNL
9TjEXdZjVC7lZCmSsThKphuVh63DMrhGHZYZYtRaBWUtn8zUw8sre5lS0aN2NcdfUgNt5JMcBFPm
Cowyv87BoL9gvFOjVVpMU/ZAy2x1HSy9UQyt4meaKecIVy0YnShIKz7x65PHockb3U3nIg3ctJe1
I7TtDnaQkHXFnJqUNC3O2/VmU6UsAZcnbBQM1LtU6zUJgdrGThz8ZhJXn2fcWst5RoddDxylTYXD
76o49HH8bNU4PsS2tCDGi3QLog9HaLRfBe7N1gRsQV9MQHZdqy/XPy+ZGrSma8v2W9HiOhTKLuhG
VPcKAwFGobjEwa/wG3UaZqMEGi91jArPGMQol/nVnEEsB+1DJYoP7MzTHx9TSM10k5DXWNPN9Zb8
7ZiKCk2egLfIF130OC4acn+NJL8Ucal/USSO7+3h3jx/xKoUuXCERO2M4tDm+Qu7OomiekF4G0Vn
PH5ky12iZHiydAqBU4L6cROgH58qf03V0h0EHesyX32GdXCmSJ+FvvUb1Nwy5Vo/RG18htMfObkW
vjfH4rOSYqBZ9dVPQx/e357t7oC0fQmVUWeiI3u9uLG0WPVYYcozDlVwztKi+2DOUFfsmTqrXhto
elrdHxdcAPXTHOSVZ5GJ0Df3IG4qSxENzFLuTSKYMUO+HJ3xg7V885ysoxDD8JaggwgD/3pqdjrB
GwiZWh0q1V1oyJRtpSw6Re3cnzAoPJLHW5dq8+0o7tCkoAHKs70lvRYTds9ZhMvAaAic8GD9UlSy
sPkpZofGr3AHtTLWtsVR1+ZNmLBO9LeBN1dLjSI3CtskPAm+n06+hIMfDO0R8ndnOXmZCbvB7gP+
2mLsJlNvBzWeASxgN3JGnE343YLTi4kj3FNqHDL/3oYlkJWJBNeK84pL2MLApDCU1CSoo3NQqerF
7DPttQon7b4K2amtFSP7P/fZGYXV4EHBvc4LYpy7EzuRPt4+Izvra9D+JO6FsUFfexOGVVNS49Me
RgTE84/C0MJ3sYEw+O1B3hjs4jd8NcrmUCBaZDSSBWM4wO3LgQ2TuKrU/kuVBnYOz4dDH+bOric/
CWlIUOLz5nJOXEFH07GDxEVrH0ds4ADemMo4Dq0Uqjk6zTEdh5gXfZLll7FN3nc5TRMAj05ci8YB
/vBAUcU8tV3XHoSvezsG6MHaSwTpwRm8PoB1Xw2BUNPo3LaS7oykMKfUlD8BSxs8VTeOSHlv0+N1
BVHohbVGeUPZ9sMnkUvJ0onwHA31PyLOVC+Zde19CuXcywPj1dDm9ARmLHrkAu6oHAWZj8SZ9DCs
PtG3P+fOvco7CnQdJARX3NaLtNCsroTpH57tCpc1SRtDVILaxQ3UkfJHZuq+lS1HBYKdG2jtAKA5
sILXYNdcLzgZY5grHRs1bruXAnn2j3bY5x8UMAIflUiv3aKnOOxklQiOdu/OfBmakgvnlA6Rsdm9
FH8WZY5jZG9F+RAqS+SkyGuD4snoYwtKiF0aQ06fvk4CHfg8eMmEuNPM+gf1jH9qg6BrrAdq78NP
M0pp52aEe9Lwna7HJUTKzmub/gkKRYLgU/1dGGV76vOiO4W4wt3+cDuHHQIw2e+KM1z7n9dr2Pel
acw2azgVGDfZohM+otzGQc1vdxSSx1UZE2TmtkxPkTOOYReEyBXXg8eOVuEXztbBAdz9KGDeaAlB
oOBYbOaSplhSjagfAYZZXOQIsMdIM+UuN5kaxkdkElTQDrbC7tTgbawqE+Bftp21FLVOexBaeG51
+0fdKcrJCOP8ICZ8WyUgkOaUI4dLUXjtFV5PrWwCPbGAHKD0kFTPem0qTqssMiavUe8XoZZ5VFPS
E/A/6ZNU1Z1bN5l8ArsZfwCcNrrjMOlUvHXjeVi61dU2VYhhG7FgyllkzpT2/ClhO+H/h+0FmgHB
AqrYlF+vf3eSxHHQSTKfBEtax1SROEKD/Od/GQQxQALy9ebdHMYqLYPGqhlENtvurCUYQ5lNUR1c
cXsfmigZxgUlG0pxm1E0bP5Gelp86AWBimIWjduvUcHtubxNnPjSK1RmFfuBMrmNUPM+tfVAdNyk
oZx8rsdFv8tkukv44CDBQ43GAx8GdWIE1bxU0ws6LgKEAFDKFCT8ZZywqSnTBjRLcWjovhejULSX
GWXl1tBfvf6cakijPoR97vOW9N9BkyH4D/HLlfOlvscXNyGR5m2BZKCjpplBNcSbK0mq9miV1oE2
wSf9A0iAq3Q6mnybOH5ZSpwu007y57y0n7G8eaxDyboscq77RqLlz0U1rir2wU+aUvnPQA8JAJZh
eqmMUnm5/cl2NgZyfkT2dExWwUnzelFCux0bNHglv8rm2kNgS3GiAGrNn46ytlGJtoFQraKPm8eu
LRUYFgvKT2amTg7WWs1dhIHlwSZ/e4UyCuu53qCcpy2zUJdnMy2UJfAB/KleU83zJUaZz1XVeLqo
4EtcuVCng0Ep8b35nAxL64I3lb4CejbXS9jGs9YYUxf4WY+YVKw8Vhg7/KAXZMknnBnGcwUu2XYq
u2w0t8/b7NUIBN5CTW5MijPKC49wJeRXgHbzCzgxiUdYfjYT2/4QDnr6bSpBJZ9sQLZ0gRY1/xhF
mvqj1kxMbSrRz6a7DLH8rc+UfPJq3Zolqkhdrt9NzYQkrk3DFhX0IFV7L9OW5GOyOp3Caozt2Ynz
KAgdoYEZ9FolsScvNsow8ILBwG7CktQmAfuShU/D3MWPTd4Hf02jhIzsZFff47CfMydNIDI6KljZ
l6GvdGT8p/xn0anF30kV4gKxhLIx0pY0BrazHZMXSPHfqd7Z72IEjkyvLTAYBqmoioldbk5EYGKs
gKyYEN6XIY1+JFbNCSjTNv4ujbaCYa40oQeslv1nc5lhvkP++KyUS7U4DQ5L6TmJ1AKbtK4HIQSu
9cekK/2zGRc2wEvDbC4z+OqXXKHPC+pIlR6VRo+DkwZ45xL1Gj1qVZKzb5FkjV+KSm9fMl1ZcNeS
2xeL7hHWEvlj2ueYgjVWLxcAhioKLsUYrA55xgO3i/iYURt9qZMkwM8LerLXFPb8UNL2ti+YJca6
kyKHJnmN1Vby35VIMa/VRzuOXXIio0FOMyVVQK9Nap1cCuzRh+cdflOKZai9XlH6d8kQpfO5MSpJ
d/8n6xLEdWoVHEksIrjYlW6/SKlZ4PpSGJ8yVEpyB/XNADdqu3sNwV9hpGqloKeVXLIoEGHu9cnK
TOkFee/88+3Tv57u6/uOGhXkcdphiMO8oQ+EjS2mIE0CP2yRBg0iBBr6UlHPojU//flIIHdWBioa
GGT210eRyKJWmzCnOo7YyEPVRj+7Pq3fyXYbH4See3MCIKbKBkE86PRNbFAmYRgNU8RIpAZ+HebN
w1IFhtv20tfbc3qLhAdeizIZijfcnXRnN0OlVmVZEhvUr8IWmSYNMzxJ0OnnbtAuPCSzF+ktnX4A
xl4UDvAk0/zoav01n8035EfwA2RiYFo9m0turDSgdGNg+3loLn42mdjuTrgOlnrxSZ37B4jSmLoF
1ugaQYttiUVxo7fLh0bq/g3tb4k0PnRd8FdsmQ94qJs/+wpZ+TbRqsvt1dr5LhSS4BaSycpcyZvF
mmqx6DLGQH4nreahkfVP1ub9CX70/5aY/7/ib3deG52+LjAtmCG03jYZsxUGALc0PKOxHcRpPTdo
9/UC5+hiklGCyLTJ0UGC/Pm+o/mzqlWtelrg1a53eBjgaswwlKZFKH8dOmV2QjUZL/xd8z8sJSwn
6kccXCSfN4dJKJ1uRwVDYeAuO32MxxCAoRo9yW45mNXuHicqZX9bcGwgn15PyzbSfkTLw/aHZgQm
Uwa5ONk4qZ7aRbVPGTCLu5HH9yQZyuDVVlXc1UQSB0/5unbbPY6EDjke2rcqpbPrH2GGcThTqbD9
JVEyLBhVGuTRZPnxQsMaTdzmYz2RnWRGcfRVd0emrYLcExcKe/d6ZEPOo0TKKJvjfzmc8GCuHWyQ
rXtpQFoVR6fw01wmGFTjL3/wkd/GfwDpcOGFc0hNWdnGf1aInEoTwsHtQbkjr18p9DfsI7WpvVOp
EHzzcQW7aYsSHmvaNHGBpzReZbHXJmbwHbbXI+g6cdAQ350PWQiIGYoqbwSqdYKgGosY29djs35H
17Bk58ZHYKP1e7zZKWDvDR4ZhVLj+it+a3MYICZsAg5GKZByGhqt9TVlyp7kKmmeCiqvzu1bbb21
tuOpq245yBxqc29Y6DjlTqCMbF8qovrZnhG9CauuOpUlBnv6MuAW2Wk4AeBT/lw041Gff++q4zYl
T2CvqMYWZRAbSxbJOcMHmhjvRDTZ79VEYI2lIstCvwsymBxPX27Pee9M/DboVmJqrJQApBuDtnQl
f7RmkOC7nsc+PLz8Zbb1Bk5zo3uSMD/eHnh3tlRCwWVCDSIrv/64nTktDbgkPi79M0RDmtKztCy7
yF3duHMXlR+Q4Ppxe8ydijIlGBWo7tpLIpPY3AA9noEBUk6cECX6XmbkL6Tn0T+Djr9Zr2EUhlDK
0jhDoau+SMLivkGz1wklXJWDzuCOnnHxRBxppnkivhhSU79vjc58py4IFORsER+yrnmpdRv8D/1h
n/a9epdRXAOWibYqcnAF/3R1cyvy8PX27Ha3L3Li6N2ye4E+X6+onkxlVI6sqFFIKWaj4K0e+tYm
kMcp4UecoaOaKmH0IItQcxQ7aI7kVnbuH6q7PC46BVfKUJubPWoWQbbF89KVTfeEpXr2FE9W/9QI
PXcXrSifZGPI8ZnFZrJFuh7Xunp8L5HHeYWSyp6Ziuwu7yfrMiIt5syYnZ6yHBZ1OteGO+A95XaL
NT6o0iI7I5JbAeKdF1S20JFccvMpxtPyhL6F/Mmwhslpq1Z4NiJ/JzlscddVQaNM/BbXXLBiRGIQ
1TRFo7U8xQsd7lOv0UTRUfiigapHXX228qV40lH9/6ooYXp3+2vtXKEoHyL3C+yBwtc2iJb7rJbk
hj1ldKtRnoWroRxH2sGVtnO8V6l3OlQoXtPP3OyJKDfiQLVqAkpDEqcQx3cw8ErihU1LqWhOM0/N
u9wveUz82/Pbi2VX3ApildzeJCab27uMlWEcDF5bMLn5HZ6j9fAAUV3tXcuc5AAVzmr+lhmJcleF
HAg1StFlyzBJhAk2zbjS9vpfOFX2H7oKFwSsdSX50cL1sEBlum2RYF79uiPsHv+Y0bSyLFYmE/cS
Ufi2UZHOqSXhIc2aFYp2kcKsc4WKz2sT1aWH62rv4dCK3BwJhS/Z/RGIcO8UaSB6ee/WKt8WixqC
9ZjmpiRIy4HYzmqgO13VZhdDCQ6u4L0tCGCLUhEXEGBe7frCwKNdIIPHRJV4CP3YQkMvlEP5YAu+
payxngTvawBkAB3+1aT67Rmf4jzO26UhwmvGMfaVNsYhE7wtAnwToVrmxkMyfGibJnxpsYe+H4Ms
zi6xlMW0P8B2kgOVc4cd3mTHH25v0l/I182TvxbMwFZRUaKwtL5Sv/220hZSEojM9sfO9GrJ/jYl
IA3lPj8VoXGpyvRhKLN3dkCNJNRf81H+Ox2Wp2rO78OmwhtpPI1V7BoyJlsUxqtOc1MxXSSlPKlI
GUs2tPqQDdNrgweHp3FUpGUO1nfnIaXot8IGUKSkHrdJIGJc1FMoDpZPggTStQefkle97ra68ajY
XeeJFRh6sG7r1tiuG/118ArkyquH2fW6ZbOc9sti4u0q+vZjECfGsw1soqDoPaVMt+5sh+y9+Rvi
uvoVxPXYOG1vf5caSlJOPcTz8wzZ/EcAtrHx9Gl6SqjO505kxMlfqqQgcDmjlPolS40ucpoSDVV3
DgL1axokyhGbd+fhZAVpnaCqCNRpmxdMPRr2UTFbfmd/z7J8eUD6Nr8rKhBl1oBScyNj0BbVTYqn
LsyH20u506NdtZkM4DogaiEUb17NLFACUcEn8RP6wY5I6gclaHFWbD7KoUXrWyl8qc8+4Nz+GpnS
Tx2qjBq3R1K8u7tI0DoiP/r1fF9/UAU55DAFjOYvof0O88i1fr/wXhZxeLKDunNE8O/tie/dPqDt
SYfWKBA40/WIqwM0wAL2baWMaBDllnDLiCvo9ii/kDPbncoNhwcD9GKYzNsTHssoufQ8b104f4O0
a/lF3kBMASDuqSl261VKM7yioXI3pUVzAXHcu7YSGZ+sYIK8Ggv9bCphfV6WtXEbF+OFVnb0OKPY
+IAYoeZnFeXbyYyyd6i6/3nDchVVXzFBK8gEb6HrVWoXTSraSrP8elDTB1p8qi+rY+tEodqc7SWR
nkJJmg6ulN1PQ4wM4xmGGQiX60Gphy8osyyWT2UmoYJZm4Ata+MgQtg7dhQqYUvRriTLU69HMZem
arRgtPxMwZ4Q1pJJWXS0/Xopk0+GEbeP8RLbD3kxWB+arM4Oht+rhlAEWQVmUCZYycPX4wfNUNuZ
xPjpnCC1QjhGLJnGdyXICLcLIvuDyOKRKGBcHMzpqZ6bvXrwI3ZXeoV9geTjddw2P6UqBno1UP2w
Il1x5kDolw7JDe/2Ibg9ii1vjpoBXnGicm75kta0j31boBhgS91/mQt4OQWAGTwBrAmv3lKqNjMF
lpatqvRYDfSK8EILEZf/MBewLOgdEdICZbseJTNSLdf7gb0ZRyEXsvmhQA3x4FLe25qA8OALwnNa
NdCvB1GtokMymNtwigr1ObOW+N1iE4hJs4WhfSbQDJlahB+wED/ZoM0O5riXp9Lr4hfgzwS3dMvy
D4SWljpqyxyNSKAzlTQLPG88tD2ptqxvnWknX3UtnUoHUyV5cWLZkFLauWGt35NxpraDdU8V4rJT
BD/7gZqbY0vlYHkAjQS9jsJAeVSZmUdYlwpqe40N09dMsGJ001pUzws+caGr9fyJk3e9dlKEnb9y
fYavmp21325/1L00hVibvjExGMj+zRsIKiOqhjojhimhhwNxN4geeBWgaI6XhJz61Gm94U6ymD/c
Hnnv3VtJwnQUuYNgWFx/6VRVa5OGOq/QEkbvG+wgvNpMvypN88HqrddIYPp4e0ST/3H7IP0+4mYD
65kFwEXmHUJL2aON8iMT6nKB+eUu4yIdnMm94BvvDTBgyPrCa9sS9uqmj/u055XNRqn4mjflVDsV
ut6nukWrIiLyeFxa1GeLWfocmZ19P6JO6U2albq91f8Duv6PDQIhl/Osr+w+kBLgia9XvLElq5do
gvghqm+XotCH+/+HrGPnu16NsjnByxA1YbherDOiBGfUxHUfVUCTrmLbvk/DOX6W5P+QT6HBZoFg
oqhF2q1dz4y9O0r2es1q5TKSCCyza67Fjdv7562AFwuIjs6qcfML57PZQCa+hEoJVJHikjq8GL0d
Ea/ktTdFSnRqQ8X63GAw7M9t0HitPmv3pVbo3+k/Ds+KEWT3USpJ7tIDu7j9w3YuzdXMGFQo2bNM
UfF6+qjF6t1QolATLSZe8wKQNJ6TZEq9bLh5mtM8w0TVHwztiyU3w6fbo78VkbGRdFrXBIkEGPlb
y4qcRGShmRH4pIxD49pJOD5FgTFUbgx/A4k+/A291GrDV6VetVNWUn/kxJIkHpauNnB6BDPsWAUJ
iifRNT5hxpRFflLG2XoWOF1OamX6wc/eufkg05Ibr6RQgJGb+0dMqiEl41pxstXxae77/L6W6v6z
nUXIiwzopQgKX77cBuYB92YnKKAdQa8YqjqQkW1vNZUVCmc9ogjUjvp/lGTq3WRYrAP2/c4ovyCQ
nHSxKt8a15vCTrJkMBdL+MqMV6tjW5XWOoZe5Qe36tvzDt0UoOXK0+OW25aT5Uw0WtkOwg9aO/Nk
KY1eo6RJXEOfxHki7XFyO0hfb++5nUHXZgvoIqAwKyjmenJsx6pKFaxL9EBta2ex7Pl9aStfAlNt
HstqKX40YjIPgoOdK52yIZzItWDxy3X+elQ8jWLqT5HwEc8O7ym4tq+zQW3BChUNbVXqpbVSBe8a
G8zJNJn2O+RDKr80aWK2Ft1rXVR/njBQJuPoU8tcoa5bTFDUW0FotZrpZ3aQXbS07s843Nan28v9
9uVkFHiu6PGB64Jmdz3xKtOjGO8y08fxLrs0xBMeSiIeinoTSUp5JCJ7NNxm67aa3XbsKtOHBWS6
rVw1J3sAwSuLPvDUePjzKJ3jT7JHR01DiPLXd/+tFhVnUiMt0mz6k1Y156mjB5tV0niwfd5eOIyy
Bujc0Zg9brtMTWtqWDq0pm8GauppQTu9DFqoAcGTGA9L5EcB4sBd4umIXLiu13XgQ6ERLDavPkVh
Gt7Xny8LKzvP5srEMzuV3DlrkcPTs/ouTsVw1Ip4OxTTA87BgkIc2lY2qwx5HAJIw4/LUb2DkRfc
yVNaJweXzs6MVgEgbDLo3hPTbUIZagZ5COnK8LNICh/SOFEvAzAiv6xFeXBb7wwFq5ZGzYpkhIW1
eVz1PkJsoojgdcdSiXTeUrs4j9heVS5HpaDdoVZhu9WrDHjW5jtFbRS3zWjrfmHEpS+NSOCGozqe
FXiEB5tx5wLFE8yUcb1YAQFbODaNtKaLFl33ccGGZ5sGiD9GofFOXuL0i9Io8pmS3XLw1XY6Eywj
p0CHUQ0JakuZlxWSJtypNXRsSYLrEWm7qbK8IBP6/ZClDTqYg/46huqPxNbiD6kGjBAvmNifFts+
R6mh3C9oiXhmpnd+aKWZX7WN7HSIGT2KYPx8+9bbWaNfRTLiZdzjEDq7PjZkJAFJ4EKvAXt6Ljvu
Bt/VQaJdmjyILrcH27nzyDtpP7M2K0563Ru/3UH06GwL+SfdxxVdeyD0MM7SLA3oHGKAMkv5+Meo
f8Is4D1ku0hzgrC8Hm/MqpEjDCI3WIBtNgos59zK44NZ7ezoX2wlDJ1XWYrt4RHJkNRVFjOKOeuv
pp3NpzBbOuT+uc5vL+D6gzeXHIksBHWaR0DAtzBVHMmzQksEVcG5UZ4Duw0RJYiPQu0dsD/iWdzi
iHDTzKalfb1udS4mA8lW1cesWLqXbCt4bdOwoiuFjknqxLpUnqy6mu5wH5v+zctm9otJn+4a9CGe
adEYD7ZJO9SI63JBdCfL0KdQUrxX4sjpRbS0LqBI872RRbP/pwtEc5hy5lrz5fCJzUXWaXXZmZWl
+qlBkT2rgh+W1YT/ZZBVygUxUHzstj00pV7yHhFl1cfPewAiV7bfzLAuPt6eytvDgk0yaR7aUhSJ
6LtffwQ9D9MEMQJKyyjsOfRhInfpOtIEYBSoRMdHzn87Kc71gOr1gNIIyTuZTIHYhdTdz1lTUruM
8n/HMo3vo8cIrp/SDy7pmUDqpScTi6fIRxZq/CvH6Qo2uLBf27asTyKmxkkOWZzbCoG92+vy9rjx
M2mrreVjGirbhp8WLzWgPSH8OU5rt+4JBKtR7h2wANrBh96hGzAW2gEUcbmveEqulwTfIhsMF/bb
cYgUItSzxlPKUnGlOpn8oKiolCPffSdXZeuh1DR7Q6pLrlnUxcEd8/bg80MwN1gruSR0W2qfbpOh
wfgQPo5kw2UM0JbXZvuoeLRTtGYYmAS0AyDMvMEohcWStQHta7oOIXR/yEqXMIh6p7ZqsiujQv1l
RrIxw4XsoQINjUKkohx8372priaUa78RHN0Wl1UmEWkPPX8/CoWO52pUuprc6398kxLoryBj4Auk
FtsWo1xZSrkaMvlxNwovmMf5khSiON3eq2uIdn1fMwokXiSEVsGP7f6R+2aCRaOulDYBCNBSpouy
iH/HSJB0qwqMpzHN71VigIPQZ++QrDLna4l31e5Zf9hvLy2Ssl2Q1TqLuFTioWuN4NQGGVbhSnE0
1N49xe1E6A3EFHES7XooPBU0qZr5XmM/Fd6Q0NFSlDjBVbnjUTf0P09kfqVotIhA0K4EnOvxFJSu
W2kahW+qc3mn9nHmZENkHYQOu7Pifl9P/XoBb2Y1KPMK3J+oLBTCcumaVKThcXGJ8/GTNtXZ+9sb
5RdF7M1OWRtxlGoIH7cHPKbuF4EP5OQBajqVRT25gd2rYJDnwFdDLbxbtIEWEpUIwKvxdK/iDQnp
o8ou+YQeL4Fi5ylyp9/JiYZqRD5kXifF/8BEVJ/o5ClAfo3yonRKdd+lw19LBr3CVsAmDEHePxeF
0E6QHkIHLZDQU5Bi9zoFHEqYBAVI/yU6357w3vpSRSM4W6k+8rYvrdW9Vs0LFRWpyVQ/y9LAp+zA
eHACaD9qyhGmdP1g2wXmWlu9NekDIPV/vW1SGoByEFmmP3dlgc5+b7uCdfQiPDXcMNQqp4Uec0Fz
17yMxF8+zBOMAcYmeo710brU/aA5UrjMvrFgqJP1+ujOMkySoc0VBy394anH9Ocx5H2kb2K193Zg
TRfLHEavX1aw5xjOd2KxGxcImFw6NmrCl6oJ8EfG2UNrUa01S8thFMssJ2y3EuOszlryUE5oC/xP
pTRdGDeN8NMcAmUlLe19lvDuLTQZv9z+OHvX1u9rtdn8lVJH7DEaRK2t1k7T5dpnozOU5zpINLfW
VPOMvJzh2oCm3Nsj71z+4LkQkrNJeSkirNvmt3trCktbb0XMtTwY9WM/oa2uZG37v9g7r+a4kXRN
/5WOvl7MgTcRZ+YCVYWiF+VHukFwJDUS3ttfv09yevawULXEsq83Yi5aQ4kJJNJ85jVXr49y4XQE
HceVjp6pPCNXoRUo2Sm1YTcHQ9Zh+5hZ1VVslHeTNbUbx8h5eoUd14uRVqsuzw2kzrOIYySKrJ2h
FyOWGIC0lQXIkaNgmduoSvNXJhHuBDGwDFLXziYKfI6ubhNuHauYjoVXKfQMki0886VJpBpPe0w2
gKw1HlzUIqrMikJh2vQo1KhKgV7aqN90irWFmbs4FKeFBNCA5V0bHQuliSNLyxyCzbTe157+EbZv
ctWWoBReXxkX2h+kPC+Gkgv0xQIs86wHs2vbgWJbzr3niCpowzK9M+FgBZMXVt+VMvsjcafOt4da
3MQusV5fNI5fZ2pz2xf2jwzA/0ZM9H95LPof6MRdoO50Q+HFXZ6zL4xCVY+OhmnmfnZLXT/EpWr7
LtwvZCnicX5X5YvZ+KFVt7fuaFbtvsYB48qeS6Bn6BzV/0w7ddoqnl5IGam+yyYn8GC8pNaiQQhc
8fEHPpEpbKQnRFCV0+3iOd81b3knFFBVqkYCY8J8E8mj0U9Xgy7uR4l47tP4ca6Ua1srvpRWt5sN
9aF1lN24IED7+uc9P16I9ijccfFIO5jnzviLr9vSfuz00loCBPXDa1Te+p2KDuDGIjq/2+QoZOjS
Z5gkUbayXozihqrVI0a2BFYrarKB7D5MwwdtaO2do0L1fOs7cRtRsgaEBK/lrIJT9WFsQVTSg143
6gAyYQaJtVU+vz7Kc9i9uj9l+gHDnYiIysPqpSgSOUubUR53FSUEGdCP861nRcOhizuUv/CjCnK9
ra4inE/8ainHK+zt6j1xcXaYJ2M8KFgGHNJ8Tq6ULDMfvD5Z7uzRBvvO9XpI7EX7+r+gY2ig4C3s
2itMr9XCGQ/gWkwfxtQWsvECNI4lS7UffTCJIF7L8M1LPUdOatqB1Nj7MVdt6aOvM+wT1UTbPZy6
nWIM+lHR8+VReAWgSy+m+JHn1hWN/U3e/fna5HEoUklmO0yvtQ8H/rvTnCSeHQiJbWmbHBUjPTKP
VmjmfpItCP66SrzLpT6hmtm/mqEYIJ5nqU9kP/hjo/ZBA411Y3nJ73r23SmmACUn7+TCPF3MngKq
JyNYCFoR3hESFR/tNKo/dgNixpWq/rJjp7rKofwGxoJC5eur7tKckKXR3kOnC6bO6qLWxyFN7CS0
A1LFea/F04JZUbzlD32+X+GrIT1KvYhoFFXG01fstXBsKX7TaCtx57XCfrwr5uyzCU/jkHTe25FM
DIdLHHhMh/xsDVGQVI0+bhw76EXoHMLJiPe1jpL261N3oZHHMHhWmNSiyTzXol95KwxNGWkwFWna
+8goZTtK7l8Xvfb2M//9fZyR3Gga68aISnSn3XtXsfain768/iDns4vFPDKTSCHBUEPY9XR2G73V
7Cgb9WCas28kq/rOUiBAR17mAkkruo31eh4rMBycMWmCalMAXJVsamvAGdku9MBcFKX3KSD1/pDl
4la3S/PNjaDTsdbLkzsV1ceUQmCoTne2Pfx0dOQ0/8L8YTiEWjW7D/O20/nLyjC1Ghtk5jzDUXV7
Tz0Yc1UenKYjJ3XmrcrIpQm0IF/LSQS4b8qQ9sXthSXvLAHDWjA5VeeX6NW9I4wsDq2lTYfXX+3S
UBTwVAok1LTpPpwOVag5ihJoewFPKNRDHwMhUzsX6zUnTDeGurQKbflaHCJQJdftT3R9IZDjCkGq
aZrvjLKqbpD5rQ4RMMDbsCrqjWV4nkJxF1MUgaEiyZlrjB/H9ZyKuOTVFpWS4EhZ7xBj/UrG1+WH
UK3zvQIrcT9l3tYOOD80GVqnRwATl/hj7UMJ4DzW2yjTAozum2OJg4lfYHCzMaGXR2E/I3OE+t66
7LN0ylxrbqzh5quZu66nwoT2wZa/2aUVQg+UVBDZIchtqxVS9U2FfCmfTboCwPKaF6w7K0xkzLrZ
eKFLKwRQDjcviROIldVmRkpbg1lWa4GatJmfRJO9b0Sv7yMyf7+DRLyRGl6IP4AHa9iqIeNlITkl
3/3FRpMovWVUkLnOtC5+VFwEg0w1svwUT4ZDzgISvoGe+N72Qv1KrdXl2tTretcUTrsLx6rYWLHn
78/jkPsgIyNF3datk7AlTaWprQZUkuzDXLo9KL4UUzdoowfoVk9v3funw62uhUIttYEjCN/D1oUC
pdZxMHJfBrCMP70+0vlKJd5n40vFGOKy9YHWoqSQ5wUjSb2Po1eH4yHTinrDeuZ8pdJK5Oah3koG
CTPt9Gu6bYHEbuktiM21xTUheRQUwD+vKb1ttZifEfKnMRlINOSH0I8FFkQL6nQsr6jziGxTDfq+
DY3dqE7h96XQLWNfjyj/+IPShul+zMKFqAxX9dsEoGkVRE0p+hv+yhgdylYXylEJ02pAmFBp3s+T
a3wbzMSod0vpLHuBZ99DLca+wEBlAQvc2V2DSm0Ru+0HXel/WMlQfcYrLNH8sOqXr8kSNqPfNT2U
SDEoOh2KZMyyd8IdyQNyLak19H8VpiVtgL5OTvlZzUYNvpsxmt+ttucMnmS/Zf/Wz2+TzwNFoW4g
meurIwRXJ3qm9qAGU5t3x2aKVXJUIb69PsoF2SzOXFnPpGNBUWStfiAITqGioSEfTgp933gUD0Wx
NAjooYqQ3FnVrCTwHAor2WNlVkMxdYfu0Ut6g5praMx3sWKNt2kfdu+6JQ1hBoKz2kpM5Rl2unBY
N5S8ZGMFu6c1+GKB9JQ1ldZRUZ7QlrcrsaP/4aI5PLrLtJ9KU1l8S9Fd9VgPGXadYegB6W0z2xqp
g4xmt/fAhd5SEgmfrLaJc2mO1WXXlR0a+ZXjdcQISVcbYBvi9mC1DjKhRl3FTzSKB+8YxRYDCERk
F781cI6EkuVCzCzBXhU+yUyh+UAQqnpntmV4ZXRUAWE+6/oDNJ/lLnZa54NqTjiQqXVXtPvQwTHM
R61MFDvUJvuDpiNWstNCy5v8pFQH2F2D3t7NSZXtEviqMIXztHhqrQJz11ZVtG8xAcp9XOK4cjXn
M9UbFOb1g4v2ewlkBKT6LkzQI/Zb0ZjTPnOtfrgzvLwl4zIEeimCdiSVYMryry+o8wACJA4BGKgF
EE3mGto4qmmsT0U6B8ZkF7eS07o3RpE/NJ0CoCX3BGTwtnhnp9OW8Oz5ecnI4DOoIJI4nDEtcEul
DezRmm8sdbjSgaXuDbcYNtbihVHIGg3cVbj5HFQrTs8wgkxTGROKJF2fjEjJLlgfmJP9ZoAophVy
70v2JYHf6lTWrNpBmK9bgqjs4lsbjNgutnP3L7zLy1FWoUNaQxU3mmaBXFT3+7yey8Az4HO9viLO
bxjeBdAHsQIThoLE6YyNbjoqKF8xY2lR+2UTG76ZFssu4oTbSB6fLQdXBwVAOrCCnJkGedsq6aiz
xhjqWQfXYfYUF8SUZ18bsqrmJlP0hRNByeq7dlKj4lZJG1jTwhjxmYnUuVT8xFBc+9AtZvdUVWK4
81xThEcznOvPHnVvsWsqBe5bBSkQLa/aU3yvWXpM+8pCf+hCOLP7odaSrSryhR3FapOVBGm8AN7t
dP7SFIOomepoMLupezOPXUQbp5XEWlUvdoXbKgcln6nIC+G8+Q6SqDoGBmNFELMmYmXFmOCIk/Dp
IlPdZwn0eErI6l8ZRSIGJdjNJVU8fcEIXK8Tz+4ckAhRZ7Xyca8Y4VZ6cR4nSmIA+dp/kCmnozRq
k0NiNKEAzIb4slhDdwSnmB1LBIB2uYfw3OvL/gLHkgofjRpZxQAvuA5Mx8XOmp5ebJCDfL7NOn0o
d1q8fI2MEOFtNrc/VUTD3qxZX2BLeY+4yFdHB6ykb7hD8aEplvZaLaMBKzC8G5RBRf4tLsE0jXp9
ZTY1EXiV/DQ7VXyGPlRsHEHn8yVPH05TKiDAFtadZLutnF6tzSloTG0MxqZI78Qc2x9Da9Ix9u3t
jcD6AmhFdrbgHCJMifKDuTonCG6GEGWXCc0nDwR3Ekc3sWjDm0lXP9uTkQSIlEAgQfPwipwj32ml
2d/HlfH59e926Tlo2MigW3bqqWqeLpR6DhNbnboRwGpR/RPYVgY5iO7fY1lFzR+KQlEGkMCYFwej
Huf3heY0Dn5wzlNhjvmWVMX54UluJ7XeCAMlF3IVMk9ZbLE0ntW86SkajdPfWQjN7fM50998GwAX
oqTBrS0R5dbqznESgWlUxlDDMEbfh1np9y3wnY1849L0Ur2mHkRsILnlq+nFB8uzBzsbAwrcnxDV
CXfZQLd2XhCMmbK7pbNuJmc0d4o+XFtd8i/KDVtAuAspLKkiSRVpFbE1oOjTT6zPljNks2BZp2go
WawkPBb16F1mGrVPba+kCeAZwVT0+a4b5/YmTPByKOOo2+XxYG6cFHJhn15aPA0VK7o7dF9Iq0+f
Jq0ofQyKNQR5bBsfqrZa9mNfRhtswgsrCY131NRkz5Nq/eoa0WoXekTLKEqt1wjxR+3HbrH7xFcV
o914o+cawMtXkpRFWWyTkqSkrutazjhCCSeergNtVHWc+JIOUTNVFzFSxrEgZI6apfQrfTA6yFlF
fjXYZX+bafV3Pc978wABOiGhq8vUBL0XLbnfR8b4pSkGTbnBUjBpkEvICugdhMkPbSeGLw4yPz+z
ocTjqcAVNxlU1g32X/ZWxrS+j+W7UYjjjJI9DxC6p59LrQrFRDwMJxsQZwdST/fbhD7zj74w8OLr
hPs+C63su6uk0bVZjs69WSmVj5YzHaQYrevKHJrbJnf02U9S1eOlNOcKDC4waQGx/PXTbL225MNS
C6VMA+ZIogZOH7apKsUOp74ORrNwdmJZHEKXcdkI8dZ3BaOwoFAyoXKNhtS6cx86jVQJSOoA5BhU
0Z5EJxNV6Yfx/L0ATfL6O50hPuVwFHlhlwHEl1C405fKIjfH4Bpo09im3iHv53nfm4O9V6S/s7tY
LaDK2nhvTsK8UlVcTb08Ua5aq/5X0oxcp3rUHuy2b3091Ts/XZr6euxpmgBT3UqHzjrgPKvO/yS0
FzlvYACrZwVnJwaC0qAUtnhw5jq+MzLhvdc7u7nWlJIeUWeEDX4UTfkBVub8IXFKWfufQaokZlLp
u6UtjfeLZ26Jo19YG/RxaDigboEnz1obvZhxRbeqvA4mzNoh8xkiSMtoy93hwnYhCmIU6AWUmdZ1
DKdWMYYJK+yo5yZ7QKS9vcdtatj1cWHdV2Fh36NGmx4E8robqegZLJS5x1AAMyVg52DC1wSsMNfR
4MPxJMis/Etul54fGSpyLE2q9h8njMIewhYarNmG36rURqM5ncaN62596iInSeledamnwyyi0HL6
+bFytvTRMYZgWDAjjxu7vakbKlgIatQb2+LiULJfJYWLJP76dCiUUJW4c1FbW1L3V5vOxvVcxl/t
vNqiQ5zNq3wpm5yAHIvEAIXY05FQDC/zysmHoA6xI1UF5jxOmhof7bmJDnWKYMuEeN4+HLPmU6oW
y8E03kwp4BnIjWWA5hHRG+sbxo6YbW3w+mBxwV4Ycd5xXXRbx+eFOZUZuGtShFWxS17NaWItHvTJ
sIfwWqTAKdtwR6LU3+bUADbuzEtDQc3C8BlUEjCP1aSKFlCeU9o9CJRM3WtmlN2U5VzfTOOWJN56
R8qpAxnKvqBmjifCak0uljGNIqLtLhy12EUK3ZbetdKrBvNs31iM9gMevl0AVmjLK/PMPkwOjawU
BWcuC7pnq5fEts1oxqrpgyiee6zDDM23qh5qvRc1viaWgnqtKOqPrZA5uLoc7R78Wa811e0svOoq
1Mlx2W5WYBh5isuhuXyqwyLZyH0ufQvpwy7xNhJxI3/+ssVBJyMUwEoDdQSYYCNUf2yiajgAGbY2
Pvv6EAY4IaHWRBMcEXTzV8kvEf3cYzFfB15XqbvZJCzqx3DrynzWUn0ZkDGMRXmM8qlEvUHPPX0j
6p7AJKKyCgyzR/sbyOr83VBZBX40O+7NhM0O3BhcUx+yqW0x0BYC96Ri1hvNp7qdxKhsGmN4qApb
32fCNBqwgE63b6AQBc6cZb0UUA+rYzVAavfJ381vWt/Sia2WGMfqKG3LmUR2xIwBPcTqZtY7rP7U
OObYUDGP9mdvbIFgJU3c7jK7cH/yi9Rfltl3nyvTiKJ9MrRDQbcVapy/dHF5TLKhQOM9zKqnMLGE
6xdmYQF3sYdBBF5ooenhFlr/3ho0HHcjI5WyPQjzqyJfPuVpCNiLTMdvYtPc07Eqh4OZqAqEASV2
KbHYVfs4Lu0cb4Rk62CJT4GWqowHJOnz/ErwEnM0E6sKsnKY9qqRVsfR87FoqrTY2RhLnk+rz05Q
RmWfPB6Mlb367MiHzKC28yoA/drsc08P9yj8pqBu6F5XjhLukQPduvGfpcFOR4W9ZmPLKotHRIOr
hKavYH+C+o55w1YBORqbWbrP7UZ6kg+L986qM6+nXzgmwIBDfoz4YaP+sByBzfQyQ1mJ7Tn8jj7P
Mh5mO54f6j4traNZdq0ITB3x27AJ7ZSeVbZUhwk5/fna9pr4wwyHd/AVAcH7ENddqPsFtg+H0BPI
qBmk7tNOSYwJiyHyQn1PBxf6vZN3EYTpyO76wBmjOEVDQlMRpjdqnGXxDZuWw+jGxnzdpNP8QzXz
gbaTXV6b0vFyVnHJYhiz/6Sw0TGZXwav5K6wIKC8HvielTctj2ANnjLafFy7RJWnu7ioOzVXqjal
FMLnTJSElmre98tjvFRpDt+kTH1dbYyCfZSK7qrrKqOjmNYp35cMxaprdRnKX0a/xEDfqKL6fZ4j
4WTGKtlWUuP27rfDktEsWdrukFSVnR+iRF3qKxTp8HMYi7nMH19/qbNknAOJJSK9YQwQgUz76UsJ
0Rtd2jdx0GGQDVtpMPtlbxpK/RjOnuJgHhl71S5VBDdGBo2u2Q9T5WW7aoJNdihdU6N0HZb/Dh7/
60Rjvf3Hf/PnH2U1g8QV3eqP/7iPfzRlW/7R/bf8Z//nr53+o3+8G341Xd/8+u3+qWp/C/ri5xOn
T7H+Nye/gpH+fJL9U/d08odDAfJwft//auYPv8hPu+fhol+l/Jv/rz/87dfzb/k0V7/+/vuPskeZ
id8W8Vi///mj659//122lP/r5a//82cPTzn/bPc050/Fb9dt9lT8bNf/7tdT2/39d8Xx/kYKjJYl
ITalfbL9338bfz3/yNX+RguIajwHAd+Yc+j33wo0bsXff9f4VxR7iSE5H7iPpF4V3Nk/fwQDksUA
3ZYcG9uG3//zhI//PmP+/ZWYkD///BtVmEdsa7r277+fwT8lagYwFcpb8inIT08XVzENY1FUAoGV
OO2OCfnAOz0X/rRA/NHaKQo6Q4u/oSvz0x316NFRJ4wtlnav1hoOJ+kQci6UHvrLc+lHzZwYfhW7
+kEa1j+25jDttCG57u3hW4Y/7w+6T9q1PQF8fDHxl15j3QB9Bv/QcqKOi77kmWObQFc8bgw654vB
Mo3Sz041V75ejwjj25PoH+Z5Pop67vSdLiqiqKSajF0ZlcMVzb74XalTWs60yb6rlcm4UVUqWZVb
TECrs6H/2Lhp9WFaqq9qtqUX8cxIO7kMoHFJDAPrwJDtCxmNvoildDeN6wg0a9Aiey8Omtl8Qm5m
+laaNSo0HnT2nT1V5VM5m8WHqh4/Y42p3hcRPiNxXuTGzjSK5HFQ8+pLUi/Z7OutF4Jit3tiFy8f
fwn0sq8L0X0D1mZc56oYnsB+6lz+c16879y+3CnqTNcVoazrxkPV1/cE0Z1fdgCCzayoglnEX1U7
C6M9AJuQC2S2BGphMeXH5w/5/0+VF6eK3OevnCr9v2gM/Pt4kmeQ/Nv/OUvMv0kTcxkXwW4BgPbi
LDH/BlhLpw3momcD+IiQ4s+zRDf+RuWJ+gIVe/5/CvYvzxIiaqATpIdSiMV4y1GyDtTJBWAzI0oE
qothrNXdW9Zdl2J+ORxbnLSDxtCifSz0ZSMdWGcechRpxyY1ZJH7WiOHK6V0qtHOhqNSwaiaKIDC
fRTJPlaMLbnaraGY7ZcbE8z2SO85H4480Q+rQwcqdENzh5KOulEEkfHeyyOAl0IISEo50VagErMa
yXXHzMx0vT+WpQJJD4GJu3wYW2wfO1EdB8+rcIlXW5rPWvtt9Bpjo7V04dNRikVXHFVeKUq0+nSA
K0KpadmTTeo29W7ctJ3QKN/+6TigJSCUwghreBX1tpVotVCK/GiVotwuSR3fRLmuwEN7O3eCCaWi
yzqkhyJtO04/nTbmLmrv2Ou20+AeHUPisYW31Xu6MG104liMCIJ41hm3szD6KnKdsDvqaujRG+mc
jxRjtvB7l0aRau8se0lgWlvj9Q4pYVaZ3bFyO/N2LqcQh4V2i+27rnmwBPkuMNE5H4DUrV3g8KN3
JcurO0Z60VzXmkliSmXyGhCQc4NzqLND4MHbY4y8JVt56f1czO3wA3oOQ1YpmJoo5BdF1x37ngAW
klt1GElvDi8O0QsRwvlmpotFtYIyIw9LI+l0RTiLivhdrlfHItTKHXqGOItNsb1D9KF5Y3GEjI6j
FlExvhk7ei1PE0JpUNtqqo61ljs3i94713lpNw+1YxXXb38rh+Ie94EJZ28NJuqKQZhLHtMVp5qF
p32T70rMngNl0d/s58pbvRxqFSgaNSafXZ4xVNcaV6WZWrdTlG+90PliOB1ldRINg9JX2MKVx5wN
DpXW1MBwRekbK8HyC6EaSuJP04f22+okivNkzuso4l2WaL6yhD5S07DifaLm8f71L3Txhf5nqPVJ
NISiC/EvLo8hZaRr+PuU7GL91+uDXFrcL95nfSnaPVA8KFblsUrAQIEUddCvUDTa00Pnvz6U/Myn
VxVTJwuUKCDTjF23DFDPCudQdSkutVZzjDpIU7GKF0Ts5j84DbONL3Vx+rC3l+kJ+hhrSS4RKUsC
c6A8Zk6sBIrEA6aKk775I8mmPo1fAii0ANeKfPWgOAUkzOJITeBLPw3pofLMMXh95s4+EmVSgjdK
mVQ0aePIFOZFnF92iY5lrZodOxffSxtO+U8DvxAYcQ2Gba+PdTZtz2M991+lsMgaxM9tFZZEihnV
Rnt6CiNCdpKQuNwY5qxczW2OMhI8CAJPKrRrCHZJizsXRZcdVTcVD4rtxTCsWuwNUmwYl6bo32m2
mO6x7a7vpPXTu5R60te+L5Zkpyku1RRDLPdOrwgCjim55QZoPxbQYDYw+WerVj4nky6pE2ihrYnG
IWoSVtzF2bGPeu9704XWg2aX9VGJTGevojW50Vm7MP9UokATSAkECb4//dYmOn9FGznZUdeUL7OK
JnFGgeitqxbqBNwhlNDgYSEds4oa0wVkeqrW2TENsyZw8no4IFzab0zdOQNYMjRApCOrIllca+p+
hqKDqvRKesQ+UTxVmTDmva0YBaVD06VM1ibVsKugKe6KJZ/+aRjCO9bohH3iJNd9obfVR1eL9Ltx
rp273GAi/FoZxtTPh3Y5UJUog7EqtRJx7KF6/9Z9AIQFPIfEWUgPbbknX+w5HV4JypomjZAMU/C8
B7jSoMa9sbPPYiektGSbGGAtKCQys9NRlMhTe5cK7DFsqvDbXCHKUY5zFMyDHd82Q9PcheP8y0Fe
4uPrr3cOTpcj44bDTqfhCOj2dGSjcgogmV1ydIRIJnQ7E+OjtczWU1k1c7wbe8fBjcI2pvdzoqbl
vq7mGklwRL+Wu8pFBskPu9b7ngIH+B4Je552qYXC85ZVxvn2I7cgvgNAT332TLwZxKI2TtSNj0D+
DPgLyXdLFFhdd/m8mxdjqwx86XvQzFGl2hDZxhool8mKVKMuyRHUvbFDthydfpl67OwuDo92Wpnf
+zS1j9VsF59f/yLnGx+8iydDMWJ1kErG6QcRePLOreiT4xTa5aETnb3DozI9vj7KWUlYxUAFHCDU
QeB3Ugf4dBjUI+0xbrLkWCdNU/iZikqrPeQTMl2TeeNQCruZZ018Xqjj7EpMaK7HegjN/VB00zX6
UN5br2n5PDKns+RZQdf79Hli5CS1srLjY5urKYsf/dEm7reW0YXJBc2C3DG1Cq7rNUKrWeZp6REw
OfZCmQ4RbZuDlgDQen1yt0ZZfUItDmcaNIwyzk5+SLnPfb1INyXWz8OBZ7gRtRL6vRzgq6MppLzn
9rMpjvOQv3ML1fgo4qjBtUjQ/fHR7+/bXVXPJqR7xY4/ZaVKP7jUSxG4wC+vY5T4Cv7T03/qbKo/
qsmJt4xlL80ENAXqShygoENWp0tXxoqGk6o4JogCXOWLuzyamZEcXp/vSxNhI08q1SNlyr4aJa0X
LUrw7DjGaT7eWF6Nc4HXiwOR+7DxaeW2OAleWaa03DQgCxRaWUmny1SMWQvtoRNHqit/TInzro1N
3MM653NVhUHi6v96/dXOsZxUB8g00DanVg8HUc7wi/tHuNqwNFMhjkpXp8ccU7jIj8Oo29ek8O80
bRmPSmN3t1OCcNBiRQXgBkM88imtr68/yvksS44s7Qe4GWAL1lx4JDJVdOViQUSYLZ9sN9H2Qoqd
GNAmNg6D89P+dKjV4VQuRieSgaF0wuoAA4j0ykJD7zjFXnRn96gjvf5qW+PJ6+DFJGtmO6h1yHgU
sdPALivjZ5ym045mDNJLoP42rnsZvJ2uIr6qjO1sl4YJSKLT8RJinc5TS3E0RKhd1alqZn7s0D/D
qHHQ7hX6x7vRQYM9DDv3W5aE2h+vv/ClZcUUA/vnrkGddO1mIoxUqVuNdRzVev2+AQz7xaHftevD
0Lgd+cqH2smzYzab6Y0X1eGhd4WX+tXw1vIDxzEsEvSgn+tTaxavmErHi7JGHKdRo47Httv1Q9/4
kQ1C5/V3vrR+qX8BFZOFUgpup5MeTkOjRWUkjggbpLsFjUg/nWd3l+nVlgDSpfUE1QL2GTbO9MRW
p0RXJkhOZk50rFUhbgwxjYe8gQadzLHizyJLNtbT+TFLyVV2Aen2SbbRarx0aMBlxkZ0TBdR3hbN
oP2hOsUWXeH87GMUYgaqzDqvtoaV11NSdS1uaUe1DIevFXQfCRnWAt0ZxG4iL9tjSLVV8r34aqxQ
ggMLAOUahBZRayTULKIjfenq41L243uhGePGAXAhHEI9CQ4JMF6p+/K8X16cAIriTlOmJNFxycz8
fbqk84+IY+GGdmT4oI+1c4OjqjiYhV5RH0uK3VA40yNQ/9x3ymKLxnuu0MGuAFMCllyWoanMna5V
US8cIEnOVBte+S4lgvtSiEXhBm1rHCZS44PqFlbjW7NR/yoTzTio+WxeYVKX3Fd6FF0bRSq27r5L
n8IGEswNCweQeuvpQ+WqNiqxUkdHUCbGL1C/wy63B4DIr+/TM+yjBBxzJNk4tpL5ct2cjjOPxtza
nYiOPevhX6VeYRHeAE/z8sW6rXpQIbPXiGsvgpZV5VX1fpnmaStSvPwULmB+SQ0helkFpKwFrw8d
BYG0OVn+WYyNuQOh2O87kbVoy3YuJWAv3XfQnB8wayv8PPbKf74+FRdmnJLDMxCeejrEhdOZGByO
LEAkSpDjA/YeQQDr4Hpps7H45W9Z3UY08CQIk6NDWgGejiK3nbCLUcEwtfuidFN7H4s8KGpr4vzy
NhLOS4OxvQDQkoG4sGFOBzNgEy3p0CnBlKSA/0j2DsQTForPhXvLqb9llXFpCiUUDOVAE8qNsbpq
wdXBy816Xs7wIH1o6bhTYifdUMm/OAqdU+j9klK6diDuC9QR7L5RAqcvM79CmChIwmmrXHPhAAbn
TfoL9Iv9sRawockhlqZmlKGxksdodvOD18q9j88wSpz1eAvWJt54Nfn116vj5aCrfRChJ95DO1eC
BNrmfVeN3W3dzd5xaEvzXw6AxavWdYdjWIVbulcXJlU6sBNpQ8qCOL8qgaWFQj0njpTAi4R5VAdO
/WWoluPre+xCWMBilJRWRLbY7vLnL07+WKLSLcR4Ay23s93ULNHOKj3dx0d4C6hx4YW4x6jgQvRE
bmCdDQ1ho2WjaLwAHp772R3r5bZBhXUjpDq3GYC3wcQRq8tciP88fSO9K9VmQZkrsBvoMqDoRH7Q
wgStl3hSfxjaWARLosY/7cTNlt0E++0HPD8NM3E1PTp2OuxxWY0e295QIh9RYvCp4BiVHbi16l4U
lrvHLmjcEEx6tkBfrTNE8VCAR2lLZnKrGEYlqQmdMMaXOs2qBzMb2/C4aEbjxr6bA6K7SpReIHzm
qPOHOFvMwfdUEf9IlTL9oKdW+ChmR4/9Dv9ITKD45JVvo9pV7OYx6qMNRN2FRSNDZ1mNotxPL+N0
iuvU621F6zE2HArt4FVejB6skh2cBuTnm9fny6HWbUd1BDXZdNKpsY2nd1wT7bWuT+N9PS3hxjfY
eKt1E2MexjB0StwHBXZVnxDjUK8ceid3tejHv/JWuGZB3QCvgOru6QT2ZRolHt3hoFebpt8bVSL6
XYod4IfQze3D61N4Yd9JbQu+FMezFMk8HQwXW2vA2hq9fKtbdopwl4M3ojPxV0aBfQ+ACWWBtbB2
xvBz0rAmqNz3vle0il+JYkv26FJcwsv8zzCrpZe61qJOWY3Z21DXXzC/pO0dKuadVql/JF2kPRmh
1VMTiK2d2mMx6Ns2aNa/8KrEgBDJ5bm8jktGJ9NCU8VxU2lyxVfR1/DRSbd2f2EUFLZB7aM3j13r
6WdbFi/V4rRi5WsYbfInwazm0Ub0c3FxEBtIM+5nYYvTUdw5wV4mL7CAVL0/xFRH6HrjGP/6q1zc
WSTasgNCoram8/QUccg3We5x3ZsPQijZF/SdrGNbhVslt62hVvd12eC4AM4aN9S0y29RuPeOnTku
u2Sq8v3b3wqcgrw8n+n3q6FgAYh/G9kOaoRGSpe0N9NcxHtv7Jy/sIXpThAHgIwgTVs1SFqabtQ2
2cIlvCkiuLI5EHXoG1v4QoCFoAD+rhCv6FetmSJh0SKgMSR8pnGwbuo5jm8y0GpXMPgNP9bd5nYo
RPX19Vm8OCitT2BN0KCA7J4uwAEBg2JIMddIhrE6yA4YxtfmeFt23fKOsnFHq8GIN476C2E4XAWM
4thWaNCtY/6q8ZzBnVn1VZLaD/k4GoHuKtXBynrn3hHGlunxhV0mXbAJ5ajuSxD66iVTa6nUjr2M
kFqx7+Ou3FvluGWCc2EqqYPjiAh6EHDBWr0b2zF1VgdGgVswHMZIdfcFOcVeq+pi16Rd/bn2+q0L
+lLtgH4NlWdENSVnb7U2E5h6zcBMBwQMSU5rUm/f61FclIHdF+63PuOMNCujeIxaTMiqWHbURjQh
bos00q8B3W9RUi4cAYDJIEWCyiR2Xh+c0hNjxgsBle8yjNEx6JudqoZ1gH7vX/mu6CaCJgf1Bwl0
dbWagDSbFPOHoAID/X5A3tk3o8HdCGkvrR4LZVSCWsnsWZMybKUc1ZaiNPyF/83ZeSxJrURp+IVG
EfJmK1WV2tN94cKFjQIr701Kevr5smMWlKqiFT0LWEBAdqbSHPMb9uioZuUhHft3G8QyA54ZAKiI
YAGh3HzHeFz7LMoYpQE3f8qc8fuKkm749mm/NhXYViYpDV19Ol7nByHH2qopSqDxaZ+tyHUiddrh
hPH+p5P3DOAYSBSZQ8uD8ldS43qrnhYFThiG12FJquMeINxk3Pks1/YZaBQ4ddIahr71+SiIyBad
nfSYAfSLeyOUWLuLlKR8gafbHd5etmtDkQMCDpLdO474+VArMjLICCEp3zmVfbBjOz0qZCGnKlHN
nS90bSg4E9IvEMAHG+F8qDzRJmedEeYHsdAc1mIobxrNKQ+wOHeDOflCbpIe2khEc3Q94QxuC8Wa
lsHZAOZx0jrrNs0VuEW1cqRI/Z+jDDhgx86/lYcUeVup3Bm9/k0M7Y/3ryypDGq34Btkx/l8upFI
ozynF8jtNVY407lU9XKzOnatJ3Y+ogxNL2ZLdEzpQtKaX0ltf+1Ka3aHvFQxmuwbXbmPa0s/NLGe
BHWkaY9WqkNqFlV7hN8yvbhtv6dJcu3o8b5iTED6LeWyzmcae0MOPQ2d8gI7Xd/BCiGYuCt3YojL
1oqUGeHulc+qCfd8E6DXWDEv6dTiE4BjBXyuNKp8SEjOLwVVmXtr1bDoQPTl2NVZ/e8ozOmUVmP/
bGar/n57VCArlAJkBC1NuOWK/LXga6vpMypw9mlw1fLetNPiDrnDL29voAslElAZSAqhQIZ7KOWG
bWNQNDNq6ODaTyYKI8txbUethf5YAr9Up3E+wRBdfkVGTjTVoqs3U01AAnHx1sbxHSMpOl+YqTYf
BlGXczgNqjeFk9VXf1D2yOGKzg6vahc10706Fi3MSuiL08e5Q7TI6WnbHSdN1PhBWdpUYVmv5jvX
nLws/962MGtoCcgnXhI8gQKdr2IMbbZx22kKEYyrH3uyhaCq3NRkt67qTTMRVqiZrvx+e1m319Dr
qBSJMN0G70Kr7nzUxorzUtcgQ9hd2x+zvIA5M0yqX3V9f3x7KPlfbSbILSQliaQjM4/G+VAwLiLL
5a0DC1Li+mPqyfO6mk6AYI/ynDRSHxUFse/D6uY7tIXt0lIVJWZyCEG5bnkV5d//tUG9REksvVon
8AHm8oe67K9VxUqs7OL2Jrfd+GZe+/n727PdLuzrmFSeCRHlwFtNjsRZqk6f+Jxm0emHNZ7R50lq
NwBet+w8w9somwocgpWSiY9OBsJPm6vAcjMlNiq7DSOeUcR8pUtarXL+QTz6il15O8u5vWDleJTy
2apSoJuC/vly6ohVltM0tuFcGT36zvp6O8XYiftjms9HLRGZTwvdvp15t+9pseMV9/babq/Y1x+A
IguCsvQIqVud/wAttttuZBdtuAy9A72XB84v1bncI3hf7hteDxoTsH0lbG4rlO+OSPJw8zah56Zx
FTSVPv2c7UlSDuoqvXW10TiU4EjDt6d3uXUYlrq7ZEPxbG9ZNrhtkz3SkgnzqfiGk1MWdE37CaLj
HkfpyjpSLoJwRYlMasRtPqTRuEJptaUOIVdat2ULa3iJleXm3dOxAERLLxJSMigA519rjYVqN1NX
h2iriC/CiJRbYu/qoFZKvpeTXM4IWhmqpcwHGgXots1YWo4v+JJVYaJg7GI6veYDhiwOb8/o8sCB
2ZPmCUTXVNi3TTu1XtSUIkIZtvEI31wbkBq2jVCYWhz0SrQnPXRtUmQ+VPzI+4jlN9t9zromr8j0
QqWevADQUHwq8l3j9SuTInGVImoGJ4tb+mLpsrVMrDoc7RyxmdUIsty86Ycy8wUSbjtLeGVOfGSI
xvjVygh4E/7CnHYsIrM67GZ1fTGGejkJT30vrFYmWIZEuxIJsiG2/rtmhBib1mp1iLiF+SDgzX42
anVPav/yvDIKFQEppk5wom5e7mKpEEQaTKgGqxqdYEBRpkdbPJxLY1eRgY/w9xsqJ0STEQAamRAa
BHJZ/3rJMtVq81xR63BCe8VXwf/Rpx/3VMCufRx2NwAWHSCLvQ1FFArZVjEX0DSE0AK9WQcIB8pe
4+3ahsPUBbAtYbIHSOl8Lt4MgbdqvCoUeev+lyy9dhwXzz7mHjIjndNGOwHWtVm98tJ4NajPb7Go
xaiVeauvVThiiXZyHSUJSpy93v02YXtJ9YBYVRrRvoaxf32heWywqBFFFdZgi45VX4Dbt2tnZ5Qr
W46GEIQJiAI8xt5myxno9HcalnFhIiZkr82qPK4sG4DT4d3iW+w5EkepvQX6kWrC5k5tiiEtlYxX
ggrt4LuZC0jZ+EKv9keXFH/KYrpPxupjvXj3TdrttIWvfDP5dIDYZXBJyDzfI6KLCkFxoQ69MV6C
TJsaEKfV3hSvrSaVMNjIJMdIKW0uWJ1rsY/MmlHqHkDwwAWLBcNL6nZ7195l6ETxH9Mn8qVX34XN
SPja2wpkiDoEhp6cona0fLc3xjAq+uzJWGM9qMF33AD7jP9pC3PPd/DactLTp9sBSROKtvz7vzYn
lF6naUcUd5zaW4JO0a0TzdD3CvTKDUMBTYrm0qO6gOMSaJSqNcFSSgarf85WBZB3ivMamUxulH6V
q9POcbgM1KRBNSqO2AxxzW8r6rlWVgo6oFVY9Et7T35I9hfX5mOnIZ3uI46p+wAM2j03t4sumZwp
ktjE3GwbkqfN9rTmuK+UKOEKmzGQj8ZU+TdGX/fO7XTzJ2L2qT+OifE8pFV3pxMpfh5B+fhvByNX
5o5mrYSDECzSf5TX7F/fNDVLoY2qV4ba4Cl32ZwVj6ZKzbu3BvijmT49ggh4L8aAiYPRk68Dwm1c
35s7AcL70AmU48IO5NgNTjMeZpLxsBM5XtmuFjG+JCfB1ec92kyN29q1Sr0MVZzSXtakQQKHysLx
7QXc5qVyLnxE5GWkyjPAgPNR8JWrxqoQZRi1AwIba6N/gK+KlBlqpAds4ISftYni1+0YH94e+cq9
IwXUJPTaIC/eYkWHctQzo2vLsGwQzlVJlPzcQLt91dU9+cILrN/rLEmcOP3wTQiGzmfJnwIeEk0Z
Krb9U2uqB0sZHofUO2RF96wP040tSo+Iwr1tl/aQK9mxNeKbrqm/vD3nK9+UsjQxM4VICoLb8rde
tXE18GiF49hxAyIM4g95vr5/58ABJtuXmRTw5809a2RQh4p4LcLW1FCvyg3rFNv9Htb3SgTDYpJx
SIwzBfDNmqpz12p9CYDZxKDYr6pCuVXAnCFJEvt45b23H84nlCw6dirRBUHMJkI3olkbh8ZB6LJr
EHFvq+6rOYl1x6j4yn0iMyhYK7y40h3hfKOUTixSQ8vz0PLy+Vsy6/0Rn+TOr+fMuyvaSbvLpljb
I4JeyKvKyTEzRMwQQyAq3FxjyeplVQJpIwSPWgtMS/IiLKHr3DiFjd5PFotjVC76y6qV2gFCAv1m
nJtPojdp1FpuEcTNauCd1zo7IchF442fjKeMhq9Mu2Wf43xBFgUVYGCueVgb9eRnSuT4eVLhHGB6
D66ZPUVRmp50Nf7gJOVDVomnsnV1P7PmX+8+OQA+KBISXRI1bwFXWVeZuJFATlPsQbsbe69FAX+c
dm7DK+dTJpk2fT32AG/p+WypM86jVSlZaLaiBw5td3fRYP18eypXLj7YjPJTS8FEoGrng/RV4Tbm
YmdhBNTuMCfJGng9BKnRG3dGunJE6eewkWlRcni2iGtjBnu7ZksW2vOKeGHK/dY7MV+PyH/9ssb5
XjJ4UZhnu8CVwuJVWnlBUbuYm8iLKYXy5q4I31vGjIhTGSvpR/werLDx5uKgzGl36AvX8+dlSe67
pc6C1U7LnZ177VMimSPJxJZsaG1OsoyUZi0qs1BTp+641qUSKCAr36kiIecrle2BvtJ1B6hz/i1d
J4mLpFYzaLd1fBpLrBU94DQHVKDUnavpckKv1VvKBtKdmzN5PpS6JKZworIMIWApt2Y0/+iFqd7u
7E2ZO53n2IziSNdscLzQbjYTqtrI8MYqKcOmQt4jEEuTti8mgdxyhGQW9UElEJw65snsxr6Ymr71
eU/1DxJOD0A2EusPar/FFPTAxnUKQnTDDok5dy9qn/czl0fd/LBqJ/6VI60NBVcpo+F+Rcd6OXjE
qnZQgrX/hWhr+kmU3Yz6b7kcJ1XvPuSZ6DCB14weC56iq8pQOMsaQ45CL/1G4Qb8rA69qMPeWjrE
smycNiPN+NYaoE2QIzDKY2O36vcURd/fymKqy8EZBAJjbuepP5JWWbTjUIzRjalYa3tESrNc/Sl3
gG7qiI76Jj7T6c6FcyWIZr3Ju7gKJA53W2Vd1DbLBt2AHp4165ep8+yvbWbh6K3hCtaUifaolabL
+93pd06FDZHm5u/txhLG8jNQNAS3RyS9TSDIPwsdFW2eHHuNT7M+SU8Pq/cH09nLVa5tYrmx6GYx
IL4F55t4FBjM9R6SB3qLilq9YJRGlvH+TM+jSk/THGUDGGBbKxavMayq9boiTPLIuLFKMT0V8Op2
zv61uRBMwqmVckx06M/nYsY5S7oKGFxN/QmzqziMolLZaTdcPhaoxvw1yGbBEn1Jk3xhkDzN6HFm
bh42qZ0ENM73GE5XhyKLlGLB5Ofbx6+K17F2uqkIp1jtYYfhpRqBVvXHeRl2ZnX5MDEroDqvBV06
FJtbZgWqs6BUxwfCYfIOfV0dMm1dqkGB5WTiF9W8x3i5DOwYkTedao7Mp7bhYxZ1qddljGi1vfHo
UPIPrEU4hw4X90Aqs5ymzHh/oYpBKb5K0hNYl21Yl+cZhUwvKUJ7SsXdVBuoBsPO4BHeleO9shlh
l7DhSeak8fCmJubOYlqrysvDJS3FY1Hq9ve8dZT3l2BpQcsOmDTDgjG2eYScvgQc2BkMY+niSe/r
/utQxeXOK3TlY3GiiCJILuBNbrFIZBXE//BIwqwu4iBpWu0WNUVtDuBUa49iSu3D1DnuDl7v6qj4
mUuMCKj+bewPJXK0l3bJwxhq2qk18WLUhjl7sqNcPdWxmX22V88K335wr3035kj3R/rHwy88v0TQ
H9ZlVSoPh0abblJviPzWSd+rTsYNr9GDomIKJoRHfXOLsJSm1tdDHoq1jR/mJipKv7ameudGlMd2
EzycDSMn+1c1ZhkS25xR3gutwc1ubeJcx5+H8ieiMvkJS0I7LDIszYOlTNw7Y4j2zJOvfEHE/OkB
g8oj+d0Cv3ocxqKkjbJwrczhaULhK5jNGGPLCSfZqTe7W6Us489vf8ErKRItRAqnlIOQEiOgP591
2i9l1rQtQhbWlLZHHhrvKW06h1S4N/4I1+1+Tp3q3BNWTegaZ/NNoih6aENxfFQR8N7ZUVeucTqA
IGPwDiQ63cL+S+5OfVaaLITXLgIIl8WxWjT10CZGsnNOr2xeBAmlrAmbF3zu5jYo3WjRi5mkjKhi
8LOkzY9VNu7FSNcm5MjilElAKtGD5+uLrHOnRtAuwyhPoHOva3Oq1MzFf0O8VxGIc0JfiZMixYBl
8eR8KKdWI621GCppvW+x7VZ3aprssb2u7VJQEbCJeQMBam0O4zgnMF5cPQsNN0rBjLczevRL/GAm
ixIksW3fgvfcy8yufSppl0RQxLzoBJ3PLIvKesTmO0NZIBK+5urin3mq23/fPgtX3nV6gTyyrxVS
b5t0oWsWmXpJwulYqfiQ44/0XGUR4iZjhdH2EBnWzo1zbVo4zaN/QbxHEXOzA7OlbYYp7iicaLUb
WorZn5RF3ZMlvBalk0mibMbSAcXdVh8KRS0nM5+y0CsmcacmYr4VpYYHTjPmz3EMX5tAprgFTp5+
7/uVehvi/P+n5X0m5f23CvSVc8DSIrCGPBZlkK3KWp9h0uuuMfeMu5qfPQU3g1ZFtaKLpj0uxZVl
5bBZdGuYNIrHmyM3ilHMbrmkYVWr1XcvNdmdvVcd3t4t10YhGqNzZkB4x81rsyd1AYB7yVGKUbRv
bQkq08BV5v3XIVAdqdrM3kejTv4Qf71JlJWpc1RJGs55rASU9aag0uzFL3U05d+ez7UPBBQcGLqE
4F+QacpVVLgDOEmoJcrXNp6jQyr0ZwVHzeD/MRDbniGk78ZFOdszmmlxUKWpHTsO6qVXj7gBJL4W
vZsUwo0Ib+e19EYz/EKMBVswHVUFHQEcs6X+h7/0yVRi9/j2hK4EDihPUW7Fz06qsMsr8++P1FlT
qYP3C2kCohkBdSJKTw5uRv2RbzofxWI7SxCBfll9UcDwIBlXrB0C0cXlRe5D5UO2dSQhdpubSvzo
EPecLxQ06w/plPXBBHLXJ1J0DniYR+8t08vxQNrL0qokYG2uZNyaO/SuqiycHKc8eaoYfdcc4p39
f3HICCAJShBVlehxSqfnS2vaSOqScKeh5omfrTJOB1XrIv/t7/dK7zuL/OQoUkRBFumBHsk2018f
kGYAJeS0TUOFWkLjL2kPIERB665IeuMfN/XyJ1vgLKubnRI6mTamftnp5aOjozEY97jEB542YYPU
x71ftEi+doaYjzNIQmyvFOXQpYkVJO24KoFjtMuzgonn57cncXF85RwwF6E/Q75GU+p8DiWykp0+
sFImHgv9oW0rFPBr1y5Sfyag3bks9IvOG9bxhExsevIpGa+dD2emZp6Bd0eWRdcReIiXNju6ESXS
O5XaSXTXOxJxW3QzvIJobn916xI/ebWoka2RPr9upLl3MLarX4ltKGG96HPp97FVP6aVMz0luRkf
xzFKH+tVOEBax8qfUA4MKmM1b4chc8NqUrubUpjGbRsp34FU75HpL/ceU0TXAS4lvCtu+fMppppa
acAiUHKqC+tpyfvMz80m3TlHr5Sj882HzBpxhzRbYD235R47M2KtyMYkjPTU88dVP6mN/k/SDqDe
vc/9qN+bTvSMDF/hm6V5Iiu+9Ux8laOqC5JqeZ6r6VM00dkQqlD9TnSnthgNf0GrpzbmndLH5ZrI
ipQkphBggjrcnBSo355i0mk8mdW0TH5VmyW2oeOo7Oyvy9uMcWQCAHoEauc2ZIlz9DJQL3Dx7V2N
j3hNVj9qyv4ljfqi/Gelirsz4LWJSU4HnU2gYPw6/9h578zdyNNwirxJufUy8i5jTor3BnyA5iTU
QRLrZOt4s6UsL4WSSLMDfkMnbrFVSg9SZu//MxeAIgToshqwJYTbRj2sTclcsmFJHmO1FX5T5ulO
+nR54RBkASaWaSMR95aVmLh6PeUCWsjQNu3BbhN/cuvfFeiUnelc2QsymgOdh8IZ5cpNxjEY8VAn
vWufqjhe7kVbkIIbDrnHZIl/28XeO/fXx+OtkeBD4N+bly01raFsibJOJdSeb2JEZRMDv8UfUN08
ilqzdm7uK1tPsvBAo/JuQ0DfnKk1rwYNUS/75OqDfh8lVnakZjSf3vs+vCagEs4Ocw3d8PMNDnPf
Q7tMzsoAOpQASLnpjWVGIMjeY9NfW0DeIi5OCXMDq3Q+lLG46A4aK/wWqr9369oaH6aZfsf6YHVZ
s7MNL1dPageiAURnnUt0q2w1pFZdG1FqnDp9sf2k6/hQQjF2QrzLzS7bcLRUKYby2L0+h39FCDUm
hDPD6Ce39X6sdq4FeI57pw6+yU4d79p8QD+YRMckhUDkzxdvwFKXG0HXT52nFKDkrfFQxkX07ouI
+YB8pSfNZ+J5Ox9lMWJVxLGh04bOMj/NR+1fpdfGT+/dc2CAaM8AWaMYCgn0fBQP/cmkjoR+wign
OiFEk56yxlI/9roV7Qx1Zdl4OyXDFvwBRribPbeaKCHX7qwTd7e3/WRa92Pp7KkAXh2EjwPCH0sj
+hrn85nbSEWfmEHsolqo9mPalwplr8t0WZKTUQc7mtBDwiq2VdVqKhB4LUsNW82q+9QlA5gULvsh
ecGGa8qetUj0vZ+rDcbMTlQ1qt9ArI5v67VfUZla0fw8rraFsd3bn/Ny+kRBr9hA0JySfHA+fTUu
B5FCrDiZsZ3/LkBc0v9X251O8eXtQdlcpZItua+0/TeRpVcuZV9Ylcoi019z3QWN+bh4mJK2Cayy
6HZO9tXh4HLSmUbYCkzgZlIZbtHgVtQTB2a9rRpTP6U2wkzxJC2qsHrbuYcvFlEScAgAZOtdKo3I
m+avm2SKUrMzK9M6mZONvRF2a0d1Nd8Nb2IUMKK8yqRmUA03twiunajPjVh0Yp34y5wGJ+j6xUQ7
YPipKFa5k3temxNFClIB25Bll83hm5s069tOtU5zYxYBEvTNMfaMYuemv/hScs/xRpJl02y4ANC3
0BTTRjHNk5fYcTh7dAHMaRW3feOAGTWTPQ3OC+X5V9YtZqmcxVdFic1OTEfaNiNiqaesjegkNus0
RJiH9EWHza0JHMA0myahNK0j7t6vhW75bReLzzhxWNkB3bm6CYxJ18fATcSgHYtaUwwejrYe8Bcd
QGQXoln2mlzy6j7LJ2gdkLgAZKcaTHN+s6HHjEgq01rz1MXF/KUCdHFcKsU+GA08NkST3IcZ2MBO
Cn15Z72OisQwFRDJJN08KOPsrqoTk5/Ea1I81cvk3Xsofdy7hYv9WYt3hJ/btThYcaNUrIHtnigE
1k9mnUU/JsMeb955V/Hz8HxKgC/sJXWLfI8RecAVHpa+VyXm04KEkK8WS//eZ5RRUAtF4YS6qvRI
OT/MlMsGvGUGpDEGc3kwRWNTxXL09x8vIBa8B5qU4b7wz+sMPUX5IzdPCw4cgTUhfz2a7LC3V+za
vkFCAZAiqT3MqM3FpFdq7hjCNU64OtRRULrFfNA8WFJ+h6f0DSmReUtFb4+od+Xu4AsB28DNC47U
ll0+586iFQbxm0Ij0QeMAFt38LqdJbwyOVenh80Nz23IxXv+oURljmo7qvrJlLLensY4R5TWNPyx
ec/9lEsRU0F7+Pz2msprdnMWkT5gh4BKIqLeqv7ZS2EitrkQMGhz7I/LXHzKxOwctWZxKWlFI9aZ
kfoSucuftwe+iFcpyhA7yiYQv5DkPJ9vqzmIlnP3EBWP/XGYyvEpR5j+dhltbeekXVbPGAthAJnB
cOcgXXE+Vt6NaTOOi3aqUhWSdZc0RYD8Ws+s50bJDxElt58JbrsH4NrukSb1eLQzJzMDjJaHI3py
3R3YjfWQLU13Wrhy74o4wfPFGZD5VWiYeWOd3rccED9Z9BLXeq3pd4rSV7YhPVcAutwZNO+3dDMP
ZS6VT6OdPKuzb5Q5z4KInsnOGbs6CvIhOiNIEslmqfrSVCmgDNpJsbsPXR85z0OUaTubTv4nm03H
6yhvfkbgGdi8/XVPLXNWR+2UKisXbjr98JpSR2psul160vS3d9rVKREOOjQEKQRsQeFVaiRj1Dfa
acAAxVcHw7nNV4yp3h7l1R5uOymq6zzGXIOU8jeTqvAE6oq5UU9qZVVWADO6+4qhGBVBCiHuDyUv
k891omdpMBtouFFKnEV/KiZqlH6cjSqUSFfr/7TGHDV+h9znb8Pp1+8i6qbcn/HHNI9QIbo0UDrT
KoIOiHUaIuLHu1XghdsgtO3Z362y8byDaSzomfEbpNva0KaU+DvC7zfNzOpbKSL3l0dT77dG+vtp
Ml3x7zwo+Ctbi2F+xbIhn33Y3dYXM+6hDkB/GTRfha0HsFV3Qa8VZqzOQYnE7T9uPqlugJUJnRF4
nfXHIhX517hr5zgwzFKfgkmt1y7QGneuJFmmGHx+8MU6/o9bO07i9hWuq1GR2b4dgw/21dqtfux8
movtBoWdQiliWPDM6AyfH38bh5XJ1YvltFBp4pUfRnQVa7encmLtsb0uN5sMMyQVGTdttsHm/Iyk
X0LLmuWU1lMXxKPpfUhEUvx674wAxvJaUEEjcoAnfj4jzy2aFSSXeiLPdI76XDQ+xssNVlfznh7V
JbeDtJjCLxwEqZuMkcj5WKo1dnm/tuspIbNrA5LY9ZYaREUgUZZpdzt32aSge5hk46EYY/szNirN
D70W5f2YVtEYLIWg5GvmVf3z3asg5aroJiHaxNHbnLh5bpushoQF+LTVAw9654FuqObrTbvXTbh8
rQg8pKWJNCyXH/d8EbjNY6+zkvXURZo4ovtrnhTVFQAgp70FvwwEGEpWI3iWJbp6E9OP6qAMbm0t
iIhGJNFaGzUv2mriLGyasfI85RaGQvFioMj19nJebl3KLCpNeLqrFBa3W9carCKJzJljIrz1Lq+j
P54l1J0wh13DUp3fkwxDdx2pZngmoEHOl7JZcaGeNa8/RbXIvZvWGxblWJramh+NaJm/mVYLGFqt
Y6P27cGzP0+pm6msg7CBErd9FB2Sei60w2SVme4j4auYfjoYbeprmtCS4+w1ln4kkpnNY2LN7afZ
W+skEFE6ZwCuUZi4wQSRAlxbenN7ioseZr2FovKxKqLFuFlF0uTB3FM79nnC0HbB/SCLgzSiivfU
lCWWLstaOFlQWnr8X7tMrhI07pS4B69q3AcwdbF5Y8ct0Finqz2/yYX+SR3HNvYnUSqEVFEWT8fJ
7sr8GMVl+mIDiS5pH8XuELxK1B+iUY3lpDuB1zk5kWzaalFxMLTFxtI50sv/0mWIPkI8KF4mN7Z/
tdGofARihyV9qzTaR6fVtC+jMbqKP3duMWJMVVMwaPvaskE56+LRLDQd+LM1ex+qsasj38udzAqW
pXbmU4+bNLLMjrLWDyWaRzSJ1xpmzpQqY0wL0SW7bBvXS59IJksspydteKYQ30NgWRP133ZyizTI
G2PKEfBYy9JfU6uM/NRANCRs7SYp4aPpUXaguan9Y4ouNY6i0Pvmpky68bNhJcZ3OrsDUiMSwp52
9vRkK0pS+G7Mqfk3Spv+Pk1WfT22picSSXGrjXCom6oKXDW3D5k7l65vWrH5x+si20LKx1oAyplJ
bOB3tmgfJsEV6+epUD/jKmN2J6Kq2DuyVbqXolamGncADSMobdUHijx24g2+s2TKTd/STvWRp1Qi
3q11+Zr3ecuiuQrnNBmVBV+wpie5nLyGM5ym9Ma8yBh/upFl/lBGe0Dmo3TSu5V//WOK24Uv07lE
oGLN+wfKPatxavrJ+DRNXjESVarJwKmPhRfY+qzbWIaNyZ/KqM0H3RLpM41QNCmUwk2fC2Lrf9y4
LQhyPaeaDkPr0oJQM6352a0CR6bRKQRTU/qoDrjsBCLpozHd1Ulu/cjBONCpo5LJzEpvNY9xFi9/
mi63Pupish1E4nWNltpgL+IgHNKWAPtXSqiY+SRcUrU7rjdOuSAbW/HlngG0Eq3Y4A8CPNWpvswi
iWa/dN0ZHE+WNn/02oq+IVzUfq1cyJJ+T4730lO+NwLdIzGGnqB1j739wZnihzZtok+iaZU/pH99
HrTT2FcBGrLObwEN4muWjboWdl5hLid9MsryvrBNVlukWfcTrpVV4bmXuMlJH5M89Tt3yp4q8MJZ
4JiL+71p2+l3Sr3ohdWJID+wieZARcb1d+0loxPAl1cqX2AE+h0Z/fHTsgi1CWu0n/lTx5uGg1Fq
Rh2MiFJH/trk2SeKoWkRqHTrNL9CI+BH71G5OeIerluHcYnYIXlhRf/xz1JQaqOw/TwWWRKkVusc
gTHaZBmW4vwzKAsCeFaWu76h9cNzYTRojWES6rAt+0Tq0Kce36CvnKTxDcC1957Qo/Y2Qll9OnGk
vA92bLoYns0LnX5Tq7vY722dFmmKjp/jU+gTn4ju1s4H9yUyQkLNuHdre/nHKDM1EJkBx1ioi3nX
rp7GptUSV9z1umgg6ZLQDQEasXHpM0GB751j9/eKZacvkT3M1SGvCgtvmEk1P0ZJVL7YSdvbfMJa
w5bMHrQbixbGc+3Z8Jgc2j5EjKjwtMfexDZB8YYKON+YPqzouX5qTV1bT7bTWO1dhXNeG/TphGLw
0nurF6RTnjxIJxr2hins+VRz3KbTOg91FU5j1lSU5iq3usmbbgIEk5YgWOe6/6+gJ9EHCT3S0I1i
kxu3qZCmL3thPbhjB7u80FvtSQWzZQeizMZHre2RJyvxcAxx5eQarTAHTO+wd44HPFMSoYWWPXFp
tvBePnV5VvxMdEXEoZW6c3wapqxKwwIdLlI7QnUjTC3hEXY3CXdTFqfNNwaYKcImxCcwaT3tI2Ye
Of31TiEU6AjFKnC4ypIHSMvrX9YS69OwGydHvcGrVk98i6+Y82FSGEOzV86Wb4yRW/swNYf/SjdV
UV3IVKg+lWOu/+G2jWHbWg76i6vnxa0xAl/wU9HWs28YiAkcMydO+5uI21g96PHoKIjD1c7HGDFz
2/d4tB47Dp1z5ziNoiJ3bhaFr2dV8btIxw7NMQSPvtK/7+5rpGgjkGNaR1G2cUgtlrVZniNvVSac
baqSS7yLrNl3sgwWeKaYFZ8Zee3bYo4svybBCcfWUYM1Hh4gUfXPk1AsHiOCuczX8S7rT1bTTCwB
4hVYmMXSbpMW9/hspnOc+WDX4q+9pZRjYHUTcH4abNmdOlrNr5qCITmpNVqZn5kqITaBsNIciqwi
DI6WpdX8uLHr9LAsjvIwliiVUiKykq+GOdiP69KKNOSmNOZDo+g8aImWKb7jZfg9jqXZcmG22fxs
jVn/tayjog6M2kkXLlMrh/oltCY6rKBOcr8WwpoOHJjCO8blNHxfaaaEqGMv7p1I0vym7Xg7DplD
lPo9t3J7Paa5iLXbpFKSb446mc3BSCw9OwxajJPaXGrhMKf1qU8bmGSmkbdaUC1N+cBaZlzWad3X
QboqcRPoyO49rQXk2R/mMlMuHvPB/tR0lvE78Wz4unZfCPVYDC7y9hWTHf1M4732Vbfjehhqu/+Q
d137e2h56UJ0EcGfGX20kK9y7fa/YzG6PEsqVeYqUpcvmjGXv6dV0wkP2m4xP+WTIn4O3a+kOGlZ
uf7CU9r9OhdrRUjXUMueowGsiQ4owvWVybHbA9/NopmLx+VLO7rDz2Espi818tyF38JA/pzOzvSL
BIX4rrG1RviL3hPfmQgeFh9lfPKSjIuShFORoGbpYeQ1+fATYJd01v9Sdx7LkSPbGX6ViVkLI3gT
oXsXAMqSRVc0zd4g2Gw2vPd4en3gtOaSYIulWShCiuheMMiqRCbSnDznN03bO+h5DIEzDROMIdEK
u9uqko2HwtSaL7EZ1u0FagXZMzzmWHfMWjIqO/WE6sIY6vCH1mTyF1lRCy6Hquf9YGPjbK5llUwS
hrCpb/M92U2rZtJdLKbGsStHEVhPKiAuD44hKd2BbU5wWY2JtSOM0odVnEvDTp+YTmCC59kTQ3pA
OCWA/2r6jXGNEVic2ENQBHBB0fu6FvNE8d1eaLLHwou1lxh2IVF01Fl3giYHCoIEWvpSe5ZwmVVj
doh6aViFnRSPq0yq0tmHIWyf0jQvn8eygWCWel4x3fbw65gS4RAc894iajf8WDLwXoT2aHce2oj0
IR6hN2d5fMeAxd2+Q+TlPsiFMIGekQvFxVRWkuB2IulW12C/L2yycBxIURxqxqaQJLKwSET4mpv4
jRxyU6nT6FLs9TG/q8M57qgrRZ3ceBABbrITNNdooleFk1nG2NgpU/UiqyrxekwEHZMMsWd7I/TK
Rrsgr5vaUoDdq222kTXasYWGoU1JUfO3soVDHc51QxXalKeLdhU3pn+P9631PadiBgbQGILJbkDy
HeNSx9Cn0UXha4qZykQonQQ3vcwpaochybWhUr3JlgMwP/aQ+3luCx6vk+WY+dlea6QhwPKiUy5S
tH7lTa234Y+hyVqu1nLsuVY0pAaEtWG+fESK1DgYXhStUyEPKux7rLRC9CXM4DYykk5l/xuF4R4z
4rHbWubUjKuUayDOjqJeUl7HLpVjxpIFjXys3hZr3ZvCbFvCTjiXq6YZ3ViJSH5PiRWvvVDOazTx
FO3HbBhNLNpnprbL23z4DmzUKPapqviVXQuGR7ZJ9lMnhjTxRVFyVlLcGBwkedUO9aWM/XC69as2
sZyq18LYlYZpuM+Upn3yAFT6Ttx2Qe3IfVM8hVZY+Q54S+M5iyYcXNssm3TbTHh/Togjt2arQlM9
NCKlPoBfqfmU5C3KgTBjSaGlqeafoyBfCiux0aVopdRFgEcdJ7NiD4DcfTfRI9F3hcnvGJ4pnKUG
/XhKN52cwr+QjS4KsVhBlWSjGwnKGr3ekkP2o1zpL5DAyPqrrjb0O8FABceR+oZdWxRDY9s1Slvb
omeSiEMGF+092C4j6FdSe47md6W4LetEkR8TfE/aC6GuC9NBcSk7BKNf5jsrHoOLlDhBt9s4UzOb
i2jziIJQc1VJuKnbw5RrkWMJBKMOKxvy3aTJredk3DNyAhbK4rZZjhFhe5TER8SjEsVuu8zC37Nu
697W0YzOqKhYdb9peN3mJrQw7XBMP+iCMzlTrPGMyAhTCKOQzF1SFiLYugx5WCeJjOqYSHH7I4vZ
Ed0+HsubnnrXddrGBP2Rz/3wLPLqhL0DjgRuY0XeBOdCIVSDbY5V0WF1mcYIfIcDK24I+ryyERJS
nyC214Eb61pxNQzYpWwFwoBNHFMPXeWd6H0dY0barQjtYsdsSvG6aEuCRqUX82jVtZ1QzUNjtNek
1HPLbeK2qW1zskrFjjKFgWsU2S+IJ8W8JYYZmEgkeSjqA+XTpLM4ZOPZB13V5EQgfvFgCGIT7mJo
SI+miGaCO01+NbmpleEtnvQjko1EUM2maUnoooHs4RPajMbwkqK8sK87jdtrN2H/ZcN0Q0dILMrU
Y7sy086GqO8fahioV2ZQ6NeyYLJlS6WfiqvRLD3Z7nSiZzLDUWyQKQkDi7bauHCswLRICUy9+Gx2
FUpxcjE038uIKtoWvpu3zofJ8lw9q7PntlYq0f03JejyAie0fh3PN+I8lgkeS2EQNeffCp07e5kC
K6DiYBCyN71yaxSknnwNfTgHUVycwhCHsAKbvLqv8t6U5MgzW39bitMgPUQZ3QRZTe5xWROTwm7M
lTEb1lWnHhDS1DmNa1LGfzvxZRiA6RA61mHkk1F8n5GKxlboCkns1yJ8UtC/0J4ycTylsf+x6IFT
MY6K8OeolTLh3rfCnlsHPirwWEG10SGNgvSqSq1kL3masi5zUzkh0PCLgveM9gcMO4snoK62SCRO
YalMmub3617F4k9jHadVx+mmDPcC4ie2mZWqU6LgbGsTwXsaXUc6UXT1d+0PNYhDyszdU+byFfC+
9x2vmo4T3ZcblIeiftsXGDZlqBz87ZdIK8jlgFOmx9JSWCGWIdX4St+sIWnCqa6MmvAA65jPc6Qf
8sBIZVK1AocvzgiGJXCVxFgS5n6HyLjXd4cowT+GdKw2h9OJ83lTH9KxiDGCJqU49CqZsmyqGZrC
n7okXZeNUTtVkIVX9RD23z9vZc6Rv8/GwqYBKIUEHilZBBLevxweXk1r3gsvJ6Gw0xHq6dHz4HUk
3IRH2GZgu08Byj8MIqJeojkz5WAMkUFdrLekxeixETVeVRbFjpRGgmuAhXMQ6P/btDx4BswLQhGW
AAHNYg3IU61NntaMaxWbGjvkqrKZ0OY+MSs+vKrXVqB5QM6gmL00Z0qiNOtbtSRlXwjTivh5sicp
/9uCXnMr/J9d1SkxLTFMfmr0htRkI5WHQbc1sljrsMHccaqFn6LP//6OC1f/8z/4+Tkvxgpb3mbx
4z8vu5eqaauX3w5PRf3bus2+PzVhnv3H/CV/fej9V/zzED5jz5f/aJZ/9e5DtPTzSdyn5undDysM
epvxun2pxpsXGEHNawP+Sz7/5f/0l7+9vH7L7Vi8/OP3Z7iPzfxtPg//+89f7b7/4/eZvfzvb7/+
5+8unlI+5uR5/NuuTp6y7/XyUy9PdfOP3wVJM/5gE2BnmwVGVBQ+fv+tf/nzV7r2B0C9WegBSBiw
M6Z4lnO55WPmH7NmELLIwAdBvgOq/v23Om9ffydLfzBJQYGAwJuZ3mCg/+sJr/5ctX++JQbk589v
CY0ztufN2jYAhoF0Y8MCF0x9bMkyNLRBa/XKU25qAVn+MPYrhwytsWk0UkeOLxoejm8Dye3p+Gao
ftHwYj3MDbPEQVtAHpv1IBebSjoi0lb7lXqjZF7u5gapm8mYTrGj52951z0JmUnq5+hOYHwIMX2x
deFy1KZtI16jAXmgBPjisSScUBj2cf8dOYFszza0+rxni0Mc2sX7Nueev8FGzsg6QGqieF0Hnp0G
vrFBo21cF6J/ZRangJ+LSuBrY8CpDLZluNkAzhaNId0D0IjGgqwX0T1q1RVM/9ENO3s6pmIfrD/v
3FJdam5QI1rAsBZWKj8tekcmXalI/8vXlY8hoafW5xXJ4yyOd4AUbit1FHah3O7xLvfaCzAMp5Aa
rxYoi1dqgFOToKuy2X+QSMkV9iqryeVrmlLOW1W+ICVQbEqhN7Z9Tiag0GvLEbtcdnUQCsd43cnw
rooiix7CMNsJu6bumhOB1Id3DgQWrQMJ5NkMlVqeIT4UFqlIQuNqUkniIkcAfj+pSXcXxrQ1h/LU
HPs4CjQITg15X8Je1NIW773q9Fo3y0m/yjTLd0YzPJIQOZPSolwXETc8oZGnWzRcQGmUXFjI0ht9
Dy4EDPtOxlLZFdP8SFr2lNzKh/2E5wIAMDsMoU/+gX8rYsSBjONkUNIpVxje7tSG+31EKQNegrQJ
dJHocYq2Y0Jq98TUXMQMRLIyqDgKxwDxAKotJb2rxDfqtqNtw6/PUyP6YY2dcif5A3AoY3gwrPaS
Alm2mbRKXSEd6+/IpcPfpYisdON4bg2e7H7+TL+aF7BY2frZ6qCBLfYf9G0HzS9lXhPFsSvQ1KXT
+O1LLKiPWW3KJ2bhcvCRKGU2KPNeB6GJ4X+/GUCUxVCNXfDGtNonq5R3VYGJrkB1e5C/BlNzR1rQ
bbLJO7HjLbUTkTPRCXo5xmYaOcJoi9nYh0FReM1EidaC5gZ8xvRdNVVsf+9rF51wXjbctBtbS90E
wZEoDF2le/x8pF8PjLf7wuszcIEgsOdYZeq973zuzwm9XpZuOvJyB0NxAtLR8rrVL7TKYS78MPT1
EG51wZmdFHIn2JFai07Jn3xYmMvHmGfEm90/qcIx8QUew/+hg15+ltqtFLhV5wjGnhqMR+67dJIn
vXINaa+eYhwu0d5/vok3o7CYAk3up2TIab5P3FDa+vK2C90ppGpz2Qtb/04FfVg51XSXZG74JUuu
6sAOXk68ijli/uxVLKZDS6wLTVmUblo9dbTysaNA0ZqV3Q3PGfkXJkiF+jNQfufzhl9FiT40jFEB
BzCcbnWJQ+pEotgxTOQblawlaVKKPtzzSAjitzPdeP5oa8qWo8GO+0MEOKHqv4LeztT9yA04uSUT
bavKtlOOAXylYh+quxTNRv0gy9vPn/Q1rvrwpKwXLB6RQWTXWkwTTeASHSvSTQygwNpMnX1Jjt8c
nBzrdSq1uTtQ/UDL5dhhw/7c/ah3WrYSNtTlvGRdgI5oLyguyZZNSrp3IX7c17nbIkpm2KrkWO1W
PqXzvOT4vs4tVRLZZIgWcQhabGZFYKKtBhz3Jp4l87fjUyWf+yTmskdDXSWpEyI6u8UvyMhX8KjR
HJzQTAY3KKxmMeNDcGK3e1VbXI7h2+dZhCKDlAdZLrQ8D8rsqTP6jnFhdgc/Xk0hRd8VYOUoPtT+
TqndYFin5V2kbCWSNmZ76X9N2YiS61Q808StGNpktWPxIeztKl/JJWXJFXmys1JF6m2jZ25C2eY6
8baU2cWb9JQPyrwgPuvJYu+yxKZphYaRDaevjbW1MNFBDdp8asd7Rbn6fOp9iOBmk3huoGgvskx0
WV0Mm4oXkWVlqnSDHIx+razTbb7xttbB+mrsyxPUglfBrnc9WzS26FmfF6oRGMzztncLhX92U61C
OEOpsTLyPYgmK9vHwUaNz7rOUWCmED8N003Yb/Nxr0SXXXsB6UQs7Bh/5hVVJe1aPAcHNvR2bTqQ
9lsyoMfwiKYIuM36i7rOQevohygA0ApFX+lva/Ba3SGIVpGKS+Q5RS0+HD7ruRsIN3J2glz+8QR4
7TLeioSBXPmWZz7RJmgz5J5uRuT8bbF0Um0tPStfSBlSCfDCTZ06neGGwTn1ieoUNPDVJuXDiHMI
8xSzzNgyMhT6RLWighG3/E1EDrtxrMmdd2Atsz0OndUImEXb5P0qWg/aNgBs813V7d6k8ktF5NCX
iGatgcJQjr8XCkdIbGhDADFACamsteR8qu+pkKtHeRvGjhKvqpeycAGbWfkN8i5Svg5K2zNvJ+lM
LLaCa+Zu1p/a6Wfo/8deEjKixIPx4wcMelGj++gzyEmwqSdqR678BN44v9cBIFOBlg44HMvDPvOc
4qLtKLLZCibw9TrSXbHeNKfO/VepiM8eaHHwek0npfUwSDfm6ISlI8j3EYYvsRtcCpHTJYeyuezC
y07ftxFuxftsclvBlo9aZZMJkkDzRDiKUgt1a8/NMq4uLgmcPrP9SzNwArBC3+p747lwx5vgWnsi
fWkcmV3etFvDvB8TRDLs6gbi/xfKlcq9FCMeaas/OFpMzYbMdUEMYF1amCFQ3173nSMLjsKnsCbc
C98/32Fe7cw+jAU5cm5oaJKRp3h/uIHFhYoGxvlGOFqX2nP03YIw9i2Vzxp1B4JFF1Dpdcbzaq+9
VBPAdru8pO/pE4G49SWI7PxJkNz0orlRVsV9elvutB/VBVNOxLvhS2s6DYfOc3iTnXtn2WQL1/V5
vctP3SaWofvrNglUXyauhb8qzsH2m0BOBsTcDBadYHCrzu4Ux6NIfwG6o6o2hWZL8ZbXZrw0YCkz
bhXZqZX8mo5eDuN8yYPTCSsYbPr7J+hrS0j1IEBG43sW2fVdQAlzE7eupW7QDyMrk/RrjGTYNCns
iV9k2zzDzv6GF9ru0sLNUC5RudkcmjuQj+bkGsLm8xe9LB+QFZbgXZO+IfjHwu+V7/BmjKzUqArd
ZIyqtThCTbOHW85/7XoFg6G+au6sE9epkw0uIksK162gzzMrq7hK2PpLVrgwh8fKhTE/HdTAzojq
Tkk3nmx2MReyOANPNM8F7256bmS7v2hfzFvpOnrqnqz75ET8/OEa935Ul1l9QU9/tubfA2CCbGk+
yd+1wOkmJzxVrPj1JPvXK9QXHCt/arC2xa3zZpwccQDI5fjjZU7tPhvxS8m/BEZqD2piE0/lyTqE
Nj0DmdchJ7B32xrbXL6ypm3hXYB+sLXqXs0OKtMN0larXXrlMR9OFcl+GcC8mXVLt5wgEoRWCdlq
SwPMkjveZfk2r9wexMXIuQ4WKztFK/zlof62zUXsm/VNovsBbXq8B4nS5kqw1ll9JMYUvJVCPd/N
biIwWcDIrrxTxKFfdxmyPvWkuQi5rFwJ/sz9m1L5xvshPvnj3nu0pFX2rTiTVFtoLk8qt3+80c9z
8F8NLmUlZepXtZWX8o1urWTTHcAgWOt0vM3ou1baHcs9bDaZfGYQZwEQWcunSoLzgflh93vzBIuJ
iQx3TbWQLoOdymyuRQFIKozN4tvPN7EPsfccPpCcgZE9ZzSXtnOBX/XD6HniEa0ruFN20u7Hct0B
Qy8COJXW385TLNpb9ituM6MKaQ+cVGJu2xRi4wbI1gieEvHl1G1SVy6vse1CkEu7667rzNYB6524
PZ3q9uKM7hFppjzJY5jS3jQdrwe+upf8R3RvU/Pv7zKLTi+Wjxblkwk4UTwCwDNDoNhuXq8B+oia
7YN6VyE6XKYHs3c8c+UPO/ERiLfiH2BzqIA7PJt/iBuMoSvk4MQdsIhaTxrfKeT157PhNUn4btot
nnRxO4JQ05lFzpPChkgaTD3OA2U1O7eSKbwI6p2fnxX+ZgRiOtlKtclYEEMnI0DzXKoXKpBh3Di4
AadggkkmVIfe3E/lRQxAvXVHAWxtwj56HkwtngybVgxAT0N5cwYhcfSydZDgT4QtUGVnRheUxjHt
TkRnS7IWyiJzvAwLGwQoqcJlaVUTYGGFMj3sssuvhdU7KnRDfVcZrqY8KjFIou04XSXA8E5Ju76q
XnwY3DdNL4JkXEwtMRBpOlBXhrWJegbBaRvXCpyapSA78imZxo8756K3i4ghy8L+5/tMznNxhxox
cEJrLerfDfCZ4kGxVsYp/9TXQ3PZT9Q4IBNiFI0KziJyCwQx1GfyyJEsXFPuVHFTjnagkJxZa4Ft
tfOldbwX2DktF3RiFK9fFSvtoF/Lqt01nJo7XH28ds4CRQGgZseDwxe5am9rN/2jdRDNnac+C1/H
R0TrHJ+vblyAQ9yPVVBAN5WyVr2NiKLfAa47acZaImCdA9UwswPz3CparAUezHLT+JiFAVLnAnFi
Kb2K6H4cBQQcqBXN4kaLnS7BGFL2G0E8hpNNe1Xt+OfdD4AzE6ZvlyCBxMxlFqhOF3xr880Uuiyf
6mHYDw4JAvNWuInhrQJaDg4EeGqwEs2tUq9bcxs++rfxAcvBDlnAVWi6SbcJxrO2XqPUB/fJb51g
uLOEVav+aIV9IoKbdnqkDYExmra8IVU0MZgPgU46/sXLdljcdmSFoxNF/w+RHJMPsZm/RmCxyTZW
PbvKMN9r+bqBsdttQmGr757K1LQlYff51vUquvLZeC822UAwRyHTGW+SLLvqGQlz20xXfUn8mPvs
ZAh42MILOPtStptsIxM077ljcq96rr5GMZQQ2/t2yqFhTvB8eKh5q8HbEODNa2j95oqA36sYgvmT
jpXiKrXd+Q73ks87/jFYmYcZtQ2Dr6ehZcYlK+MEyOUAny2wKxmkoM3VuPmefPOxQfKcpneBBueF
nflb/+Hztpe6Aa+76du2F+eFMihWoKa0HWL3e288iC8mzOHC1h66B8ChmNc2o41HtP9ItqeWHP/B
I6eyjRlr3z7lT/OrQ/3twyyybb4l5n049NKxSSFnOPl1qjli7QKJPVVq+nglWoz5IoGdWdMopNUk
Hesx25oxyTxWoyuiEiOdG5zqAhcXUCiHsT2xrZxseXGIxOkYiKNHJ6vSJcEFeBdrrr53am4osg2P
oTRtrXHBqn7+qk9Os8VRksYRnHmNhvWv7X31yBzTnyYTlKgt3AsvgeiUpZsMNpHJiYbnhfthDb2Z
3/M282YNaWDXTSNmrDXlRpFctXP9ciNeEEAql+OT+tIOm0LhTZ9yYlvqo/6c3HO5XUTYhNX7vmEL
NV5l5j9SD3GiylUURxihN280q3HHr7rZ2W1wW+VfMmOy1eg59I/j3VTsK+URYqmdSlcwUyePWiyl
QND9qQwxEc2BsHIUuabCsvp8oH49/f/1uIvtNvDwb2ho+eiRBFCdgnOm3nnSPeXHtjyV5p37/uGl
zMktIHEo2iy1HJpEQPdILaRj1qxKRD36YnAklVoBUIPzoBBs5JOLYH8y9fmq2PpZw4vZUAq5WbRa
Ti8J2xObM5CyURm7ibwydQfxEvSF086dHiiExPK6ERy9dePYzWoywbaorFpoqu0qyNwg3o3DmUwx
vNmo0VrRz3XjulOPPgp33Q6Vda09TMPGOwWm/eWx+K+hW9pomVkoCXVaMq1UpyEzXTE/yIaO0WMz
bKeAeCd2P58ZH1OS83algxkx0VKSUfJ7P5MT2PF53xCRBcYOyKtdRee1hJqSlrlqspNb1NnWRrsp
RadSt+jWrWF9d5Li6Ok6qdZJdq+lhyQ5kHSTG9RILofpYMpOJ7gK7LpiV/YHg1uTkT9U4mPYHupu
NSVfEnVXZTvZ3CZmCeP5vEgTG3YOBg3ky7Hb0aWbwDsP6+OJzn5YBzNqEigKFhRIEgFmfd/ZMdRC
KD8EAlZxQGPBVs3WbZETkcxNel9ZO6O5jopLVivMV4xjjGg9JZRlr7XaRvvJiyHlOn3oWi94OSs/
pHEVpG4suy2xGkEYwcOFIKxghQYZ97azZoNUTrkGuj9U69rY9V/kM9Hm6GVAmsQ1s+vPu/daxX23
ABbdWxwAMCTHpsPV7KgigtRyQ3Tq0smfTEfYW7suXqN6mwWroLomi2zIDPzKN87QqmuRq6vWpNQK
+qY6puZKMtx6x+p/AC+tZKSa3VbZ5Do+z7imbYpiQ9/T1Bm2anasRBticl9vGwMGoCMGrnYBIFWK
HIYGap3mOylc0/gpbVeNjEMOXFMXzxMqtvCFZi1jCLSYrzF8X1HgKL5yfa3kNSodtu45+ItV2kNh
ndDh/HhmzWOFzgj2kcgbkUZ+PxXw6JZA2viERkjDIMocxPbUXGV+YTczm3mTq07dXvnlfppj72Gv
NyeSmfPL+PCy3jzAfLa9ObuqTu4b6EPS0Yy2ZnlXNBeG7iAu1nsnlvjHe+2iq8tIrNAUMFEE26K3
arhajuMXCY6EsSuhZeZ7y9vG1ZkRunnu1vn28zn56pb1WTcXkZeYKuXgzXOyHB3K0XqCkx7KUXtR
2PTZed3ttGCtDSvP24fVRoou/GqjV46V2YjYpadSZx/v2YuhWGwAE9qMkhcF0jHNzhpja1KdaFfq
Mf8Obq8EPlCfisk+RCiLBhdLEkSPWk0y3QfgmI3fy26XmjD4lAcxvclGt6yv2/QLo07o4g313774
zAwG3HY1C/E1RN+Wc6yWkyGb1PiYahCF9MKEuN2k4aqxpkfPyBN3QsmLy2X71S+t4Cyer1+1pvRu
bXAbyhDu3oyVd9FXaeao4/gDUegRoRAB8LP+lZhv3Cjp+Bz4a4QajQMn1u1UV9UJxdB5er6bQXRC
mV1FEHdT0CddrNS5VI8xmRQfq2wGVehY0qBgMm1OTNQPYQuXUQmZYfwxwN0CvH2/HhtjUITIN4Ij
gg+PA/aKKyVsAPjmDSWm2JNWQJXPLXY14GlUTluK6kp3qq8ft6XXpwA+ivDgrCK6OI4RG8l93xuD
oz5Qyoxr3zVLPXKyttZ3auXmJrAptB36FTf0FGNJ4byO5Fmu5K7tw+nE7J1Xw5uRhzkEyBo5EIT7
kDNHwuj9kJSIBDUBQg7HgUbcMoSoNCBRIjb+j76qTknovErhL5oDnU8WjIoePgdLh6zYzDRxsnL6
3innuhxKawn6sFM28t3s25wUarhtZKXCkSh9KnFMsRUxF85qcfqSd5ziRQeZXtWLcuUn6TMFUL9t
tW3ZKdw2B/QwII46ktbHu0DXkhNR7xIDNI/VXIWApARwSYG2+n6sZt0XIDmadSMPlD6mkvRhJWWo
mXrxDpL1QRMMaZf5Q4OSQRrALIYj5lfUkIoyLm1Dz+/HvIztUJR3cmH6G8U80/FcgpiO8I7WtqtO
U069X/njC36FWYEOpZ4Ly2MRMfej13qy4YvHQZcuglS0+1KN3B4e9tkUebdCGAvXcjr5VN0HY5sE
RbbKalncRGZ/oUVFczYMJAuBl56PYTruWkVyCk87hOC67VEUgyuPfjptOxEF6Bq+D2LbX4SCGDl5
Gk3O5yt4mebhFegAsJBfMimxG/x7/woaHdJxqIn1sYuschMFjL4v1CHBRWastCoEiBV9MXSpXcs1
sZHnA6Qx0hgU3KzkUWXtsBeEnmwUleUsrr2LKCQF56N0HlLkhqFQXjeykRMEjSnKE4Vp50KFbcjA
7frzriwxm0ClAYtifMr6m0Utl3LuYj9YnYUa3U1UVPkZXMM7mVAz1Y0LjYnk5DoKiehBbLWJXKky
aFhbBwBa0CWM99BJV20vRHslQRHWaHIXuFPkygrH/etj/uSXXP25NhfUlsWP/z1r5R3T5bJ4yY5N
9fLSQIj5f8Bv0QlT/nt+i5unYRY+P2W/3bwU7bckfH7Lcpk/+5PlopuQXBBGx9MT6Dd+DewKP1ku
hvwHkSfbvCnLEDX5g79YLpL1x+wFheIslpm8spm6+ZPkIhl/IHvLNQ3lcPYTIL1/h+Pyp7nCmy0X
ZiOLZabTsHORiV4WuQshkaNRSfqV1qDWfRah0TKu8wZL7nUcJ9GtjKhVv8IEF8WVyaujjntMAzSr
rcvkrJZEYDKKEPv5vtaSkT+0xG7TSujEUJAPwqeJPLdCkJEr31EzKrgszcVa8gBqe5dFkMEA36OQ
ydXRF0C3lCG3QkTUct1NjMq8CzMpR/sHz2b43o1CvjAEP0s+1ohKBJKMEc0RbJjM+JAlac0S7npK
CFZreBFLXR39TZ1HhoDYYqxcxHKj3Ut61BSO1JopgmfpAOWlmmqjWHm50b1YrWagWSJkw20F8zzd
xmDKESABydNdlEHa+q7X1QUYJivAk9myvO9RhoyRjSePrAIl65sjWuaJfsikurCcGGL0oWcht/uo
mcjvjEVtoqFQDWkKZWySMQrpkSqi1oNNoyMhyFCtG8kM0wv4WCRns7RTWjbStqxWqCN0lg2JvLrq
tMlHPaqZoidpAILB6cEnuZ9nQ72CPYRztaJ7lNR6Mcx6Nx+aNvgaNJl4iUgCgMFwMnNEeSC2dhfQ
rtV+U4d99VCnWgf018KvolsJIVYI27Io4luUG2L2wdBKz5Uw6AbyN0N68IxOfOoNM7o0Ys34Fme+
WtsehGgKSXk7M6P8CEz12I7RJcC75r4ordh0lMKkVp0NoJTdwBOUb5MxgD6uh2i685HMA75jeAPi
bTq6s+sSgwFkfAR2OWfMawQxq0Ime+UrpWZcRwaSF3bdTZ22mYS8VPaqCioIEn3vdeyRhp7apSbV
N9hMGuXawpbgUGhdI7tqURkvsw5kcoGyiXzTdOB6zyO1k/Vt0Spy7E7qZJYOxIc4dc10SPx14uGE
dZaDuut3mYAqi9PJo9yjeODVjVs3Q+FTFwVljYZLiTuP1JWWuhYRJxPcNtWS2C1iJfE2QmmqB1VP
2a79pkbdsxKIezcD+OJ0HYcjGtBBXrc3tRQY8Oo9o3+W0n4gfBcw1aTaGwTdedYg+IW2/Vi6Acz7
wbEQHipsQ65MzRHibtq1al1jHqz3Ij7CutJJoBgzLB0RQyot16zi/IgfuocIVSb4lpP6uYQ1VgKa
6bHVBKrN+NCRwNWGWHho6ooSWq0Nwn0Vdn3vhqmh3Zt9Lz5YiPJ5Nhz4zOCNp5rKsvKYrSE6aAr8
nmewEplPDlQUW9AnIXd9iNTfjCzuroRhGMAtdKMS2EQM6Q+0UTrLGWN0XkHpzVJNTfoyelXVbgZ9
GgdnCgnE7c4yow33d9VlA61SJ0kGLXbiwK+fmw4jBcCvk3le+Iha2nlUsmzAYgy3QRtrFyoyidyA
M6skXWxo6drAzxddF380UMrKC5/yIr11paaRuR03Q5u6eRELpQvTtshdWass0vdSg3ZAyiYNykWt
LJVKfUIMYbVTPa4QlzEOldhJ1DMMDY0ua7B0nP26ENbRpKe9cib7GqanqSg+p7LXPmWViu6Q1gcW
An1qoqr2qE+ttBmwRrpTo4gMJdwk0txMwgKzsiBE0crX2gdRR3vG9hvwruRMxgGcBIaJBSw3pq7d
qwEij6baoycS8gokcjG+/833AvUgNrHW22IrKwL7Zmyljj/oYmmbuZD7a7Wz5HxttkocnbhnLW5z
nDhQEKDDwPtBdACBgvdBmo7dzzRpTb/ypkJaebJn2WjinMKNLy/6r80g3g5x2QCBB5j7fTNyJQZt
PVTIjeKC3UDZrARSwA2LgWg0AvMsVqTcI+9rHwfamTQhnueq+Cqt38QFPwOktyzSuTfvz1e0/rA3
gnPBOY+/zPvHCGql7EtdKVd6ngInaaPuUSui+q4MM5Wg4q8Q5BdNLXLH9HjOayKdDCscUdslXCfL
PEuqk7DAh6Al1O3UQatXsdTzlq2moPhUlQnqxkEqIxKN1C4VqTrKw58EvP+NmPB/xpGeW/6LMv1/
g/08I0P+ejUzufod+3nTPn1/YZCLl7dR4fyZ/4oKJUI/RBbgGRhzUXYu5P0neeexXLeyneFXuS8A
FbqRpzsyB5GSKE1QpAJSIzby0/sDdWRzb+qKlkcuu+oOzpVEInVY/a8//FMVuuIdX5FgKnonEor8
koj4j/ZZuO+QNCJlXSi3HDKX3KVfVSGCaYgES6YK3gACvevfVIXc2MGYpVeMgz5ZH4uWmrDqo1O/
S70TTBasHKzOPoUNcpnSJslsGCkO8N5746jz/OteTpHlcqhWkQWQ/o1d8tFMpWrB2oribNOEsO1B
Z/x2SwE8fInyqTubB02+GSa2gv4h6My3spuq4qRqLHFqZnNr0itIzHiVeJ383EiFD1YRGu9JD8Yo
i4OafSsL1rhNYbEDr1MeeY9Rd7PH+MdkS699mGw1TqITtlFKSXkfYwJerUcA/iToyfAYc/N0muZR
r10nbKEqOZQSkTvF8LLxfQpWU9hnt0Mc+1izBX16+2Lo/GZWH2t58MtgHEAQoFCXPh+FsfISJjbC
cBSUiryeQNVfiiavPrgDyvUtfAYsPmu/oKs+9kjHiAH5wn/Z0PtthYmcQZFAfZzGmNrOKa/AG01q
xczFZyjQZfQhrXKckrIk0WuSJReecDGLlYtRDYB82nf41WJMuxWlK77pvk/TXdcFLvZY6XSq6hS2
Y1u4J6PZOtgSual/biYY0A6TZVyURBLskK0v0MYgFVaUuYhurSjOHrAyXM1hYjabP7+pY6R5eVOL
xwOLrBSSTebo+D/PjapIMNB44tJ87nslVg4GbvmK3D8ashPO4hdOTftCDO6qFZ2zmrto2wJ7kGkj
5HkhxvGuHUxnjxUUbsMaq2IzMz9iPh/tkTCo7Rs3vEBCRyOfUAKkbotSg5PeEfoCbDJUmVQtsoYQ
tyyIgCf9GDwkDV1az6bn5Czm89ZIR6VI5pbAusDZq6zp32A8LjPs1X1w/MOcE/cBpv3hEGuVQ13l
RO1mbltrS/FnkUKsvbe+z/JrXl/G5RMwh8FXl9fxouGRpnXtqyxtN0RvL9Vks8j6GoHTjK3XurXG
E7BRd7vEHSFJicIzIjnl2ilJERYqLN96+6+XOQsnCfh+Npumhejy8HawUy48CZ97g9ltfSFLVZ1G
VimHdbycQsJ4yG9NK8QMu8jxT0vlfDZR0px3WVNce7LdW70/F7uU3x6vhr4IL4euqd8KC1vG7OE7
I6wFLBQxAdUoyvHDmxxbTOSaEKbKPLhyo4LkchbFWUtVf9b51+3cyp+v5a+27z+CNS934/+uzcn/
wi0ccOXFbH21h588Jm3ycvt+/vf/7N+eeAcwRwlLeikmJc5/7t6eDToD0MM+5i7eJMsS9c/uLc13
KNBJMKQdQxbsAtz85+7tvwMxBnxFzxII/o3zN7v3cRnIhh3YlBWw1FkJIXAfjpjZbyxj8GP82HtO
aqukTMp9kvnBaTklNmRhGZSXXt8b3/F/bpHWNtFbkoDlCi/H7M87oL6n/iaw0T8aszKtsxJPVW8b
4VO5a2rIMXZciC3Gi2+IKI8XruVKdFApedEB8f6OqmunbowQKw93mwtRb8xqduDCQxR/8eVvft75
yxr+9RvlOlhY0B4i24UQ7sM3GvsKmKuz7a3RZ+Z1U04mwuOyjPQq5UBh72Su2hMCmY0rd+xgtwEH
J7s/38LxMrCkCjCeeFhOEygYlxfxYunEiBxv2RQ+ytTUeouPh3uppjDYjErnHI2x5bbM0HijdSsD
psTRlyTTgM2UdhRwJLdwdFmZh7UyG2drFhUSjjJOYvPUsBVG1XMsq2AbjLTQT9tGDIAWQQ0GEJoO
CEhQZeU1DFf7QzWbw7Tqsei+KCoXCz6zd+vHLGkDGjq0ukBLOFCf12LGF7RK5wwPw7mQDs6xMwKZ
JA7hgE9TEQUr7lS0+8aP7XvTxw0Vq+dRenBkgOm/pbE24HOSPjbsSJkIP8QWYD8fK33vKct+8rM6
60kfEkF7kqcCwoJbB+77aAqSL0BQjnvb4i+Yf7Ax27RWgUPg9YmPpOpz5EyhfWUp/Ms/ZPak9kSa
zf3OLzIh1+L5+G22ef/Jez6Ui9EOqitSjOVd5Hoc26flBD8/H+aBCDjYc3jnkF8+H/iL5ey/cAC+
YqdobsxnaKB8hgnCZ8hgtk245vUzlGCL3rvEHh6AAd0ZYIOXkjix6tIWfVHqKwUgwaCwdsUzUAFy
B2jRPwMY8hnMyMuhjjftgnEUDejW1n2GPjhD57vE99iJ7W6ah5UKO+fKXxCTCItgjuf5PAcrTIP9
C28gtIS+VuJ/zZ9BFzYuABjKJ3uDo3m6h9IKQAN4AVjjMlG6/aCq7wa12938DOv0Y4oLv1zQnjpI
kKVF0wIC8Tr7mwJgqHyGiFRa2vCifYcq215QpLANIW6SYXrSGEPvbUNOJLeq9eKLQLvBQxP18XdC
EHK9sgxzyRnwZws38r7eV1q1e882/PM8m7z+PDUC+3MN8H0jawvqa4J98BnWmhD16ADLy3EMfKzn
ZxHc9rSYmg2GvFhOEvCFWWlWJsBB0tPbEOgNC/PCtOd1D8JyNYq4q9cQXguxCTiBJytHGvHHKuvj
20plytgmdoX7QBT6brJWWkVbP/XH9GPe89KQsyZU5mfYcIOuV+QPFmejnYbzRZCNab6pZB68T7wA
IUSM3yf9M53NewAO4knl5Dv1pgsLi35+Z8zzRselC6VgUNGT3eMntSoClS7BFxU8uLZv7VUdlOlX
/CZQ0ljtbObbBRct1zJ3Des6xQkwXE8F3mDbbNTlFcFH7bhOCOt+D55bfvZBs78S25xgnlob4e1U
pv51nKUesTZOFX2oO48xju2x/u6RSHQTkBxmrskKSW+nRLTRFua3aiD456ne+Y7hfLQNM//SyLH4
Afxs+KugVv0XTUX8JCJzrFlcBP7/zlC49UrbWW6ecEp1wuteNZO5onedWGsCCjvYmKocxYq1XEFF
MseBrkCZMU+ElwY3Liai7Ub2BQfbPLTwzyu6iDGYOyXGx0khr8w2tbKV63M+2GTdhIbVrbGM28SS
6m6FXZggQNREvL+RAzmWCyw+f66RXqLsU23x6EQlUU0ybst0V+QdUuXAMsgpLHtpgCemfiM3iW/F
MSElzSQ4ciFmXTXGrKJrq9KpRjee9/7G9ash33e9VUFNH0yc20FmFQZ81dioVcvcwe5d1DGm64II
RACdBIGE2/vj49g1iO6y0qvMrTlWPFnrWQainMCOIgwoGvgdI+TV+MwOqfvXFbkEi/OsXzz6kZ3f
zIxeQg7IvbRWVlPO1y7sebEm6TH8SmJWinlL1HefMXMx72sDSJIZQdIrggNPkyZoSjyVdFqJaCNt
s/FBLsnz3gRNg6Zj0IVzn5cp3JuitGDOFnBly7OhaxmZY9a4HzqQgnRVmYWfr0NXZ2/l2R2X/Sis
gV4WoAGe5aJfPtzT/JIViJwMZ2vUnXOr9G2Jh+hZOqvqvY06af3njft3V8NAEccB4LlFNnh4tbkk
98XVKVIMElFuMLCeN8Ng+LveUjYg5Fucsud8o5e1F4yRJZjbgt1ICJLz/PcvCoWmKeaGJQTZ2Bx1
t7GfFLjYOJ1HCkcTIK1ycO5F1BKndPVSYzKLD3jUG+EG3LzFbTfASXlTQ6GYUOdoQOKu0CQFRFaE
/0RfTAOqIByJN4S06wlGUJS03wt2Pm/159f2Gr6ll48RBzs6DpQQf44OZ8L1O+wZI3+r6GTjLq9R
ODzZcY9zGKE9gXtOrTTK0zrNORvROtEN4QcSq5Ka1br7WQD+1Zno35oz/l85Dy0I+b/HNM8e80ca
3gcnouUnfp2I3HdYpyxkBZ869Sds+avPTQsc0zFy1lC0uERf/9eZSPjvONqCOWDrCwDyjIP+QjS9
d89mtMwbR4IW+MHfnImIeDyuZDG3hSeGiS6teE5ZR+NJtuTWBZWAzyvMmlbaIJNHP7HpnQysEosh
SlEtmEQg3pfCzPDI10UNVTwz+mmlTGz68UzqR2ud57rCetoQ9gjFfw7pPMfeBYasFvSMYLGqHy06
UJ2LWNFLFP56Q9cjxA4CDJfCqkbKNxGO9alqvajYOsI7i8M4x0ohtSqYTp47EYnkK7K2HCK4gBht
SlVF4gybSu0l0Xb2CAxaJZFjfcwbOFsgm7Z1oUJZPtQKOBKrVpcblFZ47auywGg8Iy59b7hdkO5r
R4sbPZh5cBJb+fjR9Q2iMwhmmmvymEzMJ/J6sMkr0ZRKqOP8q5IghpHWthi/RyIYqZfqfPwgUt88
GUWGt5E5i+yU/wvex0Iv4NbX8omIkxJXM9NLHjvpNgPCqixCmho5EvJhJ8d0K+bO/Ih5tP0p00me
nBDdFDx5SV2f28PgeNvEK/BYMWGF26vWSlW6gUVk3AuHpK51UrrZA4dwm1YsakLqtS7m42jLTx8q
T7PZTTHn7BXe5FoSsxOGSI1aXGXXdBWNL0QRIFUPE+KkdhHxhtvGarzH0pDwI3MjaR+wrI+/4hnn
QvFxq/BaDqVIVuEkG2sTz0H7RXCqtejlSUSEFRjffEGCb/pgEIO31uzCPR5jWUqxVrbOSDfOSL40
toHw1cgdbZNNFFjf+7obkzVcsrEkGKxJd1o7yUMvQ0ttXZzS1oZNRMsK772h2NmkiEGoN4IhXPdh
3MS7sOvtW1eT+LGP23g4syd7aGlH5sRzvrGLvTrRPwfV01dippK7fOxil5aaJAY8/Xe48xbbhI9I
cYuFXMtW/calXh+2cUCBfUmPgU0MOPJww1RdoqKGWm1XOfWN4SFGVN5grDlmGFtCmpZ9KekvKv7z
RqTm8BMJ/auV/v8F+uXwif/9an9ZFq3+3jSP7cGCv/zQrxaWfIePt0OFi3UsRm0We8GvFpZ8JyEc
w8ED6V2sZV8s+O47uqBgrdRgOFcvDky/1nv3HR0nVmb+EMsBuA5/td4f4yXsQgKUxIZBhcYWgtPh
KOr9QVMesHB1rqU/pCQ7fY6zcd/ZykTFbw/ibDAG6zav3fI7mRnuDVm6WCJZqXHGkbf77EaZJMAg
684lca2nUyLVe1dwiPpZ5/zVePu/XllIvuUfxtoNdtVt+a/3ydfy5WB7/qlfg815J3F0pmJnYC0o
HFX2r8HmveM7uw4VhPzVSv3VL6W6gF5nc/SAFspS/WK0ee8wD3I4SSz+wIsp6t+MtmcuwUHRTe1D
1bPkSmOiT4lxONqKpI96leqcaErX2FYzjm62Jp+Q0BOVEEwUU1Ojzj2bpHfnmx0pSVmxraw0puM4
m6vMdhNqBY6XcevTuEoN/8JV8dNEzMtZHNfsKEV9LjqChROjD64jmsBntZra7Yv3/huc89WkwSxX
Coo34FRke8cnIzR7IglFkkMgCBv0jB1CxDC5cSix10ZN+EGXiuGNQv94Z2FLocFBEwaWJH3OY7cy
gvlIUQLd24aVmW2sQP2QXvElMPNh8+eHYz06gDKPL3QEZXbBOCc+LPIt9dSXJoWVjG/R/d9fg6fh
3LWMLpafw3HQ4r1TxC01GuksmI4NGnJY27yl5XyuVV8ONx6F8kAAdzN2XbpCh5dx44pQ6CpHmOV3
wQa+4XmZB5/CxNkHXfPQN92HRoutl5FDns7iNvfHmz8/5/Gh9vkGFkNhcGGaHebRHu2WvQiqlBit
ICsvFFFgl/Sh0PH1xHzSc3grFfrVYfD5eizk7A6kOmDfe/jA5CtZei6W6NoOEREs0acYuhoZ4P6M
56d3XQT0ShvHviUO7gfw8t2fH9d5lskfvXEMtZcWABaq2OEcbSdWMRr2DFiyTYLqjMLkShmz3Npu
+iPqqvmWjJ1bMuOKfd5j49h46onI2x9Woi4qiXgkziu9yaYEMpo5xzuiDu2bzvav6oSUHy+/8A33
ak6zH6a2r4rEJz9nAoKeBoOgp458KZE54VlOdstNJuDo0Vv61isIkY25sCJD63a2MmtVzMmdI+ov
Wejea9++LRvn1je5su3R6bcGAG8nfcJ2W6/quaFJztWA+YrVcht+4MIiK7z7oSytVTWKW9y6n0JO
51DazM/+lAarfvkrJ5MOMrKx3bqSbF8V+82Jq0e5jlMupTT6SJvUvQ3QwnxrN6W/STS/uurziySV
t6mmwn5+Mpnal1NfT+d2vax5iYGjqzEgC/Pq7DLJ9AOJ1zwVEWbzZYFifxjxYTSIhN8GjntVWwNw
sON+NjxdfGopijdEXQbrUvDmkFegmMh6pNWAa3sZlvhe1fmTq7yrsfcRLrTlSabL+VJlXbCbHP/e
Xc5MrOFoVyu7X3txXK0dC7VvkWDuyM5zJZzCWslp0aUZHiw+z7qtsvwpm6yPMpFyE3j6Icxjtc1p
N5BZW0wflu8aesUFYJe/UqOKr7sg3JL4JNZd5Ws627m56Svb2NpxY61sTfLmuLzk59c42oBpqU8Y
dwyp9IMXWZJcZ17CRBjTrhBFsEfuH6z9xLsKYhXsnQY5Vj1xZKni5MkuCGW1srbamTDAVxFRpltt
kME9aGs+KUvntlSuA52VoUAF5JwPvIaYEPpdQ7DwNp2D6TKMICLUhpVtHA51axBTuL/4aGzrWv3w
h+pBohl+vneoDMXeLLzTIp9h3o7z49DLH3CQ72si6HYxMVako/KQfR3/cKcIdnk0yHWkJxJ5BdTr
Lulb8PCpPsl6vGddmpZ+OcptYnHfGWAnOhr9QEKWuXFSN+N0FeDyR7TzRpD6tAriJNpZaTHtC80U
9Ir2YXYYAIaT/DAiu9iXU/PQjh7ebD469MGgWeIRPLUqmpHtNUgq0n7FbSDI+ITgytErrfnpsLhY
Jo0J8rUfOv4RB3gLxrlzS/wtiFMPcbU3bPwtYhyJxw7iwpRnP5yeSabm/InY5at4EJcyHK5rM7jP
u440QhqvlzWs+S2R0sE+CaVedYN9O4dwX2s9+htK6yvskwYitRMPjk1wJSbrVqVMJOlGT1bAi5lK
wTXC5sGR5QUnyweUK/ypl3zi+NttzIEPJgA11zKIjfs0cafL2IunlZ3BAXZwPd1wuPraI65bj75/
b85ztsHE+J5af1wtf2JFJJVo9VRETFnP9u51LIztsvi2rZchXGwe0lzeNknFpCXjDCNtBr4ZxvRK
mpA0EgOfJDk4ZC0S+WvZLBmzh462QlR3NuaVj5rF4AgdmS3YvB1fEVs3I/eN+Jye5tM4mps0DSO9
NGnQrQblM0Ur9eS09E+cnHhGiOzRzqjpiTR9mX/NCcnIbEy0gooZr9PmofHiJxj0D03ePEDY493b
JZIDt2FR9hgnfsx9l378QyX1vHuep0bl3efKnPdA9ZCQCepaN2VTnlR+z6wgH3JD3JVc+71xP04Z
g8sIzoJMVTu/nLL3vZ2qj70XEghmhum0V0H43QTZQCNkGVvD5qdCU96qDAt4tszwEWgYXttS9oXB
sjTWo7iwPPIcCa10xN7SQ70lV2C4Fi3fEkx3vPEtFkF6K9jLcoQ+tZfW6NAwtMO61dOKj4KdeYLu
WjXG4zRG8Y3l4y+Rsn5jJMWCnznlgwv/lGnDGe7CDnW1E9Es34s5gQ/eG1Nz3nsTK62VGfmqxbQJ
X/AYl9xMdMZJbnPLBGhP+wgnrm0z9az0uXWLaop1cez6NdzoDLV8kupPjYrj68wo1NZpnEcCrrKN
jR3sZgi0vyEq03wYOWae67GuSHQ1q8/C8Me9X4TTpaEAugnejp90ZGTvE9N4FDWRdSg7lu+XmioH
UJuNrRxQq/co177R8ySeXlj9OouYLL0ia62AbLQdCSnd0Bb2d17dmw9Dqp7Gke15WZyqkhFssWFD
RqLx0DcPz9sidevtNKB9L+hlrLW57ItZ2JyT/Eh8o+9cWTPjEMe6h7RiwbCAkbD6dZpzW2AsofVw
TUct+VIWrODPa0SWuFemroo7o0ifIlWFHDXpaRHYkexY4pc9Rd2rvqRx5uJ2u6zHI/qZNT3HH10l
byqru2xK76sdq8+Fl51npKzSp6RK0CMZMWWRB5hTmJIEWiacZInbdZi+U3QoAo/IL17RWZrOidzI
LqbR46AS+ghKlyAbJt2pzPq7VPf5TioTp/XRGW8kXsdrPWhOxhXLOhXlg18sjwmqxkWZjyqr5y9d
EpAmFD8lEe8va5IfS/TWWtTLpF0KjOdygeDTh8nNnuqUt4m+EJ4ZjZ83wKOld3NYpyEVhsa2WHjb
NmlPh4WilXPUK8Y5xj6Qtcr1jPuBK7Fopj+GpJHIBzwAN9NK3rjusa0ZuBheZrbpoOgyKc2PC0TQ
Wd1pERHF5fXXceLhVB+fWXZ/G2bkglcCymNUJObKbNSGeuTSbY2PwqsfUjvee1kB6mizn8+2RcmW
YVnbYIXR1bu0me8icMVVxMFtHWs8W1rzKwRZlK+h8Qls5c6pGsgTfrWrR+csNqIPQnffUqlOROTR
O2dY9yr8UTWoTeI8OXOjmjJN9eOVY7TZWT4xl4uQhRuE/nRYavcB4HW1jDknhfZQsOqk1mRsc8UK
qdvsevKhcawa0ibX8JCpGiGlrZMBq+nBn/JVXmUjYSozZiqGfENj++qA+szshEbPGRte/7Eosqw8
mC+Jb2xcSRFCuhtFmnBPZy/6kS7SdjbWH38u/b1XI4pL4gnoYTS8AErHnFLZWUVbh8rYFMub4uPY
pzhKzLdWHERbrefPnY+NQsqukit734f+1VJOypkFPYc+vG5bDgACuut6qZnMgRJo+coNxcBkZU9j
zFaKV/ADaeqgTP1Gkwd6Wkr1o66aB6ui0ulmzjWpdTv6rPOBRnaSJBVVENu+jBO17Vsozjal41Ju
GjOVQ04Rrk1mZyLZJCAa4LBHe4+qjUPLc03XN6jTZunf+5opYrA/ZVljnIiBr02D9qqa+ZccpB7G
VOj7MpCkN+thoQ1HizQqZBv/uTNy5ooGNoZhMo3tOMY4Mwa6gd8xVCyshKMTn8quEAQTxl69gsbI
Q6NJwpOHcstK6gfyttstxXN4FqXO/OX58/0VvHZf5vzvWHJ60LX77yFw++/lkm6mj3/Vcjf/y/QJ
HEhejPNX5Ma7x6Ro/3WetK3+FxFt/7r63if6EHzj53+Bb/IdRL5FcQrNDhXLgmr8At/kO9+1hXAB
bT0g3WVC/gLf0KkKwpcJrqR/i3gODOEX1EtrD7azj0ReLLAZ/uF/EdN2LGFn6XU5ISzZG3Av4Mcf
gRFplUzQkSJzkxpteumWdkZwmmVOTKtI3qREd+9jv4zPnDIR0dZyyh7eng67BKEhyzZngXakkBjE
1xLF6s6kq/UxgXBWooRypivZCkx2BznXrG1ObpyrsfriR/345JJwiZd4jHudZ9rNd+wh/mk8M2B+
n0F37Oi2PBzNI2iHbC+83mO/osAto6AYxnkTOW7yuOSP/RiFa1ykiEdg2Rmw4NFrilMDX4u7AERL
LLy55GHGZ8TGTqP9udH91YT6f9EfWayV/n1/5ONj0T223cspwxHl15RhNNIBWWzfbXgviy/1rxnD
TGEyEUq30Lntnw3vfyaMIax3Jl+YEiIAtf7ZUflnxhiQh5/xUUoL+ilLmNTfTJkjoQTYJFF1DIgF
GKctTrTnYZmUQlzKWJybu94Z3U9+aE/EF5s2soe4OGl9/DjjxLIutM7kadIQy9AUmXz0cuTaY1KW
W8PQ9aWTevN1BNtxY0XWfM1s9/bgTpgdpnP79OLt/gaZPgQcf97wwg8wEQxS3dlHczyazaRy4kzf
hVM44yQ4z1simE14RzrYCRW/xWA+ciL554K8GsxIwHOBOo/ekHY6f1aLkwS+vB/tOrgGGYGZmhvD
thv9T5myy7O2UCmJNMlCFBsoo+xebZ/PkJXRX2ZtpOGi0a3FnLOjOxzpbdOqGjU7EcxlkHokRNve
PiUz79SK5XTy51d2WLgsTyAZSQvdgX4b68ICvL8gAs2ic+1sytu7lKPyKsg7RK9pxNnY0mqLzPeO
BG59auju7s/XPUKnny+86LnMRedJ6XTsJ2fQWs/nYsSpN0S+hbFzsiclPDknbLI7C1q7Yd0lhoF4
7+Gkmgxjk8++BvKgavj7O+H6cvGSWSD5Y2GZQiRUhaqmRi4cfQIv0Lrw47m/SLq6PZkcW990fi12
rTabUw9QkJhb3LTtEkvHN+7kNx+DYCH4L8gyMT4+Zp9U9pgJKNQzzuZlB2SrJqzVuuFDzQjae5PC
b2Dx1UlG01+LqaiIDKByyxPU1GFfh6ed2fu3qNrVJ0KL5KUizO8jzA11ZUaBtX/jZl9PNlTTdNps
GmML5n402azcE0q1mbzz6yG59OK6+hpXuFE7RaIvYwumtzU27r4Lp+IurVyccvuCITbNhdiZZTbu
rNKdd/x1si/Ygq4N/F7eeKGHXaNljBF9zLykKoHlhk3E4eAmCam2oyK17myOd/u0IlRyljBA0wAT
ub9/HbAFl1Y3a6VtIs44mEh4NceBOdryrq9tUCmMIzAWcssYG8A2VwnAimHk933ROpgWRKb5XjrD
6O0SfA/UNqiapa0nEqm3qEK6cedFteNi6BKIT71VW9/+fLfLyv1fB+DlxSx36LC7SIH0eenKv5z1
aKqcuY2Fdadga+ybPpx3sd1XexO28rruU3leq3k6TQy/2OR2KN74LkfHJa5PFLaz8PBd+rT4si4T
4cWqQ3+96pTtBXeW6J3PanLH8KzH3UICT9jmXUvQnIWb8pgRNRZCtV/VClbqxkuVVaCm0M4XQt2n
YtNWIjgVYeUQnGKM4QfLVt5XHNIVHG3tnGe5INXbzaYedqPrj8XaN2PvK3ArrPEujnzOZnj1X3L5
xT8jGFJ92kRuWNHNqMt6BSInkG9Cgp03sJHmea2BT+Cxh6N93we1g1F25NTtqlFd9q0uRYA/XKQh
cE15lK19P9P3nhMzFUC05u+Z5ULhiVBo1ZiFEDm6iqDrmPsphf25cqpK9Tsk2IHctkNe7aPeFy0I
IsaCHI/yPFnPyvLGregVbsxT3STZZupErOEmNem5Cf+lAkRpSCXKqcKzy7RMswbLdA0yn4RJ7uBg
Wt2nbkM0VdBFC8SGPHY3NVKG+75t0nFT4zRtnFbEnZ4OZtuUu1rm8XWli8UtAZTWXBd6UGLz5+Eo
lrXiYDyidII2xGDg9MCictQZjwqbY2PaeXduPgZbA7B3lXduQvRmZX8pHZnfmA3PPJeOcwdxJP42
xuqt7MNX6xnmZeigIKqQfMrKcTQnRFnGOTQs787I62wvIVCvC8OjFYE86ST3cPD480O/Wpy4HkUf
vC16hhyMjhYnDxHL1MrYvzOwbcIzC+MPp4y8nR/M0RuL028eDZc0rFIswBA6wUeXYo1NDWeYg7um
hIJrxU60ywxBnaJltMtloHZ//WhsYxSO1EWUjYsv0cvpXYCX0hLyg7tsxtQTkYLLpM2+F6aSb6wk
v3sy0GuwPJRHJnvm4ZVqOxY20q7wbqhEeWoOQbSJKgN9LBvCZkAg+1ao1W9G6pJHIJYTq8mhdsGe
XqxcwFaQFYPCuLOVXLqDjbXtE5XdAa0V68JlR0vazlvV2CmSI02Ic5DhVfvn13t03FuWT0RztPWd
ReJlwk05vAkMHHrdlIZzNyXw6mm94QJwmtU1WmmVhH64ccbcZikL7RmvHTRJw7plEEbrpvCsD3Pr
JFjAVCp03rqxZZ4ezeNFGAyxnI3QQYJ2eGOWlftZWofBnZN0NIyC8LQKg+JUYO98ZxWZd45oCfNX
K8To3MDwvC+n4ap3Y/eNAfi6MKeew+AN7qbPYQiR4+GNsPpB2aJHfq/a3PgaRjp5cMrAvq5jq/3W
8TKmjZhakNY6VeOjJKcHhiowOH63fmCIB3IHso9xq9pVajnRx9RIyJ+YPCMUl5muzA+W5AFJIPQ8
WsimGWJ2OJFvta6UbUXrpKqm4q/nMGOcfHJSEYEXoa0fPlHXVDgH6S68M2K6iZVLn6GbXbHTcdHt
Rqt5aw6/nllMK8y+wGZga8OqOrqepVwzn93wLpDNiSoJ1Uuy7P2c5NdNiwfKn0f0b74XonJsJBYR
sws96mhESzFoGWvfuMO3S92VVptcyzCK10PoVphaTtFpjCIfYJXMhbjB8soaORdYnfyqWZkvkRBi
7YDDwl5JR50EqevT+gEFXedhRB8mnrR/6jV63qqqns8nF0TRQjX0xmP87p0x3Bj3S1eBkvPwneWU
DmZnJBFlXkRQiBt+6dMZSwT5pOy3Asxfbx+8Mctm56CGo4ayDq+FFEfWg3aMO2uI2nWRW1/ioYrX
WMh9/vO3eX1SY4FdlPgMBUQW2EscXmnodAv+H0T3ZVy3X2qMpx4tZ0IwVdojlNupdkhXKdIQt+ZS
9j12mgLX10GQYo6DvdFWb/i8/qZa4IYoEpZCAQDrmICGyAz2WVVE98ptvBPPKIebdpqdNd3N9MRM
dbtta1NddHZR4TQX+tccS6o3fKFtHvpwpYMuD9RPyU/twmnt6KWgjPE1Tcv7IFLDaQX5eOsk01ss
599cBb9L8DpQIs4vi/ffy92m0I12s3pM7uesjdGW0SZPuux/MGwdTi4c5DjJsWgeDaWcbiHC6SS9
x2asXhWGvsP65LQtETaIbvr+5+EkX++gnD3ZQhcTmiV1ZHnmFzvoVLjS8JsqvWfH3hSRWUQXw9iR
7O0mUyP2Tdw6V7bqpbcJVZint7OUBIA2lZhuhnpozC28+umDQlZ80/tG+SSLyj7FALz2alyGIbpT
LBcwnpzWa07+fO/L/D386CAWCxyHMMxfAtsPb90VvRHMYkjvtanPUjdh6/X0h1LZ56ajvsrFzfTP
F3w9yZcL4vCJ/zjGDsfbmJPG2RxrK70ffMSv9WhEu1B1Ji3ZPnhj7frdpcAcIaaaDASO9YfPpgon
yq1OZPdDhR1aDP9lM4jGQTxIs+fvn2ohfTMEAOVZWQ4v1cjUdRzcGO+pf9PNXJcRVt6ZcRpL0b/x
Ar3XFQktQDZNPhbrMcYlh9caY5Fmlt2W95ldd7e+28iHaPa9J7cwxecOvsw3HIyMS/wZcUN08sx7
iBsD68g8y1ByOF1ifOhLXnuWQhJZDU1Ufs0ynLLXGFHm47ryUoSa3eTU1IHz0F6EVdbMG4akNW8H
neibAhqFzTyyEdYWqm0+u0blPjVNiIJnsEZCk/qmnaOz/2DvTHbkttJt/SqFO6fBvhncSZDRZGTf
SqkJkUpJ7PvNTW4+/fkol6uUIZXy+IzuBY5RKMCwrYggd/v/a30rxxeYbzTdmK410Xlneaqq8iJx
5XyhA4sEzZO4hDVXqnetyCsXi5TnPCV0jh6cC4NoNtW5ntASxaib+bdk8uk4jtFxiF2f66TWrsDj
Z62yWw+Db5p+0tuZtiwO6r7cdhBOiPjFc/3NmBKLbasbd7lGxRQ536r508a2BM8Pvfiq19qhiOAu
BhztEynJdHVXC3mWB8OF1YnVVCPm+aowukcBlijflp5S56Vo9T/bdv+x7XHi1lrPwWAWaCzRPAKp
snaI3iwlJubIrjD69qFKqhRQJ2N1Cptc5kiTYL7FkaEvuc5t3HclbH6/+By7mGnDruz720b2EyuG
1XkfFs7sIsLGrO9MvwO0KVfGOm5D66xWSftUJpJwGKRyxNClTRu6oyWuZDeN5Vb4lrzN3Dx4HaaZ
Uq5ZTROZWrZXfO0cHXd3U5UmMdupMOatN4n8YzYLPDu/n1Hf+S4nKxPXSZ7FKvSFwrDO7h8W1TwI
cmFbdf9gF2bw6tSCbbgnOavaGLIF6Q6odg0uSEeIOkpvW31PCKwQG4sifxAitWl2VeWTZ14GVW9s
sBrFr5pXWH4EosN0N5mlPwuIB3noYzm/5Ce1MrRbzvCbfMkACxQaME3wUAmdJrty6ivBC9h0Q+a6
Z7//rT8vwjQFuf94dO/hH59eLtsRVGuMSe9Bn01tZwR1fEwN+So0q92mvvLOPThM7ywjPy+OlMat
tWK1yotpiLx9vHCxexHIoXkwqFpH9NxjaB62t9X7Sd3//uf9vOVzq1uriKhTUGucSkR6CWGmMfLu
AUNdunWRaUDPmN9jYK/3n7fjhU9Zy5XG+hD5nLc/iAKyA8ei6x5mu0gjVADX6ajBQ49lHqZC3dUd
lwxHFvP297/uF1dX+lJcLHhxa537dD1Wht0CBfWGh4Fjx4vuESDoNTr5dJ7NKF0046YtBL42Fr+o
cAv/ilpp8DVPU++Q9VX8zob+y6/DlIHrtPbSftrRYRxweixd8TC3xry3s+rB7AkbiZ1x+oxWiTGu
++rWb4yadBEP+uqi5G0VF/rRbLP6nYPtL149dEYT5ToYGeoLJ6c9N7f72p714WHqkITgsEwjvYZK
+vtX8Iu1wlmFT1Rf8ctSEzoZzF3iG2QAyOkhy3LjUk+kehVFw6E5KG2xzRtXkfWmJR0yYns4VnxX
tQVKlqJN0eFOYHMt2YhcvWiop2pj7591yYpPS+NseR3LYRiBuGvWFCIiSt1oQVN3PuuaApAb8zfI
+WRbHNBaOq9xJozQFFqFzET1+bsxHqfDnCIEQ42HiUuFPvb3gMUflsXR8MHcZWp+COiw7U05sGsW
sDbPOhTOgjrOvraG4YI38rjUMn+sarPdNyahqildsV2V5IqSRdcc57iWuyYdMIQlcRMVkz6/c6E4
SXSgw8F3pZBlUC7D2ggI9O2UDJThZqJ1oKnonnoqu1mGqhyJ18iKMtj2Awk7BW7aJYdPCJ7avsOK
pp0NZHMeOy8Jrs00EM+5M4rd78fL6dq3fq91bjBlIZT6+vqMf3iGrRzTwXFr9dDVUFZabJXnoynh
z44q/R98FOPRh7b2/Rx6chFJ8Nq5tTDVw5jhZmp1pwsnKwZvYaX9Ozvm6S6y/ir6HtAwmXEuY/jt
r9KFrsVO5So0QRmB1F46PKiJPLAEDjBe7cK/RD/RRb9/lOsE/nHVXT/UxwhDRYh8EpBXbz/UAMuS
uZ7kQzsCwRPEvpvenpGogSCO9C59r8T80/LGBzLqPW7t6F7IdzHffiBg+FIMo9AfqiFQO4vDyYy5
OksvkK9CJiliUvDWZgLCfuoh0niUfTM+tlYVXE510r8zxH/xzHm1VPgpK60W/5MRPraBxtyy9QfK
lQVElHG+a6g5bKapMnYdVJetM0/qnWd+EpHwfV6hsOBVIwjgr9N55fe2VZCUsTw4saadg0ZEtmhn
HbjzROwHE5Kg1WvNQ9vX5U5fCv1hoPUWUUtqz8dJXGq0O86d3tZvx1YTZxr0sAtO+k3UuZrzztL8
i6lGY4wuBHoLIH6n59mloA9SeM3y0KdZ9ZQ3I+mbSxbsemjy70y1X6yMnDI4O1sMDcrJJyOjMWYW
YLs0HmxvXM7oUoDqVKCLnBLpYaKkzh2jIUAnLsQ757f1Lb+dBEy3VYWl0+bGcnlyaEdKolN7DpYH
Vyr9KHpT3cS59vL7mfbzz0PCy7q1YiZoKH0vIf2waKm5rLjilvpDjfsmkvztBxBMFfhtUHMWaIZj
30G1rxIh3znhfHdxnvy+73f19bRoORiL3845JZMurjLLfGgXGxu6r9l3lRPjJkmDEVR4ZWdFHy3L
or/UQ8LJWTTjPEUCp/IYxnrlbelh6nqIkcAKmJhp+2gOqXOYaf33YZMs/El2Hlyh/u/1aKnV8m02
nUqGeAmXe9/Nxvup0Z4dZylv/B7lAmZ8G6YC/lfrm704zXmAlgRIpbs4zmZ0xiBF+j2Z1/FQZJ/G
RMvO+gyZQ2jTbXwSykkRiHJXvC4D/AYbxMpl986w/143efPIIB7q8IrJnsXbyS3m7SPzS7k25dzi
MR/07ryoTZTludPMF57C5r8FhNaZ1xoNjAr3iF3hhqtzPWziqiTBAAbFGM5L1Tgbu7MI+4kFRFu4
1t2LVo3g6KrZ9BHAl5m2meu6jvIaeiqQuqkiMUUIFBS4H+CfV1Un7xaYjQkRAMI5qiBO8JwggM4w
H8nhQFPFl1d23eXPvx+tJzGhTHYkkzhpSZrDpmnjTHv7ABqtmprJEt2jB/HpvG2r8WAQ+Z6FeeLW
CYtR02SbClvjFTec/JBMpYCVMboNcJ1O07pNQ7YIGRUqBUplLaU8JHMRbEtJWtcGl6jhRAg31SU2
MbrOHn7MNvK1Kf1s06LCUNUXOdFclFFCYKf9dTEZlBsrd7HFztAN+517+zrD375u6n50e1exKHeP
U6IqrYxWFonfPErZ9buEjYYQWpi/xzgL7D2jpNlWjj8c9CS1BUTgontnCfqppO0Eq7QUlCZFFUzZ
p+hqeyzGYfQz+Rg4xXQomqrbNp4oDkIXTrQAzD/TpmLYE+LAvlyu0deNm9+mXqX2v3/zJ5l7vPk1
ce17rwo1xqrEevvmpT5nVl0386OqJvHsYT1BPCfSNaeg8POS0GmHVtJstubHRV+4IyVekVxDpDUl
gZGluK0s6YV6ocr/gSb6vyd4/q3Q8/9F1fPaMPjPos0/Vc9PWf36FfXzqnsW6dd/7Puv9cuXrP46
/KjmpPD0l5pTA8kOrQLgOme7VcfwA++Vf0Q/nFsEjX6Ot991gn8JoK0/wDpTyaJNjgRiLbv+pX9G
UA0nAAoyIAxmCavm39E/v912oZ5yfMef4NI9RN7gnDoU4kDrfW1ZK3eypqA3VbWbbdy1qBG2ASk9
iJ0LE6ylZT3l2FfTjTkN/o0U5fCoi27DDkFVxW7MeGc7fZdjl3VynH2eTkjL3FwgryaCzdDM5MF3
KzcivGK8V6Kp1HZkMTjkg/nOafKkkfD9F1lUXriNwQHhf+sv/mGPzwLN8+y8LiLMO0OUKL+6sduJ
glRupaGjBlrfw4AfETFhpKumvLT6wb4d/bbYY3jsN4MlZIhz4SYv7elIIZQYlNR4LNzEIXRiUAdR
98Phh6F08+ci9yMj9u0R+Pt35ggKwJ4yHUdS/eTu7feU7jRFlrCyyPYR0zJvk6l6mrh9wk0kKlDE
w7vp1287Ln9+KMwGPOmcgym8n+wuvKTAYinLI7Dz5mORq6d24r5ujJT+SKO7Nt3e3eX0nkOs/GQu
j3Xwnmzi7c3nz6+AMM401kEYULZ7+668rp0gRfEV2hrgr2tRrVW2UX+cDWsMSyf1LvUBl1lKfMve
0HJtWyiTsBolsGfB0D9PM+qKVlu8ttWk0ZN/Vyp4sgV//4br5ZZmAWFNvJ6ThXgBI1WNtcdDsp4y
eTliOuvxzElBjkw9brq+Ccv8Gl9RuOjzEQDmRUnvwPVIHarCAimFMvdaUu1L/nYZ/cjyajgVz4pG
NOyqdl6LodouQ4Mz2u+cn37xcCnisZfRJsThcPrVuzSv6wrzWjRopCAtnOyjpiZvLyigtEptad/b
Pn9eSzjCU1KBaU0XFgH727fpO9IORjCukW0SZz755bmu2nzfkPGzLasivsQP9XkUOaoIsA9bv1jQ
m5A0txkwhm78wXX3IpblO1/r58fAt1qls2t9mEPUerv6YT3AVd1jSeRbBT21k8VOzbBpRX9gjW0i
pYEp+T6X/9fkkDX1m01ujYj5z/slHj6RDek/nrI+yep/nA0le+bbXXL9A/6yCdl/MEbZ0NgIKQP/
YHrAewL1CYIYFTuDtLt1w/uXTcj/Yz0WU8dD2U8fb+U8/rVNwg1cZXuApDxiTzhH/51t8nQMcRJ3
KROgwUb0sjqP3o4htfR9O0MKjga7B1FBlgmCR5d8i/1Yqm8/PKZf7AVvb/sE+vFZOBTpZSBTWrWH
bz9LH0oO6kMOVLN2Rtp7Sb51sTZvg3R4+v0nmett/t8n7n9+FIdNcFsIf38SQkPKJoQu42ctUxrW
VnAu/ae64tpJ8Emxq3qY2rOUZ24Ra1EMsEF5M/Y9/QZcQvOpsr7J5A6SYU7mAygKGHlDTI/Yoq7C
Ncuqtu8aK063yfXRYD3BqbUGIlG6fftooN9WzjQZAZ1VLIXLQKq8NQFh9qZltcnGKtLYY967uf/0
lGh7M8KQ1MF74j52cnMvy8wpR2RcUZuTjuZ3zW3SyW8l+shb+PeXU5yu2L+puUwzoAWzRdSvcoNL
aTcbigsQDNo8yui9cmtB/EvqijVI9L7dZSufZvpju8wwSLZG8YEKHuyTU4Hrxa75STkuFum2uZ96
93aWw7wVNswDBQEmHF0/3Tpeti8c8j3iChu20cYq7HsSTNC1rGFk5Yeh15Dby+ydM9ZJAZGBQyIW
hZJ1iKIc5a+3L4IucjJlhSAOyh/niBhaJ7RU8QV4PnGp2PaicUg+VgL4uDHEF3ocHMteIE9rE3f/
+zF8clP651dhnqyqJ2xTp24k1RRc/WUbRHqQAUKcoAOodl5BBhCAly4XcD70YJuZUYEoFDCnEKGy
gdg63YdJuv07R5qfVor1yfz765y2BAN7bLyC5ngUrLhGggaTSFqYU6zxqZ+WvycE+vPHr5g6To46
2r+fzrpzUtmWDPyow2W8CSbKVknrvle7+oU/HQEeBFb6ECsH9bSNjDhAlQaZcJFWkjQjZ/HJgn8Q
4l26rDSiBZN8idTsW8c2JQ4uNiiSeDCAMTp4lKgGt9QhWXrD3p2ru9Yya5xN8lDX3hfyKOEsBJdj
acSXy6QnoWaNu7g25bZtsr1ma+4q0tM2gQSYkMmwS4PH3jGux3iwz3GSdxF3l3bTJUgSwLA0W2jU
8OMrAfMk8o1spAlVVRFYkT6qNA9LSVpt7bVk5pXxC0nCX4p6ek4SvbvwAUJoQbKQKqP3GydgSSmy
R5k1y8Z3O4KNGkzqfE66LWrwO4Gs382UWVeSN+sxg4eLGHKUtQnH4347rdK57CaXtg5F1lJRfkK0
kADerp3mIBztIZVpc27oyGI5+2obKA+c/+aodPxQ8p+9c3xcF9Ofvozn4QPh9EuA+sme5wXtKPw4
9iOPzISNNUwu/oEGCMFrMG3aYQLLlIr3rDm//FAcThSA4EKiqXr7BPQFh0ML4x4FGJdMERCVJcXG
7rvLJeu9DTLikdH2/M4a8osV3nbpiTCB1oLjaZ2tnkhjkV3O9k6JZ0DKufXVXOyJndg0aLtCfG6f
qL9rqF68T0ovsKNJ54D7PQ3f+SY/bf6MALyVq2j9u77v5AgdC2dp2jGBy9ZPdqgqXVL8peeeEp0Q
0goC4kKJIeySuT/G350Zg/C3pqddtZxKjqiztGZsNjMskneuqN+5cKfjgXFJdWy9CNE6fftqCkqu
8HdZa4Lq2fK68rpUV6oA0zu5u7V3x+TR6ZLa1hmJLSiE1SX1NFYLNN/bvHLW3Cb2KEMnSotm+qZp
g+eBLjJZBmkFJOIuM/sBSEUe7GfUdBsNYU/o1W5o+SM2tvyy8yd/C7fuec5UlAQ9uWXFi6vTCNcU
owMeSzFhqJzimBCHpA7HBj+L0Lp2M7npC6QHfZMuajc0xnLhJdedV0OaqKDi1slwrundGE0VisKS
B50kcx65qvMiEEG0VbsSQJv9TvrMr3YKdI5IdOnu4vY4uZcgs2jrMfb8aMoDGVmjFiZrdJ3IHgGC
9X8eYv7WpeS/Wbb7/zZWkWvuD7PtJ2wBHrGXrP/65gqz/hd/3UD8PwB6+uizYfuvbmH+0V+gAv8P
pKkrdIDGMFWaHxnk5h/8m1i2waCRnom34d83EBK6TfTeLBcUc6G62H/nBvJTzuF3Ee53tiZh33zY
ycrYKDPH+1sZUVsJ40PqAt6eBTsZ2Xw954piJpElcLCU9WX3RGlZv+9tOz5DaeWfOwGzAO7Ix3iy
oV11hT+GOiez12bQDdI8U5bdLQ3NajM5VrobpDbRh13G7VLr4tU2C/dxHBMI5xO8s+eirP1LDh7u
VzTteUnUg9+dzbOZs+4Uvns5KdfdKR/yuRqrdMeDge5IIyN+9gZjuf/hHf7itnS6YayPhf0J0agB
TIKL3ttVqS+TBaa3aUQDTleo31YTlbVstw5yjmjGo3U2ABzZVppT/Xny/N8p9c800rMv//f/0Af5
4XX8NKVuXvqXZHxRP86p7//JP+eUw61+VXOh6ebYiH6FNfCvOWX+gRGfmwM3c/4PIfm/bvUaAfaU
rWxKtyvSdf2H/5pUmun9gUoJlgh//UkU+Tuzal1j/72nkWVOcw1h+6qQ/H7MORk9qqD+OUFr3lpJ
eV8b5rhxrcoK2zh5L77w159EkVNf3Tpcm96OU1sWrqHZebEtUL1etaPu3GAjtQl7HprND+/gF1Pi
Vx9FNcRkqeIsg2zo7UeZtj0KU/Cj9NS4SUtKk5rh3HX9e/FpbzewPx8ek29VP4I44hm+/RxiGruh
KYKckB9zKEMy2J1NbabGeesLh6iQpPjw+x+2PqPTt4UkZ417oD+GhOXtB8o8sYmhzoqtU/flddD4
n/Ip7y812ie7IiUHx4Fx9d6JjNLL6ceyqtC9oQKlU0ulI/P2Y+Nq6LRgsNItiBbvhkSH8mvdKhab
ok4PNGb9ezm3E2ch5W0tQYRpZvjlcW6lB79zdCIH623kIDj4EBjZsMs52h0lcI2bBasxkU+9c5Gq
sT8LdK2Fu+V697lcSM010PYPw1DG4VIFmbGpKFuet7L0j/iFi2csTdXWQ95VhkVXN0PYF62IdNnH
FUHss/ExXqQIe6vwnqWOWoqrGclNnNu1a+Rv/musx/Ynm1dH53fhNFX1xYzsYBTqwosr8eI15Ze0
QPjJAeZKDl5+npkBN7C2CAxATOS9rKiSzZw5KKcraz73+748+Aa4uEJk2gfDToGlet20NSopdq47
dlkIp2B+qkk13+PqyOgo++ambN3szO5JVnP06kXHdHeIO3RGm04OyZPuNsZLPxbGfSsSBw7oTBYH
enf1SpQxtDudOvNucaaR22LskwpXSRkRV+GArchaHnBp5uO1k+v4sd1uLj8LN6CfLdzuIi2dBkLd
CDq6qLT+I4Sp4o5st+nBS1vjjJa6E5naQlusr83PZLVpYZ6RgTvUSWZRCMu0i9lM4MpmKAP7yR9f
E7KOyP6MjQdkx2tNu4kdILuiyi/cpi8OsipjdBS+voUIlEQxxZpjmljFdU78+w18j/jM8MQiQQFY
xWGsCAoJ86osI5LonF2R5VhmY3+Ow6w05bGVg7hXldNxM6vqydhwkvaOInfSZ/TWLjV/P27CRZYu
eXsrWWHRrWPgWfULbnQS4BqRm68yNsYRXOQwHhC6iQyKeE/Zyez9g4ESNKc/0dOsG/FA2lUj93qT
XWeDtxBiuIxfBEvAEXP22G10dxpaqn+9cUe/vP866vpwnseJe0b6Qw9Q1bZ22bB0KW3pKSVYBJ9a
2Jp5GeWl6D52rkzOXJlbcMdkuh0DLfU4FUuALRLCnayyJbKUnA6EBjpPYpLNjdm63TZN6iKMmzb+
QKxYHhq4SD5qdqUf/SotnhxdLv4GeNonpfnetiPVap8v/ldh1PVO1Jn3cY0nRpgq1EMWVMldLR33
wqWR8RiTKj1tEtffD4mewB5J60ud2TdD4DD0R2tJ9esRRMiVAUCKmwbUkvs0Joev4KjzJcuS9Hp2
6hwFK7TFIJuLW80Zho++1Xri1hZtV241vsbwqqV2m26BA1c5vUWlN7uplgKl1RIsgttS2sfNXb/q
U/H+m1138GcKKbewGvM06tBn618IaJvKnSXlGO/rhVDnfez4WUJml9VQl9SH+FBYQ5A/FjRyDYRc
pf5lkMHo7ZQ+JWqbZIZOfozfFMklWwrPe0Ep4oexEvanhXwyEc3m4nm7ugDEEmlxQWvUzVYaNHEz
NyQYHrwcbRc+SxtxTB9wGyXRT2n5oXb4si++p8aHTILXiqisFN4W25l96fsL3qhS2dV0JDY3bo51
oOSHutJtuUcMOr9UEiXeprMHNJ+dOcyvo55rVN3rwXqaxjjwjoWXim8gstW9oarUesgLLtEYH11t
DL3KBOraa1phw/Oq2vk8zS1D0Muzyrs+SfyNlsWPWVz0e73F3UMLQAvjQVw4eh9EKmka3BL4RUaB
sl/KGKd04LUgaadj4qe7Lh4ZcLWKnywCWMawyvNvdqrw17SgJlQXtGXIcJr5F1vf29jwp/eJYx37
2o9D2NH6uTa6rBc8jzONSNXc8eRFB433RrSZEerliN4KzMGh0QjBZPDfU+yNGoouEy6Ag87n7Y3Z
Y+ylwQMEyevedQ9xXfkc9jVf31XdsKfiejS9uYt88vhgNdrGtWmrp3F9Rku6Zwfa+l1/7onp3E21
s6r1QJSVT9PU4Yzusv0cq1enM14s2W3wkuyNXl4YbvsIMUM+sg+tyOiD7iblmdtjCyu7DITG2kYm
diYBgwGqp272i+lQPHGXp0IxbTZxkkStt7yQGn7RFMUlu+ReBP037ub7xrKvbbuNqrK9b7h405ao
N8gj95Nr7TMvHT+NrA2onuKVTe6eeXKBdluDIydE+Vtqo1/vxbVnMEiC+rY1x6vW4zrdpMGHXjPb
MIgVWefkQe6SYbj1W8aRXA4eArO07PaxIoN5ydPXGTZ2OyrI11/HVtHodSh2L+VT07ZUlB3JkllS
W6YqsokJvDa6+sJx5md0vAdMBSHF+hCQTQgpBGR3tbGFeEGuGdmLcZEW6rqy+2OfDh21C4PzZosP
S3S7oZ+2Xu5di2GqiD9yr5LGZN+3xksHldy97fVbqjP7Ts5Ym6aCnkHfUBeJD1VfMY7M6uCMgDva
AIZ1qZ5jhwik3C2P0yS2duaXG9NgDMckFYWTDJoIRaC9H+euiZKZSquqJwr2U7/PG7/bUBlUGzNA
XOiX2obL977p0nSTq/5GS/PuAyJ6P2wtu78eM+/GkvbYbuLZAulPmtLGRMq8k2N2tNe6cd6lhGoW
5UOGv2SjF/Wl22vJnpvkblyyM33hjjqkL2VDD8HSu7vUToBRr7xp08RRmTCjkJ9mbnYfVP656hJS
JrUcn8GkBQc+gB+f11vAyVHbW/rOE1q/0wBtqVh9tVssfJ3jjlSECGtU6ViGy4AbyxWGd2t6eXuV
6WRklghbN7reX6GzE5s50MZbHerKWdA4HweNKPFpUOeBl8c76tln3VLp+6QV4k72Y7xrmm7aVRAm
gsWcXkxtTi87b/GOo5pu4qw+KD0eQ7s3l8tCc846DKqHbFqgygxzBEz3k8VefwDwI2EDG5do7m7r
ecINYQL2Dew8fy5gO6Vae1ViX/+YckMKJ9ram3Ew9yqe7uoKCY8Ys48CW96un1NouXwixsQBQPd8
O8jsqTGmu8q3z4NpSDaB2RBcGcT7djLNK8PTLifiQcPURUHYiPR+VvqVYckzq2pvA0sdx2y4kEY/
AypzSV4P0nradw1y+KVctj7pm2WXnLt2f2jm6brpnHqnRvMC1vNDq4xvBSgTz+ruujR+Kkv3DhnB
VVL0F15JKkEwSlSG49ZQpJnQqrdCrBmvrp5FCnKsXfhnAe16SDD7pbMvyG9lsvhqR4TpZZMmV2WO
ShH94hW5Ep+Js4qWMQNbk/s4/1mCIEJ/MuzuLlFGFWIfu86Lcoscf2cWxnU/4JrQvSoy0kW7cPX6
gTTTz/VaK6xLGaXajHmd6EWG7JQeBwtCbc8PT/yg2BA8S9haWfebdBoL8k7dnn1puVgZ3EvOXB/6
nrWwQd+QZY5153U0JfiHG98ejYMoNBHOvR/QFLPwWLbQQYLWfCSj9qxu/BYPGQ0I6r/qLJhsiPK9
+UX3eYlFu5Ib7Tk0Cu0VroS+c5LRPRLRABwnHR7Lxr6vcW3RnZE5aq262qBmR+9JSFl2i0ZrCbF1
BNgMzAU4dE7CjC9fZdLEIXWTS+iq2jGbtO3C1GaoBB+Hsv4093VEOudyv8wlAQFWT+zMKgYeSH7b
tVMABk2WHxwhFX/k9Kwq47Jaw+top/JsW9qDmkn4rr0MTSTmIf9iSu+zKco9vZ1zheMrrnETzWZ8
zTJFMgaPt0xKsYNgG2yghEBXT91k1/utQ69HAqyBTkyn64zfz09x66s8a7+W83Dug5Bnp5kV1XJA
zdkQBxszKdLzOcCgqOeBR3+VhpIwy+E8loO9awR+maUcAcfHRlMf3LwA+L+4uR7VeptzZk26yOgg
QVmN+lotYxsVJeSo2gICCm2t3ppl16FcGZ06Mkf8vMagz09LqebjkGjOaxIkxUMR9FdEDahQqL66
X0YI7gtp09GUxuZFVZD3GurCHZ9IQTDCAjz9Rq+G6XPdm36CezQ1thVirfsMP0cE1bMM17nIqEuS
NZSOHCpjTpcLrc2cJ5k4wTcvSeVeTBZaJbcCNaMy0L9+Ss926w8BjSxZpncpPrCXQi/nA26Iy8WK
092k+8VVqczsaz4unkCrNLifNDfQwtHWHLYHjtWhSND/b4YuOKOfNpubdNChgo0GQrV8Nv39Uq9a
wsSozIs0nvOj0I0M1UTXRXUmlhsijOXOnZz5qsdgdi/E4Fxb2DMviXh9bharDjOh21/j0iCaDy8Y
1xs3cUPik+OwCURzARY+2OPeLi7avnDve1XnW90idlrUWrGBfzxDg++haWkEvhApLq/rzHaflKQW
SJj8yCVKtcOlO0nvfMjwUpKUMcS3bZBUUWE09MzjjOkku/FDplLzvNYM45biQLtGRVjFpblU2YOW
FBx/Y12fupCIlWLHiAWvbmg0IdlAP8yMwm+eN/ZbiZv28xxY5YWO5CkcXdWepxWcLlJncs4WMOKG
lHE9VcHGYe4fi2lKwB5K79DZsbh0YqyPZaZ/HYfO22F8FJEdp/5DPs/WdRcY3f1EeGmkhonjWWWc
pQ5hkYX0v8jeiLcJC8mRcBBe9LxiUvS2UedOsox3vUNO4dYmJKXbD7nZ1dG8vqljZmO5SphgKacm
8waQZa7Uhb5aJ/xv9aAslNi+w3C48SBPqvFSt7vMmKLOXYo88iqh6xByiBKZrG2nsMjTVIndajuX
mEeoeGnG5dA7sX2DkdP4IOxK2Rtnzi17g2YiuatsdYEbgMW1moYzPU2IajCzptgLs/M/QNIm/GDJ
SHWNp6piiWm2Lt+eg2hKeHncmzvDKLuL1jfxyWYrHHKW+rZR3bh1fNqqRlfF+7FyHUzC7nSQI+zf
bpGEOAK548+Imqmtd0VFGj2GWxtcmyUi6oT+hWXY/sYe45tu4rRkzAGBGiqY9w0b/xLmubnCKXld
RQtwxivnI3ES7Z4r/72SM8L8ZPLP4BqiGxIdqM8pucyH+dn2l6+EhNO2XqFN0kLbKIH5HNM23tv9
cucXXHJQqBwTRI5h0CTyYk6UiEoK3zsafelWtuN4FEXWX7bCn5AkLeV5quzymOX0rTVlWR/jwH2d
mc+ELjhmZOtZvSPAZdxm8ai2wPUeYpNDsHIGoP95wI3ChB7TzgHkGBG758Ks/dBxAJP2lUfUAnJN
QCCOm26q2GSvxHJ4NVZbd/KN3SwaQPYtLG/MJp+DPmXkYV8NK6zNO2V0TCxlrlGhqXuLKfi8d5S7
9a3lgu/jINANzKhnHHVQTpsman39bMka74KpjLim96xQKwwefJHa1zgGrkDKBmepq4tdYs/BsQsm
CGYUsXL49hUZLgOJfGdjX35uiaGMXNCUW9c35BbQRLOfVWdvbfw2YaKTwJpNw0sGiXKX+nUTAorS
dmmcZGcpcffXXTPe5Uni0g9PnqSuJxtPTQRYdOrTLEgZbXUZbyuzCQ7Mdw+nhau2JkHbaBf0XQOm
FMGoYX1UqHt2scS5OFMn2Ey+dUWpU111VGojbpWINNt2PHcKzN3WUGgciRznv9g7s924kXVLv043
sFngFBxuDtA5MDMlpazBsi3fBDwV53nmG/Vz9Iv1R9VgiWVvwbw7OBuoO5dCFBl/jGt9a/QA3mxy
VhzbVKNj+iqo0aqUHN35irxko/ZJ1ePfKyu7DByG5n5Kk+toGJ1z6BLkKpA2iErvHg1XiU7uiNCA
i23jd2S5kuRWrc0eRMcomKT+bdGoIZlSSJDiyXC9jgSNI3Fl6qPGwHyCc1YhTCvtM0M8jKsSPwbb
mGTPRNBuOGJJkE6HJMlUtjgBZGz3CdmveBQsd19bznjFOXj6JsLPx0Ynyj4DguhvCd+DcRGRBvoo
mizeF44mT5I/fo8jC16a3pj9hiN8SKZpkF7o6mh7atWod24h8EKMlVJu/VRRH5yyZbJUDGsfpll7
n2WKcclevNjnlV2+9xW/R4pelueoz9yTAi8t2phTxMFmBHdyo0cuaemQjeW1Yg3ati5LEmbj6TTK
2Nh2KPu3wqiKHc65FFxj8kkPNebhXKG/peU7wPy40gv1jc+tGuOSy6rMLjOgEz7xWeEuHl37nQ49
g0tl3eeSu1IuuGhPNpOSpBxC5A9xwTH7tNNyCY9vK6PcZLGoKNCuTB19jeHgOpo+0B2iY11NJjjI
SPc3Uc7du96xBA0oj43o6CkmC+Va+5iahLYYjcahs4EbiHq6sdCRbQIndTwu58Um0oJ465LJcNOV
SXptVsZ1VWQJt4r2qO7cULVOSh4+NIn2oBG7wdEnwpMuB1YaA3gizqlilKBLwN9VN0YXb43Gekfm
Uw3PGOokeVATu8Q+zk5umyG8KR7tCNW/NG6M0fmYDt1nllKCJW7UHcread4E5vDVxCLnRSaJiNK0
2XbU9efAxwsXF+OpDBU2eaXanLSqFzfUXHWe8ri5qpjijymBA7siTMZjgERibxVG7Pmhrag3sZ7H
FyNEWnBM741y/EREU8uODVBDNqn1ndlzwFE2vj9ukyq1uIfX3xQtEPgNNCvSGHqt35hhj8e57b1M
ZCTm1ePwXhgF+yjDUc55y+I5CU0IekND4gbpLok53FtIKpH9X+akHXuIoHdJLJjhKt+CPFI+ZqgM
iPToD0U3XNh2cGTRsONA9wrwgQNUi3k0DtQd+6ljZ2Phq8g/JuIpjac7q4DAwwm8J2Bs7UI1PztT
p7P2RWAOjnibVWF425PPxQH4ruKHckFfjNry1GfhyR7ENcTCD26lXka92Bamfpj86AI07tGZUgAQ
quMlIaKTsD22OeOlG94SDfW2w3lYZdwi586RM1UvGNJ9y3GIm3YX8PR2CfKkXmrfSK7Y15q9Gy1g
N8okPgLo3FW9tks0JtuJuDe9JBDKr1AqjtP7yE6PU0dsU4AipBv3BQv1JFEuq5LqxXiAaNhLZdcD
PnW8AZ0lPeMGyJ/nivRdkU67IKweR79Hg8rWeN7aAM/xs2CbisIDn+yZytg8dqlFQJl+b5Wolyod
0AmyOhx91oMs2i2mkn1itvSiiWzC0hvRXm6iQG5sTv4tnfnNtokpGeTGT7+mRlFeD+TqHXs93zFr
XPQ6EtneMC6I8TkEXU+2GbN6KIeT75P7nJsb3ST2i8PdqybP8DOwNimkcZU1/YkDg+0Q1NuOJ439
/LGIqp0fRVvmjx2BHDfchn6wFYZBx2fSVq0rWCp3Wc0BkqvCa7GxIiSy8exc41YAin/abiPbuhoQ
3QVWt+XM48YwCgMfe7BNkMDZjeMpbpxd8SrPrpBvm6ZilfHF6PWrOgy9IYxvzN68LKM23tVJTcRd
cjM6AafLA41w+sxmx8Vs1vr+le/mXDSF6b1Uy3MycvrFjG40OgyntNth7AVx1Bu3PkZF5Esfx1TZ
wtX2fCYPzkeVI9KBvWFM+tayhqu4qs/QCxgvnDN4ocukLlG4UctKfiLXyctbaswduPjbFH2LXSdP
b4EQXRld9LGv25uRpByuEJoLPZq2AYryOw7WkSYXyS6XLcGDwjq3LfHrijIfYMJXzvJuuEW0zLG2
iJkQmuiGCf8W/Me5Ykk5qTEHCDpHa/z1cTew2Hebyy4L7sqwaDeV3V0WSb0PWg5ik149hIHrFaZ2
OeAb2da9m+HODW4ykV6hiSZG0e/vOjHeB4kEXKxfhi0aL3ATkOGhNW4al9FUKgW+4BwpZBOqxzCQ
7D3pV+xt9xAePhqOdDiRaB9zE1WpydCpALXfxbV9aeqjTaZn9VXtW2aX9vchGE4V2F4TSeqQhY9d
YN9yY/Sgi4xUwbH9mBjd5RQ77om7iLdEyTISOF+44zw3bvB57MaLoHM9GVk3o4vD1JEMl1z2aKEb
7CrperZW3SGlnbZ6T5CPFg6XpamdRJwepCsenEl5A7QSYj3wXhI3zfs2zOqtrBqS2pJz36XfIoiV
Q6kfikF54yLUclGfbDl3OUmTjd+8lcv503slf8PeZGeo8aVIgkvpDnexVd61qFa3gaiJmKqvmf8+
5nhFseU6D4kfDIdUb1g/2c7e51YQJlb2xq7iq0pv44NUpvfcYON4Gwjlat8kAWDuBnX7lUNewD35
R9pWaaPhepq4leud3Gel0entPazLt3EEMSGQHJPEqkJAzshO6xRAxD7ZLmFaGsbLq36WumFovy5w
SiAWpC6oj+RUoys7+AMJngljyLEpbQ2XJ/eC+Fo5odechrB5vXFPyWCWW73NOPBxqiw49CxnPyjR
CLSrst3pMkQXfEZg1mxjkvZKLy+VYK9V1bwEciyUkzaXyGUSHyHnBPfpJKPPZDNGN8lYcuoTu2O5
MXqp7tow1O+6MRQ3hh2o/DGh6x9nmM23rnM5iVG0vmUgIpBt68uJqCg1+JwEg6yOMgTqs0Gk2j4q
fTkyQyLzudHKtuihvDotk5Ue60fa/twmco6AzKrbktvDYx7r9r0RutN7cAkziZFgTcUttZwgJHbM
bogOt+6gYwZVMtxwdGg8SiVQP/acJB9B8xDfKBJZeDgj5DbiGi7Zh75bcsvTpJ60w/6u5MvsR5Y3
ZAPXLKp05jCc9cSglLbBicXU7qyhGbbcqhusx0dGn6gZLkU7GB7XCcQf5tK9EzIBtYInY8TBFIF+
A9JleBqnJAzsXX82Oz08Owj1+UaZ3r9LMjlsJTv3i070zqcgdZmf9ZneEuPvcpy22/VmMjyo2KDg
vPnf/JhZIB/HsNw0PRMAQP3iWOtZe+G07InwMH6FcvTRbkTzJuT0YK/1cfm2TU21xXZZd1fuEOen
cWrj+0pwsFr0IYcynKvupkrTtnYusi35gvdqysmPZKDkUpIDVGFPnzPuBnvwA25/GpQ6ORR1w/hD
WqJnO2VxWeYVkbQck+1L4nHMXLvOOXP3Bo7d7lyIGAQEiQPChFuuhoy7IJ1YB5cV/7uKqmc3OFm2
71htvx/qYTolc2a1XjcZiZuC+V/4MJ/7cOz2DUeoO4T9DTp5DhtKQMVnmSNoHfMgtzZ2N2DwEOHA
yUXeJW/0sefKLDP9S7MCM3ocejnPJiguNn3ht9dhjfq0FVp0KQMzulUR7IIQKT3OfwCix1ZyYO2E
otcWWBVI5eNcy2+aa7WzsdVb0ZwcGeP+vmhF7N67Tex2m7rN66+TJtVq67dV6pV2375xCjVlu2Zl
ARFbenvoendi0c/yjS2+bRLGVlcNy4KIy/QqgAa/QWJtnsm+Mi9qx28uzLgg3TsvJ4B/ZDLHnZcO
Q3RsuQCtCMqKJGt/vTLfaoWvFzsxGNOWG0NOABp/ct+kaUu2IgEYIyvGZrweYlS/o+Y3H7RaSwnL
CoOdKyBFDU0jziEXdbRJwlcha3snFFL0NmJMUbZjb938a4LjLgqY8fvO1UdMmAQi6ZLxWrKVyBOp
fXCtyAo+wBFX4AsG3GztbGuALv2vJtBKreQqcu936PS43nB8jbuxplSvLTCYzeFfcRpHtWVwUFFE
4KdIh+F3bUf6+LAlfCF450uDPfGTVug/6rxn6jx9lir93IF3/+nzp+fKvKf//S+1q/EbplumXoTH
f7rI/1bm8U+zzw5JHhQEYLroy/5ypSO+g1+CUc/Ch/eHFeovvx3/pHEMMMvncUnhcP0VXd6CzjMb
W7jI1KD8oB+c/aQLtatGMog9SYclZOMqhzHmVrXMXOBS/e/kLaBiemsVXG1x6/Gl9rUTwir1hKOV
xMGUjc5UXSEC1c/YurxEoexE8/jr3evfAg6ep7r915v/xppqvv6/6WJzEty+rZtPTdjWLzsbP/hX
Z9N/w8roIqxGd2zjb0e495cMlNgq1VCBPrFQYQ83Y3++dzZmxtlR8NSx0GT/rQLViIejI6qqxv8B
rc79JXOn/lLIOHc2CzchDoA5ZoKujYb7uUM45UghjjINaXUp7e1oc0cwfPLhQB0z7ia3tcC/dzFy
ffYecwDbU8W614W/01EZ7aJoSLdlb34A0RF5crLJZsXuzTx4wyoBOR2HoY6d3+vSUA9gNW9zYj+a
iIug/3TIarz75i9cx2JmNv2bDvmUTbj5hJvw//3f5Fs6Pu+TTz/7vU/OnClAUDriVRd3//c+SS7h
bMlAl/7UW2dix/c+ybCIqxg88exEnsfG7wPgzE20+VHIWbNL+FcGwCeO/net61OfJIyFi1mapDiW
NEbZ+BzZxD1YxElgp41GJAmNEu6gETISHlSfC4/G/uZG8q0VpgCAkVzuK5I17bZxt40evpVXDtfL
njm6BBaDzc7cGVsbaRwBNe8atfC5ZszPbiI2tkLoaggeaYvGCcTSxM1zpSndwR5stsfRUO2xoD2O
aikOlWqT2CTS/3Tf5kfdl+mWmfHfdeB5RD1/ogN/e+G2//MH/+q9DJtcgUGxFND75o74vfcav2mz
DRb8PEaV2Z37vfc6v83SeaGaGEiefux77+WfAKboKqr7P+b8X4DKPKXDvey8f6j+bbgieBnn9M7n
A2pDZk40StPAUQVYuNLALLPVfidCVpPFu4Y87o3Ms7dtNvaYqn2THUqInVQdOrzQ+M0NzvHGlquQ
Z2/yB8L4J//k4rlmqfrMWsRgiLXg5XP10DPVTHTGruCGddPUXXYUnH/i4f+MG0vZq4n8qID+2gTJ
dFMU1U2c2Wyzkvwd0pTxZCcHOxHKriqcB01DA9EXnDcm/hnXaIKnDD2O0UpE8KlzM00cytq9TXJ5
3JXbqjIib+fHZsJp+4y9iM0cxXxw0Mlct5wY62kxjXvTVC+LKUj++MN/aTH8P2G1gg9a5Zu+Nj2c
qS6QFP/Lqz5Bc/rfz6eIP1v4q8xYuMBec9iVMFU8rTOeLVzm2kNAC7cJS8IMjvlrksBJBsNstnpA
LMXfx5rmr0mCMmPl4gC2w2gG6tD5lUmCyeaZH+JpkTzDcyzBPAEaf2lbjYe4bgaWV7tx0hCJlqm5
DdB4740sHF7xlPyDqsSCnFlyzty1yJwATPGydAwxudoQucYuqie0XPU+rVCczbew6Bw5Eu7tcZN1
PokMlpvt0EgGwBY9h6DvDUZn89D8Hqq+QPY0uTvHRB+qskMFbHxlx6rwnn3TH9T5nCm8fDFwaTEc
CWKQsKfML+4Z8kV3Grvu+Hi7Orff+fEUg7FwkivHCc455mWsGST8UMTWXM12eVTVMTtEA8qhtHbU
jVAMuIlYDsDPOZ/jsHxrwz7cFo2yTe1SBSLfGjvdiUqmSui7eWxwXt5xtx7YF9h7B9S3nEeJPnN2
0bXe1CRAAWTwnQpuLRny5AnkoYdQnQNdwlEB9Bhh+DVw5J1RoiZAtfnWKeWFkLnYP72Y/4wDi0Xi
zGf5+SDwfyofhFuYvdgczz/yZ9ULA2saOxGcTXwtlQr/e3K1jd8oOxMKCatDXEhzdOSfVa/o2m+M
ECabEkg0qqPOROQ/y14R4rcneAhVL7BvznvqX5hfX3ZvftGce03F88ufd2uzbLkZlkGy95P2Per6
z7J99+xF/KhyXhTO95YX1Z0IX23MlpaZPTcRNTtVzisjyM8eeuFGCycsBOVgQNN07RvVUG4SDUbE
qsdemj/RTOqZjCVOt96YzijlOXsdE+uP2fOneRI/efIlbUbiha8TwsL2WkcyKRKR8E9X9i+3vDAD
5gRvoM2AMDoNWXcxZXBNE+QB9+veymKVo8tq6jPcW7AwKnuLY27aWbDG1jW+GFrtERIBQ1y8b9PY
OvpZ86lXY+ePceqX38v8JZ6N25NTh2Zpq8ne4GJT+tMVbKnjuude7PEFNEIHWxI6Ovfg1jgP1lWO
uahJPltRcPiBVMWv9etaZO0XA5PY8Mf+6JffyKIwpdPZThQSKALx6MSO420s7JVNLwoTYx6wkSQj
dBqGz2UetdpZOsovZRf8PaDMS6DnX5KQJbOtRl5LoH8p2WoCT1xX80tGq7QsieVF50NG2cYqOPc3
Ffa/q3rJEsASdnVcmwB89mFRvpF65x8F8pbXlic/HmSfaFzPerdl62TIhLMsojVrMoTMrwQernzw
Rc2Dr8qLWmPVUY1j8mWqUv+EJtI9rXsti6I3EzMe8o7kb/EB/apRrHzoRblLsg/GMKLZvua+u9LK
mS6trRtLltSuDLwfiA96ICyPQ+X3gJyx6a58cv1l9+5iDf9eSEJSZ/uEJQ2hRBeCsmbd614UfZAl
ckIrGu8dN2GwcriYss1q5aMvyn5K04kw+QkPhB+mO5MIBwIsm1+juf9d9/qi7i29bdMpp/Uiuqrb
t3lxseqVLCMSMAtmrLVHbnn17pzKJMKHUbwCZPnJPK8vZmNrdnK6Exg78B+nPE7TT0EujFfg1j9r
fFGYpeXU9dAb0T6yrPhjZal1vHHrKls5piwqExNSWHK1Ge2JWfSIHzCPo6YMh3UvfVGfST62xOzw
YnS8UTspMgzMVrNy/lmeukeaqTZZlMpdhflcNfut3n1d99yL+snwAZNR5oR7Lml36VB8JO2tX1c+
T/vkZ4O4JnG0T0YZ7dl/mpsQEvBsLN2tevCZM/N81mw6G3dIxYPHvT8n7CAoiuLbdW2zO3neducE
WaoLHjyiWdXIHuo0vVnX9KKAssGA7Qv+fl/ZjX1qDPtCrciwX9f4ooDiZAzMqqbxNIg2Quwqc+VT
L0pnqLmhT5lz9iPpcIHOAGvZnI6ve+pF6dTE542qFdBNSsXc1oFq7i13fFjX+GItm8zysLjlyt0C
UZ0cpOaO4tHOIWGuW73Np8vP+4pt5w1styTaBxNJ88r7oDJWfs1FaY620g4kT0d7VNMXjV/gbq2n
t+tey2JmK0QQtZ09BdDG+s+K0l5JUZTrFsvLdJJctdsB3QMCCWOw7iJ1eDCF/xq6fO4U34+n/540
l1FKMivDEK1euPe14JwpDfseta/XzZxLnCyRFYpKgBnii/5b5Z+cbN2Gaj53fd5H4KEkZUe+4l72
6lZ1ld3Qxuu63xI3mTUJW8o55q7P9j2AKQjO68pyycvUfVOLxjIJ9mroDDs4B49saIOVjS/KkohP
Hpv4vH3YIHZylJo0kbRat0hRFyWZKZxThRqNF+Gji6MhCNR1q81l7AbJRVHkG2ZA7xucTVWA17UU
LX8FGfuzvr0oSjVSRdE7tC7JWqaAbvUGxdGagicP92UXbKreV1qFohz8T0zKXCq18bqPyRH/y7YT
B0Nbm849JdFxu/nNu9p3nVW1A8voZeN9F6a67tM4sr5NJA5oE1e+kkVVtkJnfU84D3XToGdX+01r
xb9Gnf1rnIJP+fKxNQ4mm6DjfacOp+BRSjKC7yr9qn74FIbxfEBBSIG2VcG0p48d1wM9dwkFx+qr
1rIIPV4+uwCN0g2zJZBQo+sk7r+VEx6+df1wUZuRrGSnBwyFleKgTTfNfTzVctXMQ6bFywc3fQdn
SmDhZSzxcaCZarZaWgarypMO8bJ1vfJbX4WbwnAFWrS4sYoPq97JMgugSp0JM40d7I0QA3zUu91t
1zvOytYX1an0ehHFuFP3cpy4rMWQ4axaJv8jhNrP+wyBLS1HZbQbq2OC2mzdG1mUZjVKty9dWk4V
LEOB8XloOcFa1/aiMrlrHBNlntfivtJ2wYjotx3S87rGF2vZonSMJM9rSqd1Sb6Yuh3E6ZVjuLOo
y6BOrDRQShpvrsLxgIlo3UMvatLW85aw4zbYN/l4VSTJGdHxupYXBalWzjQ40KD2wMc0TA2rJngy
DV5WYmb2bR3UiGRZmZwsrbnEjb9b9cT2Yp50ywZ3JvDovTFZF2l/NsbwFer5j2d3pJovHzoZDbUf
TKYbwkaiu8CoH6AMxevGpmV+yZBWOOwHPmGemPeVc0adt274sBelOJBE3EA8wPs+vsVPlQXrOt0s
HHs+hWmJqVQgRXBhmNqXUZuIlzPWLV2Jg3vZNlwXdOop3W4oZHuQ2C+3Ru++lmj9sw+5KENkOjHQ
irlT50q1n/Rc7hwYIuv636IWjdQ2xpyYWNx+WfHJdgoYSGJS6nWDn70oyMS1qi4immrflrPJGtsP
CiNj5bMvyrLwG5XEB9avIq7K95PMW8sz4FUN6ypoCZf0VTVWIh/+W5VEt7GGQdMZj6teu7Uozryz
A4JEqJ801Y5BMoLVSGHlr2t8sYTNS6uzq34uzvRgm+ObcSjWTTdLkdYYGSJEEMlolTnHGJrdQTWG
yFv32IsK/W5FGBu9GD3bn8Z6Y0ctHOV1v2BRppWajuzSGMYrxZwu46T9GpW6ebeu8UWVtgVQHr1X
Gbe0twL4iDasu+t+0jU8H7lameg9Xi4W34GLiEjWQGVSdeU7WRSoXeYEoww0nvT5MQjPkxKuW9Uv
UbeJg7/PyBi2cFHdJI6ieVaAAXLV2xaLadOeVVUya21MMU131apqdlVy37NuGbFMmsYU68dpM1le
GFX+rurM7DT25Z+Kn1+8NyZ+8OVsEWdaxFTU4ALsivTgVs10QlL8WkzlT2aLpfDMtotm0JqQkVD2
3dawIUgGVjSsfDPLGiWwduxdsudiFyhpBeDbG9jmrxvQxaJAIeEqbpWVlue0RXrtAsLZJWPUrHz2
RYVmQoajhHnqQc5FSGZgq1MC7bXuPq9P/nlQiDfi5VeFMNZlmLcsL43y6Is9DdNNVBuzy7OMPK0I
rXVD8FLsZ8XB0BTYOTxbVtolszfIxtCXK+tqMaXmEJXgf+T8Fa6V3Zak857IPInXDTZLTZDKmrEc
psLymnZob4VSDscksIebVWPCUhMUQhywhZmBOGgdaxt1jfMhNdt23XtfQsKrdAow8iWWl0H7Pypx
YIDlaJp1W1tzseq109SFC07vwXw7R1MB3Orhcq5byJiLqlVgrZQqeR30zdbJN6B5pzOxucrKh1+W
bS0BOCg0T5hk7pWKo+1SB4Drus+6KFtbGx2AHXSavgxuS2VIr4rO6dft7P4hETI4OYx8vmocpuGF
UYvhKFX4aOsefTG5ClVL3cxnPBPmUL4Veab/HuShvbL1Ra2GnR+Ws+MXqlNLjJJq58eWVd+6PrNU
CblqTVz5PFqmzth4Q4/ft7Km1yLCfjJLLZVCKYlkadBL4fkt6IbBScx956jxuuPKpVTIRK8XVSAK
vCaKdSIzjGZfm+nKDmksajXsOZBvA4VnF+Wwa9Q+vWwtsU60Jp7MR88usa24LGuAK/QZaEFHlmPO
dtLHeN0aexkUNEylVTutSjGFdfsmEMB+J0N7LSzrZ191UarknTmIkXo4Ln12VyrCvGgz01q3ZTL0
lxNsG8dZoZMK56lN/jWuob/Cuc9XNr6oVD91kgDSrfDaRFg7AO/tIVCUdVpYsTSMGdD1p9gaQKxl
avAR+q5xiOwiXHUlhynz5YuJzYgQgxSAm9Y4yiGFy3QBVw7O76pBbCnvASrlFgCfmJrKFmKjY4xQ
O4Z0XakuBT4Sg3yiZa7w9CiFQ5eN1taZIrluD/LkLn1WTJ0sisjQKVWTEIF7idAU4qnjpitfzWJe
dWxYNZ1Bl6y42r6MsHZsVbhZ61bD+mJa1RO3SYeYaipD3YLXFYee4gTmKz1+fsYfrFeXEh8nAtuY
Ct3yWoI5NkNd1pexGLpTnJfObl3PWVTsYAOekAVDmanp44dCU6tbN3XH8JW3/7O/YFGz8E1sbub5
Cyo3z64rmcw0n4zOX4L5euV3/GREW0qKgsJy6DTwKI1isE5uoPig17P+y6oXtNQUZV2YafwnPAse
y7HQQvtQN9rKo+UnH/+zzp/awP6UzhTeNDnRYajM1HM7S66bSbTFLlYnWFhj2hOeA8SNTaC0D+gC
knXny9pijk0ECP4aEKgXEDMJBVIP94i59XWV9eSRfPZmRKAqZWNOwhutoN9nWB23Rly6K1tf1C1u
tcCqJ3bgSu2nxzys5GYSxbRusa0ZL0f7AFOnbYcJ6RCwObcoCp0jRrSVF2FLdZHWyJ7cMFZ9xEYU
X4eiti57Pxvfruvvi4ptRCw7knCF1+DT3utK7x5xA9rrVqyzGf35OVmnlgx8CqvtCNZ1slMiu/pW
QOlfpwAUS53RYFtVL0bar8cRjqND5sZBdiYU51VvZyk1GgilzTJwnh5yjOa9o9bh1ZTk3Svj/VyX
Pxjvl1ojlK5daM29sjbizt8m3MBtXTcHV2MQmCPjetq0XFX664pgKUHquKHA2B7bnsF18FM093Xe
a9G6rf5ShcSmbXIyyQGdD94bOKgZbHFHvpou/ZNXtShga+jh5xQskkcECQ/M6hUZPpN5v+4zLwoY
NvMwmgSWe7Xad5fcKjbeVDXr5IEAYV4WATiOOSpKEEOLQkYDNJnXJbTcypDr7tGWkiSNS/fEZ+jx
SgJc3rWONH+vXGflGY66qGETiVbR6bSOxB4aul58IOB73K158+ZSkxRnRt91wqbxbhjuu4y8FfjC
ySsFNveOfxYY4fYv3zx0YT22Z7hbrWvNTUd4CBk3Sb5qusXB/LJ1kBZKoGS17blNn0PgJV/rvqEK
lP26d7OYcAl06gtVT11PVK27kbjrPGVkMbWu9cVCOSrN1iHrw/XA7BvXaZKqV24d2x/Wtb6oVzMW
TkbUm+s5NW49pbXdB78q+lUHf+ZSnVSr+C21FtyybZbRCSYWgOFi6FaNZOYcp/h80spkPrUODH/w
NIAGVGGkXwgdy7+tezOLCXfEdOB2rc57t5TxHWozzN0RytC7dc0vqtWyg9gN7dH1lFgvm52YEgti
sXTHVadz5lKoJNQMDAM5bd7Ifc8ZkrA7h8AY67r8MrJQGG0POz2TXiK04VCqvZwxvM26wcZZFGwe
Cjc3MSV7RtwoQKhV5Vg0ibvuzS8pHpD0wgQrtJzPupPLvoFJj/KlWVeuS49+muBZIwJGekHBwptk
boP0htZcJ2ggGPZln4eZSlJQ0EmvzFV1rxhK9CnN0ubzqk65VC1VRj36rZ4pXgjCdENqne6JjsvN
da0v6tUe3FxyGgJ83k21B8vIk10BG/LrutYX9ToVMeGhTap4Mh2HfQtr/dA3irbysy7KNc2UCohi
IknXShJSa8YYemdsfFn17Esl00ju5TDf4HmJkejnALzkW/b/yar1JIXzss9MapASwTIqXkfC1gd9
8OMLaavTqlMogqFftk7MRqHHbSG9bJp0ry+i61Cm+WHdi1lMrRI+OUmMvfRsMr/22gijepiCYN0o
ttQ1SZjihRJ3imd2othjKIgO/Zzhvu7ZF6UKGa31xSQU8hhJcz6VSVHeGxJ2+8qnXyyG/bThGtY3
FE+zYzIU1b4vNLi6obquoOxFuUa24WilyfOnJPjsOJ+W7w0zDNcV1FLdFIs2G+qAoaYdKzLqxhGW
sz+8tmOb3/EPFpT2olyZp3V7dASj8NgmJx1n8rvYAon8yqedu98Pml+qmwqwpv6Y94pHOoQgea4d
1AMWutaLyyAON1YO5XFd8S7VTujjnCQ1B8Uba5sIM9/QcS+Riruqj84Mr+dLqDC31AQmMUOyMRgX
qumbm2qGZK9rfVG9pBomrpL6/qHuRW9eqIawHnJOXSpvXfvi5dMHbj6SGqASUtVq0uM+qD9GRb1y
dLAW9QsR2cxTO68PpIcmu3bsYuJD83D6fd3DL8rXJMk31HC3H2wXCHAD7HtHsmu0bnCYgS7PP2wU
jIoV6qlyMFtWl0GeEGsXETa67tkXc60klFoqhpAHMWZEhumRYn0zu8pfdRoFq+blw6s4GoI6bvxj
rCsq1KWMO3crroaVvX6pgOrqMs+lA4PDLkzisAgZuWqK2F/XK5cKqMlw7RBSHdF+bWMqO9jUBaSS
IF3njQaW9/LtxG1mpHHrlMc+FsSUOHzVDBjKuo6z1ECVUEVVGYO0KiKQIogTitvYaPpVZ9OmWFRs
HrdETIWDcgzL4v3Yi+xbYvf146peuZRAVQ4BRWmYFqfOMJOPsLKLr0WTvaYMtZ7kKj8Y9cWiYuNW
1UdTb4tTMDaGfyk4ipLawW4MQ2RXox60iot7qI5g3Tm5bZ6B8SnOQdeMUX7rQWHOt39ZVIUB4PW8
aKNNoExKc1ZMO+sy4p9GA0S5RQjp5zLriWS0dXUYDYKuUku/CPI2LtKtMUlX9aKwM+LPykBKi76Z
TKvXHu35RwYWkGFJhsowVslFJt0wPduBHWUXwncK/7HN2pJ0PyKjhupeLcuWqJV4bBozIohBSP+z
oveaT8iaqufRV6VXGqiupGAP/oMcg77sNiQJE/FE1Fol3+SaGQ1XaTNMVrWttc5pdpqZxvKu6KBU
nHMuheGIRQhSozu7hDvWbfrBVwfCU4pRVO8SgtWDA4aGjFgMp3XExm+6tMt3nZokcwRa0E7laapM
F0eCqgTlB71IjOzayTWXzPW+Mq3mKnfJjk63fT84ztfULLTy2g5EqX5Im6TT1V2npeS+zRlTjl1t
Mz3wff7YxonH9kQeWUl4X106pvZ5SlQRkJvgkCJQbEdjkKQdIYjW7ZxUUZaKFUc7sgN4Jkl0vo7G
rBG3lS+IU9o5QlF0UoK5YBakTjtMRW+iOouja1cnp/zosjcp+IOkmY9eU0N1v5yI9kxuoewWwFCZ
4PPpEAiCys51ayRlsgmBb3X3kyuIk9w2rm35JWFyk18cA0iXymNqNGOdbUIkizbJkEOaDYTIi0HM
BEinIDJkh1jSqPotfj+i0i7HKOk4VlO1sZkItCWsnpRlQ0nATZdTrQhuWshvJihDM1yz+NQR3dE/
tKHuBA+lFOX/p+7MeizVtWz9i5DAGAPSfQJWG7Gi7zJfUERGpgGDDdjYmF9fY21pq6rOrXOP6rzd
x60dGQ3LTM9mzPHZGbYDMNMB8JCRFW4JQczj5sQW4NJ+tpr03R8TpsHW7aFS3wjI5gzckalkje3W
Y7fir4oOfqg1oLsd7BGisADxCz93J0FFgEVd6NSS/Qk1b2LQZbqpxuLjlC0y+Ag2cyVGz80Wb79g
neyDb/jj9UOFFQ0Dtms35sMOhIBplTfSi+sLBihpMwGP5VW+Vg1IKPl6Q1sVR/O+C1Nm5C7IGxOH
JSzvmhoQ0Kwd3G+CfsPylA3ct7oyCoQ44Kz5D9BUVLrrtMmmIpxDHPN5SlvzK9J4Rt9Tp8nI8fCG
yJ9lKIf0FhvymjxlE4apUYG6sX8cGGvPLhLhQ07ynn4rcN5FCf+w7RfZNJzyqE/hKRTx7YWKyPFv
zhjcBTmwG6Bd8Hhtpvqy9sqIW2eEpyBXrLTOBf9YGhwqcaEbkIbtGXY2KyxHHbCczbtGdKBqN3dr
ClNCUjOnzn3HvYXBH+AW8PmjvWcOqIpQb7+DuObzq7bpeOXkNehQA8MbU7M9NlGN67jqcTNEEszD
VHRbgegRrFOhQswwx72FSGAmwE1b2GcdsEfJdF0MsDSa/mDzbARCg8OSxYw7b+DMkhWG+ozYIl26
bvoB61hII/Yrkrk+L2FPJKwCkStfeA6IGJ1CPHbARcKPBKE0f5oJeM4/Yh8YTgChG2bA13tnHf3T
mzlWj22js+ljVYOKAKhe6bjc1WFH1k/HbdfDB86HY3vo68TOsLeaRthQFSFcWdto7wAXgQZB+Bnc
nFsBahGgQz2VU2yrOatjiBR6ApTtx7o4H+5SKhj9swQowsA/Ab5U9ftUYIqwhwW8nu8m2y1SAaa9
2m1/9aBMnxvYPoRf+FgXQPKyNUvaocDV4PKHRRo43e8soHcb/k0KUPJXF6sZbGeQLMNoLgIuVyAZ
xDQakOEoxKD8njUgoFXEJFt4CltqcF+kYHPxIphc/e2vRNdHkfYgO6h6SsgBz4bTX31GB0DiuizJ
+Csu+qUDmBZurdyCIDJId8omuk0rxPKZAxAQwycM2EtDLVggZbr0C3+leaTMMZyJdkDpOioDwKjb
Rrhdb9bJuHJ0a2gflwlx5qK7pr8684TAv0cpxGpg+Wx5BoSvUtFj2lCzAEzsW9IVI3Vr/x7UC9vU
I3L7DiOMOQGnYbzx6bilOxdpAO8xRgxAayNEakAqxiECV7NGbwwY3yFUfvhKgJlp4VmbNw7NyWaa
KSinSwNLIAHrB97cd+kyI2TX9Uo/4WzWSxCWbWfAQ8NizzyyQhJ8j3edpbm+H4TowLZqQA0U2UFG
ds7CXcSjoL0hSoba37vMCiLLXHvCt0u8bfisgCA0/Qx1ggEnG3xbEgwAckuGD1eW03gtroHmiYMR
dMJMg7OEtU9Ppt3m0OSThZkTLrP7fnIclBgFsEWxzoasvyP87UChwrG7s9/UuRyKt1VH0hV9sEpz
pCRzYGIFYe2mAkaFLnsKlwi6WJ5rUMWBmPEo6f+09WY9OMcYS+WviIAhaUEqbfNgHxK2LOwws9GK
rpASONQvP23jfFMT4cNzBwi4e5H9pu2Fhl6ZsDSTAA0aucWGICCKEe/j1ryuTuOAlCCkAKhUAo9t
WlX6lQzrG6J6F/xcUp9eYX9kgAiCw4i1+d3lgE+/zODEKH6gKm4ycM57NuW3SThlAOYuixJWl200
qvbo5dqGeZXbSI62mAJEpycXpBYhmQIXKB9i5thyAljJsEcwr0LLYYjSJltXEmM4qE0znkkGGhCP
ISFBSrq4UjRcYWcpjUjcP+dS4SovFBBu5mewOst/j11NNehf4JYsvrAY9Xc/cjHChqYIXN/F75HN
uxjs21mhgCnqbNkCBcAITKSind7kKPC+eSSESWF76rubhNmZPWHyG+fP7ZZM4ONZSoB0LRibADUF
SpPh+7GNi/Gc0Trp3oCjT+SvlLQjAU9exms0AcsEU+pfbcJxDYAty/r2nXtez2DeAn1JGljEJvV0
GnTTgbFJY0jW34BYakNRtDZsAjxAZgCLwkFsU35IWuSxpGzhCdohDoJpFmFpBAYz4HaZGWVxAYv2
sT41zaLxBIUHIhw5B83e4h6xcT9u0dVHTG7wn/vwKhZiv07EzaCR6SGufwxbrvQjfpUEQa5e+kHf
uFBp8sAGmgVFDtlfVKRAXqoSUDcDKmUHY7/6SdV0nU/R2vdkv1F8Pki4rcpfTQpUFvYpNfc/gCyY
xVL4JoiBvY+aUNELYF1B+Bj6Dsq2YpzyTaii5SwBsCbtegMmzuQVBz4S0jQ5SKQktKViB1Y0T39r
AXu0sRhhN46vHzpMb4/JgFvqffN1mp7XLlPJB48QT35tCg/sUcwGiOZGDbG9W6Gaac7QWaXY5UP5
7LIzoEGz+RONm7S7MMzTZCksWDXqWNu4Wz7ECE+P5xiKx+bJuiAGCEdhC9q/iVaL6Yh5bOPA0glZ
qt7mEDPT723IIhnt4tmuzBUEQ0IHPvdEkNBb7sbkBECWa9PjwLseW61tEyxDEdXjkvyOrtRM3K+C
D28OQQTPBx25NsEzWIManwLe52m6WcFf3T5DKAMfPUqt5DZdghm702YJH1a1YKMlbuc2f23btrPA
0ns6J5dA5EL8ILCu6u4FmhBkP3d4Dz+5nvBOXhnTeYKVryiPsaAZ0d+2VkH+6GE/sKJ4ckGYHGUI
F6AThtCZeVE9MSC45XOGPx+hXvj71Ml+wNvWeyMvPPDdAjZ64+RHvCKNBImepeGpG/k43c5hs8YH
u7RCvCTJ2AyisMKT4diPVE2IAjp+WyD1Gu+X2loBfrQJgBi1ocyCl2acOPkNCJBbDrj5phVYM+Ij
AHBJilMZdURXobFdeDsDp5y/AaLeU8TsLBmrqF2y8XWVFP1IPOUNL4EGuBgbCwtDSvYYaGfQel5E
Dei3TaZAVDazJn0KuF7Jebacpsduc32PPYc17+/ifgMLshiAnGQva+7XpFRyXhRuG14DdAro03IT
hq5hTzDyG8AwrWXaG77LomyhT2jDgYrcrVYgEjoKK7c93dIkBC5ryNJdOGrLdYX9Z+p2cIFo5C2S
z9SeU3CQ2G7QACSCvoo39Az8HKt3CYizKHbTNppuayvCq9PpolrgtAYKg/oCn6Qwp9CbJasI6t3+
zkLZpU9Ls2HGyppeDbxY8BuyYyp5y+5W2I3Ht0OIkUiVsKAb8ctitywtYg6S3U09M6F+cTZk+mNJ
AWu6j3pk0SjgsP/E7vmoxbybtZntLXOEjSdaTwYxP1pseGrpHK23WE+FvUUBPhrNfwrVjus+awHr
fBF4i+EZ0W3RdJhjFDX3zGo6IrXKuhQIewtSxnDphSTbnWV40LIvl2ANSXdKPKfBVkEr2Mq2rAOf
5rD0JCyI/0Xr+Z90tv9xVyoZJpDYO8pPK25EWMMMaoLEBnPjn/9eE+UfWnsTqfFe2bkBpi+cbjBe
D++EVP/edgG4Sv+9d0UGs6TIk7ZTohpdOB1NLz4b68d/63f/xx2pNNnmCfQ3d5pYG51J03fv14z5
Xwy6rjCU/6nr/49LUtxFMwfRTpx61Tdjt6Nsg2FjROf6dAW5YS8Obo68MowEOPbAkCX7EIbdv9sc
2G+UXDy5a3GQDBqmSL0AHKVjPvsioLOPcRFl2G2s6DJk+AI9Ul4fyKTysejESK7QWAhoL0GeSn3m
to0aHGuNmVi4eZD8/t/P79qX/x8aXP/XnlaKXJEDYn3KU5QPezvnZj3qOnJ/VGgiUQk4tPyrWfA/
Ocf/uLW1TiIOrPb6ZGGqF5x74M6DBI7xUQikm9rQhimSeqNJhW5CkC1lA3WJL6C/i4IELTFwKwrc
GE7vosQE837taz0f8wHgrVtm60CUo8Q63rKjRgT5gobA3Et915KeISEzZlwyAytmrcf5HmpEt9zB
f6BB8aCbbDpfxWtX2nstUFXv2i5YRLLrV9WlFZkb7xAxEXfIQTBO1oPlc+ReBqUx2yh6ZodmLeq+
htsXqlnU7/4wxUmERsy0cd2UYe0nVREHS6PdwINV2zPN1tzeDRnjMBsTToNkXP31kf6vLPIv7S9I
1tQf83+u/+yXGv3c8sb85dj+n//1/zHUC+f4n9vjF6pvbfv5X6kY152Gv83xgd5Cdw54GVCQcgDa
cE7/ZnnlV998MJDB+aM0+QtK87c5Pv4Xw25kDochmlwZM/iOf5vjE/CWYBjDgJf4G2bzvzDHJ3F8
Db3/+VoyoMSA64hjynIgxZK/sHf/daYDw6SZODBgdnaZV76rUSEPWNYk82IvuDKJewn+qs5Q7uO6
CYGZ3KoZTVr/lcCs/ovzsU5/msh0HNTrIDBlzJiHFyejPF7K0W8iKYwK5JNRedPukeYJbMIYAOwB
R9zgE1iozcvofuozsJi2dXQAbs5xMt2GyK6zsRwAWkVZGI3JxXVukshk50TFOyuSbaXlZqZJ74yd
vHjrsdsrThQwzmFP59T9ccNofnZ8Juk+w8C8aH3KdvAs6ip0se/AZFxf5mWQeKHQi2s7dR/AbXon
hsXhS9s31KvqF/yTEuBVZ1VhdfsLXnjxzYbYwkNel02KxeXGoJzdpJiKsYU187VtcICp6k0YZeON
EIkuUy7MPmIoarzNbxKd9PdAfHJWNWlcpjF91H4D834eJ0AwHd9ZiIHvNhGjhQRNUaXS5hGiBQYA
5XyXLGtzMo2fnxc7sl1meXZCZQ0Eq0/MPk6AShoibNVM6T2KkPk02eCMycGfKPCPcSK2MlE82M9r
+9ovdjmg8Nz2qe/UY9STr7zraDmjl1jRepxexwEu/oIMcofc+ivg2U/0g2PAOUN1YOH2K2ZNcB/G
y7gj6K0WdN7WSmBgUhDV2meRLx8eL8HTOOJPnbMA2G3J61eB7bmfsPbOj1giHXeBZmtpkHiXER+Q
02WIm+tLG61N+O22SbwRG7ZdMbl0Yc+TbP0Jbgt1fNbWmvi7tn2W4kCqICh1PCSO3HVtTEGVbhNj
Dpghhrcj2Wi2y3s+NedmydLnYDUyQjXsA9t3GC9M8K+rYhtlfrlkhjbsIfUmz2Blh/5Hkv0ZQ268
v+XpokFdbSgPHEcDC4zl9qznZJQVslw7HaZkgHED5dvyxEOMM24yhRYbLps5ekapRD7TLc1KeFau
x6VrpscoozmcvnDHtEA7lnCo2FD4m7opWWvYB45tXG7BkhUqZgk68ODSHhtYq1zmuhv/oFVuCsml
Qj8cGI2zk9zfLUhmtd6pse4D/abbGqsUaSfqUqCeKDl37V20xg88VXE1sXgosaJmWzDQWUMrUXc4
xRmSXQvMcxJnZxL1fkQHA23Z7ajRKwOKeg1uXNSHR/g6gd5SJ3FJg8Dv8oaMwJXWk77VKGkwqRxR
klVaAn6MKhMroF85Gs7HPrEgmrqmNqagnNfHpQYn1U/6tZlV8jNwMPzKBttgLdoFbu+XsXmgivlD
GqBTkAdRvleZBKN+mk0BU5+xBOEb8OuB9sCAtzBdRwOsNnI6Re7Kn+qmrRANdj5y2YrHFsC283X3
lAp0j+Muu9ctaW/mepSnESJV7Fyh9szC2WGPhs4favDBjTIOeC5lsku2ue6TY9WmECuOPfcbHkaM
ljJNrl+yAUrtwCw+gEaXHbSOGl6IOW1vstlmh1DN2SFDq/eE3D0EiTkBnLMd81twfrI7JcEAU3kX
HmFB2t24xgU3GY3pa5vAxg4TDF1oDRd1v3Un3azTc4j3pPjrRwrjp2fqr6Dz/K/fKn/jMyJW4Wze
sgofB35ua+aPvz5BpcfwqNYtrjJy/Q4Bg9npOgPvNTSfQqH7uDoanGfVuBMo2+tL5vFIEHvrewN1
EHqtui+beQQ72Rqz1+Cg32STc3u0WfJDsoitQLs/PqFoHzCb8+R+Sq3bZT1OTwvj2RKbWz+y2nef
f/18BZD5u0sBGxYaXxFOPL/76xkqrtaXcB3MKZtps154nzTvIV69b66T7CLjJv5eOxM+6j7tPnUK
NLKet+5TLPH8ARnp9rUOdgDlGurDIrMeoQ8q/x8iCtYTxkn5S4oVjOd5k8FbOzboc0E7W3QR3Nqm
XmZAkkM7O5DM/WkdkmSBnu1NHgGHHM0yH7P3OEnyID2NNfro4vqMGSHXvFL19gzf27Fr0IUII64K
9NxIg97cuIBkHEZ6LsY0EacAFdCLbpP4vKYePkyO3dcqfEbP88kzeVxlvFUqc7smcQeQpU/Aq+3J
4o9LHH+NWabKEDS4KuNansMUw71mzO5dPOGgZ9FDxrd32+bqukeF0SpD42wbIn3AbBj1gF1wmNAW
3rezmYuca7GHdGTc1SqL0UlFNykLWr7jbR4WUIbSGx1DshI2cimZbeOSyRQ9NJ7w48xwxLVjQ1R6
kE/TKSLlusy2qJ1/g9V1i+evXgSpfy5z/SuBp18VyeA5mt10h7skLzHzkEfAHYddtzic7hSheMHc
aWe3DDNOI9jrqpK1Is2mP3yDaU9q0+Bmbm1w0AqqPYmq+8B0c8L81iNw0+zPGur95tNjiOHwAMdq
XFnt9qRNvdygs3TQdVxZx0C285G4JyJIL2OyNlXmDC912mY3vpdhKYSBGxTL0eppXmuJCW/gal+4
SZ9R9L9PZjuMmFoWrLfsYDJYi0yR+NXSFkh6dp1pKTJjfAmXy4DqsMo1ABZzG6HqivxxW4JptyTp
sAvzFaNCBsw2ddmeU3Wi3pLKd6y/5T3avwUkZhV2HLOd7BuEwSQNzjbcVowNF2yHBt0BCyxst0Tj
CSNdxGrVgHvt5WfnMVrSsYkfQaGJD9zZukSnNn8YMOF8ijTDll3ah5XM+uxZzSk5YLMsPoqhxtQ3
6Nu14oNuKx1GKXxfUirhaB/ljzWPQfcDwbVqc0dgR4JhAQ5f095teujv8z4a9ojVkPBEHp1RjLjm
99lTNkEF1i6nrE3zCglp1hVc4RphnphzmtffaJj7uxotnQsK3L5UgkZVNo7DYxtOqtymiZ8iXNK7
esBqKa48ZqqaLvFhTgXOK7UNJnJAY89hN78Mo4BHuQuUqhaYa/yUuQwOcCKbqzWZdbkBGXGydmAg
1XbgKK5TgJZSJk6J1NFNzLr06BCvvtdFYbqYdsE9PMotjikXt1E+b3vExehkGfVon69uLUcsZWPU
QxFksBAYewzPMHPBdZiSrejM6CveBg7tc9bkt+2W8iodQUscBzVeVKvmqhMCPTjMnwq5hvOzdK2A
XAAZI8uwAjaK1P+0JDBF15OWl3xO+RNQl65KAajfYaqHCUcCBJqTS3eYpqZnRQNh3G7xGPFhczAp
QmTqVb05/wBtQP4Itvk1hV6xiCCCOwc17C98Y/GQO2B/zIT4b0OzvdrVH1hNTcHgTHrCCOkcO08r
Jrz/zcnAvrMxDQ8BSzF54qJqRUyPbYdOYVLX7rACJYALEZMRiMVqg/wYd1LW1X/yYYCMvU/TAnfy
hxFOX6K5VY9UyLx0Ur2BFyJ2YxOuZzmL5gWgdVGlJGlPDBOrMjZIQI1f2K7z+EZZKv/gRn/ayIyx
CK6yAhjvO5svT3VIm8IR2FjjWibwR5pxm9R5MzxiVNxisLMiqk1r+o7V7pcOqf0Z0ovvNF9+hT1D
7pUEcSXFSDGfjnCZcbIxg3Ap570l3RdzXV4tvPtM+w233zaoIlqm+xnvWCEySgufLLhpRyzDIdXQ
Jc8YKZgIe1Tr4bZDH/YySElur4qag1zRMl3DvnkLKY0w8sr77IbHiMcKvnpIlUmZX9UYS6PcfpWI
ozNqu4IHctxjyPaZYeB6RMIlP7FIiKCY92c/wq47aFR+rGk7PkKd4col6qcbSAIlPiYCnESf2/MS
rhvmMf7Zy4wd6QS/4jZOSWG166u6p3cyYZ9Zr187Sck+TMWGifuSlJFgwV5PNeNF2Au89Nv4FKTI
KeE1c/1Qf8dtlhbtxJYHWMWuOyOm32gvIdGd5gHm2Zh/6djKZ9Kky6MNpFHX8RI5bwEZy2TKOhy2
pX7DND0YAV/B4r1DtlT4EQIe0c70kKeQDWG8/wsrNaIUbJElhX17oWdSnyyuumMfBy9Cxac4QAOm
pi48mrhl91ZMUEhFG/ymBn6OcsqrXl2R6bTJCywzsv0YzKTsF70dHB5jgWs7ljsU6fzEE4rjjAy8
Mu0WPtWYlb87wDkKW6+PXi6f0Tb2r9LNBTV0fNJB3L1wSsjB0jn+gbpK7yEv/Z4Avz2j14RYmE73
GIjcb6G6G1J5cBkyLcnhMYyRiDwJNvhTpOCNiYP7Jdb2NsRzfa9B00QXb8LniOky2Gv5WaAPWMy1
jkqTcF8lPWhBlvTikBhCwiLHNOLWUSOfHM0MbIG6qfQ15AyCiHBv880cRb/VOyp5fmNrjvQs+JnK
ZrmkuYUB/BDY33WXzW/opw1VNrTgJQcuwUK1Ah5ZjPVbjF7lXQ8//sPGkvriogBXWJ2FFXRUPdpw
yHlqPEwGv+oHl8aygqFgct+qRowlg2tuCdGGA38exuQyipNLEpOhbIbF3HUIziWmboDt+WFCx80D
Gz4CUIsZTxiXsAr5ljTfqm5t7OMKf19Y2KAORbLCCo8lRhTe0/JFG7oifSO+6iMGL8N8aGS5Buar
sZggAxTcYn8begbWJsstZnafDvOyH8nmMHXC7O3cJhPF+cciIVofH971vJy6VRQYF4fvMkjngwMU
/aXXafjIraG3XT6iubC6AIl5vpXQd/ObVopHC0Nt6NJYvJekf8/ahh0zOiYVjJRSbAJP9uRspous
mRzCBmunPcOWwgP+unaH1YU7ul3NKZfYJc9bR3/MjG7FCieypVhGmj9IKbddmxP9pTD0LGWX4aEP
US2KJEQmsiwScxQMsAvQjfojWp3hjWTd1cUUNRSyjfyRxr191hnhqNm7jlSjiv1To3i0Qy0sjkom
EJDwbrlFiWp2KuXpyTaRrpbZiReVD+oplh7XAEWcvUyYKh0H6GhuYpWIuwWgtm+/CsTxYYK8R/T8
eYBHS9Fjh3i3Khp8GMyAjipf4qK/oouGQEw/womO53YJmrHgolv30YTgYuCn+4bB8yNGsReK4p83
4c8eI6DXDO2sUpC0348OuavM6+mwrclrO/XJTkD28DGRfroVfMyKOHLt+zSm/e3SIQmIou1zJhDl
dX3tDxB0bLcUotIQcoAb7prttnbEoUW/rMdYrAbZxJIWTYZXDtZV+khlxHdJQIdirPkvtcZ6V3f1
l50gKunn4TKj/NKbVvdzusrHlHn2p4YeHyMoDskwMr7HYK7bQ9ouW1tAWTD+lDLpb/Ho2iqFyOaQ
epJXYdjoxxTJ+MOCYuuIpTwoRNF0KCH56aMimRZWBQwvy/UZQdaRg9uLX2iTKV6IPKrChiXV1kxw
//Cw737CztR6hP9FigWnyJR5MrhDLtOgzOcp+MjHmpZhsjWVmurhGRNDYGwbUArw/KfziHRoj+kC
cuWOOIO6JyE4hPGKEayY4KU8eGIPKu5gO2vq6U50S3235kKXSGihXcEA86fy+KUwHuw0+hwTO5Jx
Gp42pNVwHI6CV2ZQnjTzaqoFW+wHee0ShHwJ90GH29aL8JRPoTni92pO+YpmEnoN/YXafj5wato/
/db2nxLSuT0mhv0xVYM+2GnwP/SI4BPyfAYbT0LFxMgUQ4q6ZZ9ZosSuG+Vy3BKTHZmWau/Rtvno
w8XvOghAm6JdTPSdL6F8M9mooShtl/wJjjbh/bR14S+ZGwwxbTaXBpC/3wvaSeBae16pLluLxXdy
ny/o0JAahzJv1vENLaj6a5Gduqs7Y0ppUoWRIgSJHF7rv1oIA2JOxZ2D1dhxMRqJTZKv6qdfV/pE
ViAM6NqtPzIoOBFCaPZlWxjhjEFojwIX91DCTJA9afgiPltdIwiracTY4VpoSx+c1RptUK420GOO
uIRUg6q54IMMY8DIo+wiRNbeQLDZfsXC9fP12uEMk8uhezDzllY9RAZjwXQLa2E9p3cxg37jxm15
Ox4aFmtIO9guIEZUdEx1DAVFi0uni+wNZM4TpqlZhFqNT/m9XLv0Cd02cYkgov/sCSR1ECINbTG7
bS5tk9n3AcCtCgzT/NeMntsL5ay+ydkSwKMyIHuSc3dWLWS3Sywxx4d71O9lVFDGhe2Dnrh9IEO6
nlU9oH+GQS3QQBNio9gueZTzg0W/8bZLRf0Y4GNDUurzB7IOERqcLCuxADRexjqsz4itw10jong3
JNN6j9fDFKnn5jtHIjQq/hWT/AuqsmeK5uptIOW7iernNt6QD9nQVlDXrlWKY5I15HsYlqUkcf6T
Ld2u7yGnmeOB36C52L+YiBJkQaQKRfrK3NiWWYamYej5PopMXDgKuHWEt2EXe1IlSGSBSW942fSE
FOD67TFG9AdobhHiR4cE049nq7h5BogBx0aLi204Qbjrt73tJDBPESHnKSa26o1/43L5UFMOZWyy
7LS0e4VqFEKP0F6iCB3Euh6OeMG3oo2C+jIaQypQRuRNGsr0uEY9lMrEIV3DImvFIUAtSWe6E2PM
HP2q/cHPsAgJc3FWc20uKJM6jrudftm06ypsYK9418hjrCZ3nCAmozZuS9LG/DDOG/0Nh9j5mQkd
7DYBYbaDxxQyhb4rY2iXjq4BrCWA9xyEwwnZobaCb2+6iIuTOXqvEHW7YkqgIM267mOB12MF9WD4
0EGmcWmn4Cpq3Ba6w5WS37MULd68tS9D20dVpNMag0M3FLCehKIsifv9xOrm0Rp0D0KXBhX0vJeN
I6PXPdq3ywKuUK6Zukj0kvawhUYdFaPInhWefRYmYIJHwRkWIPjLcBxeVumfcolUubWCFsg7kfVN
mM5fKyuSN3Y3JSHAtcl6rheyVjqV453r1Ala+/dR84sdg+/RYggctASSIJ+2dyHX0CtBgnlFqJU8
rNMjJOGsCnmG7C/JvjKmZ1Qr8gMtnqm0IcPpgmT75KGSKMf6mrcPZK9W9H+3ZdgFcKB+tGOMA+Ag
i5JQQGuUEyUghFPZBzYoRB6rrFhddt/g5S4pGdud7cRwyiBsNkbDokF9QPyaFB5GOspP2X+wdyY7
ciNZ1n6VRu1ZoHEy2qI3HHyMeZJCG0KKkDjPM5/+/1zVQKdC+FPIfW8qgZQq6U43Gq/d851z/dxK
P/VZWoccHyLPQR7agY/2Ozt3WtSNjWF1aXdtZfXTYme83zp6spXpXFUq7zyzQzEggmAOW1Mu4VYu
KZNbm51TWHT3kqb36giS0uhy80lq/euoaNMZDLeHb5QLb0xQEGwlfra6MwYqtz9b7vzcryqluVXr
u7LRP2euGbO15NPBGdVT7VBytYO5XBsJKBURgd1emY15auzxQToN6shSTDfYNWOTLgAau6qXdGdX
6w4fwJcpUY92REsEhnrPTj8G+WBE7L2NexyXXH+ifMz2qXojEs+kf1fRgNbVE3Xkpzhdbjlo1ADd
dfKYjtX7ip5zkwup70ZCRq8tTbzLCPpGNYGebp4g3GSv2q06zITSnUx32fPGLNjTWBJSpPN+vRwD
ACZ3hdW8T0N5TGrjOWojK6hz/WGDDT9lcZlddSUnWyWywFDVVwcHudeVnHtEOiFtATMec+LJvTXi
9aFVbnW1ZdmJU1J8mqXe7A1NvBWieYrz9OuUwlbEjSYOOUOsDqUqUJIoWM/xENt7k1IN/j3vEs7V
86HHnhGuzqZuV9N4N8upeMRbshxrrV198kqae9PFVUIGRR3EJEP6HN67+5jUxn1Vja84hcr0ao7n
IE2e2NLnY1HOjWcW47o3MBZiMqjjL83SiGCsK5a43mc+dddxmLOMb6MRn2NPe7Mqj8W8vZajuOrj
cbeZy+K1y3gqcrjokQWY2hHQdpG9rrV1z/0+LqYV2lg+TNadZ66tHtJ13fd5+rj0UbBkSH/tWEV3
acJfmsby3LX9Gmh984DS9mAu3W40kmNjuwEjkYBH2ygUDGr1NuDtsxUNQTUmd6MSL1rMo94sxzyH
79za8T0vljyINPGtL/WjzdMwsTT285hdN7p71Az3UThm4U9WeVr6+GQzglxaprep3Lhbslp46Gsj
03pmN3B0/VTUzOtSReu8JF31mYwGyt+qeW0X7c7OE98S/aPVJqvfb+I4o0QmnBZDdN7ms75lN0m0
eFo5BLyigqVonvUE+xBV7K5yzBtTNOAXkNjHUUXrTRzVh3pgZCyTHq0wLcsIZRaty9DSYI6Xbxvj
KU5a5+anScO/MAzRZ8LeTc/WqKCcYgzwksxeM8Z9WKzLa5noc7hs0bXBscWeSDvo2oi9geeoUBIF
l/ylGAFh57byFLuJOre9SDnhmZX8REPMxiybpV4VDfOtK/UzQxRoAHPUDEtnSHe0GprPkDfD3SKt
7KRlaXqtNMYAF6PM6KY6nVeYzp4+S3pMeo08VKPAloCw2LwQZjJ/s1oKdmagFgGLvCq+po7NaZ26
GtAM2QB/Qqj3XRMulHLEU707zmT5JUAGggxRK4vaoO2dHk231Hv0PFpPyWTJ0OSXcaTK8MWYvL0p
TaxIBLLvQnukkxzTzUgn+ZhC0R8m3AokvI1vVp7TeUCkomfhjWN65Bf0qQZrmupjFbRz3bFp2PbJ
mMsHUToTkgam33F9saLq1Mp88EZdv3PGLQ8N2RR+GbUvRTLezZPxjBSaM5Ia/V9zrCxoRdwdq61b
A8yCb13cCg7mOhR+5tRPYz1JAOXsYdicoxspcze2ZuRDJ6/eaG33RrM1YdlNNUQjrshiLdDjxSuB
0z18TJP5Ns353tLze5tfVMrc8eBMKVxjuV8RRj2XBq2ZqN4viygPFje6wbbwICuaFr3EvjAkg8fb
5zAlBenecbSrR/tL74ov47QUfoemGE5NerHlDC9xPb4pfQjaSCGlOHY4WXHKOjbvsGc0u7pgqG1R
6G8OCccHzcGvYEn0OZknktLBIHZ3a4OxKM7dMAXxODvHWmavWo0YkRcGpeJw02mzubeSVuy2vn1w
I8GR234YHNndxotcgi5anKuutsYgGmhvTyVvZbZP8+RW0pdzXAdo0MlpmFJrB45YYyWjbEc+p5ke
cQiVTl36Xey+CJX1N4Dl9nUypOceW0QIR3kAR77NLJYh1PNNHnHA6LI8hFUKUS7B/XOzowOEgpsb
2e2sy9Sre93wMslYjTlN892IYB8mFoVCzpgxnro1PRYuTWvdMWSgcSyAdZqubGbZTNvkhBjQ7sGd
6DNK/YXIIqi4uLH4nzo5ppPx1VxoY9TlNeh9Ga5GVVzrsVVQgKrCFxYHFbmanG5KTVZ0cTnY4eaa
M/qe5stkNktR3tVxI8zvm9FEbRC1qPdg8WS9Hc16lPl5wY24Anf3hXmNJovrQNhT3h17piiIq7bp
Eq2hVdGiRHWxpmU7u1cz/uvW6r5mTVLQpx/67VNCq26572klNV5KM3Le84ezfT1w/qxDrFBrcsf7
PepuO61ef2z54nYhUntDv75kbtWhLG18QGlUEUXgLUgltV/Gba0Hmd1p4gr6g4LQWWXy2jZzTEiM
bcnmwUAUo5pm3efp1WKn9fgwdZGicI2Zsh6MMErVqYoTNe4UcjfNe1uNjt+Y7aTvMfN3aM35Vufa
Oab3ut7MS8SXi6KalpZtWv0QZG7GaQHf1CTSxesG5hx9rtp500+KyT5Y77LFEkNI3eO4tynwBOt4
LpkpBzC8BjiB0skTpavuoCncG0uKb0tr37kdqLg1TY5fOFW6H/J+fnBNbKVt1rQghFEEMpeO8Zcy
m5s7LdewiHQMNDZ8Q+dd6uuVcI+AHg/bJO2nMs4/x53cOVlCA1xEvlGO0y7OzTt3LpkuT1AVBA5x
TGtn3SOc16dYcxvXZzcctxcL0tr9MXWdcbn+5JxV1T/PDaj53CY7LY7eEmsU+7KQe6Ku981EDdwV
V6udiiDKxADbX6dIIcmGCJPSdZTGDvECh9fEH1YZMydESXZN1yqwHzksL+2GXbpb6nM0GBzeKHvP
c7lWXqkW41zaSRLIy02q7Mqk9d3tO82sjz3M9n42m2+V5t4kAMWckdrT3FDjcTrC617iwOKxZAqV
FrOPOkbT+XrCEzJjpnmOemyf2mI414WlWwHdyxWUIYuO2tRZn9ZlxAI2b5+aIX+vKTqCYen2Wb9F
B9kwjz4eFGNzNhtAtlHvxupmx7Eeb2o8E/t6mp+SJV3OE52v+7Z1i9CeJcbJVP9SDVXip0nPW8bU
6Ed3WwMGzgGt8pIpqxmCxIFWbdvOWtDJl6RnPEeyhBXsGoeqFiGiXU+IduZBKl6CajWa0BLzui/i
wqFKkPgZM07KhFfdA2E7nmOXse8YipFyIooxp0p1jZH3warc5kkqPKLZuDn3MH3qMLexDBBX2rdo
LnJvTlUcqpaRRrHZi0M/wXgxxoqzRIZSm3TYjky+PRYxk5ApyOEjTzt9V9c9p8A07y3CAc39jYE9
87zdusaq+1WOVyGyNcObo/w1dzh/9imvttrIHvNsWvwST1+IDPu4LWV5rfIIWVe1VINyHFRgl9ny
UltmSTEDI3VC8CYXOm249x5tUexApF5tX8HDjG+FKuz6flAcDg26+mJXFZgk7ty1zvrdoCf6yc7K
5ts2KfqB3sQXvbIKhtT7WmF9ylORojDWzTNkm30Gehwx7CJwjlt32i5bljf0EbZRt6mQw6qrAlzQ
b3V6Lo1q+mC+FDei17YDNUf2AoJMSuSSzCejj5YTGxiFtRsVud81rIOwiro58btRUHX11dzoJ2Ew
YN0zh3Fx3zn0YbOaRptUwiWqrjqVB7XVzqclrq0HzXb6kzuWRrAkmnOnymXdoUlkN8OaVA9JU70x
zdG45iGu/LwstHtG2d8bTNs6dswiekQWwXVQfLe7zA0IaYL+xcRQb5Z134zA/kEqIi3YnDiLYICS
bThD2X5h8t8zyuMYrOkWjq2uHbOII7KRpg9LjpBnrfSmeA8f3NbUvlctjEGtpN+v9T4zqtpf2m0+
skPsbBuOyOUhCUvGfI4s8twKhB0J3sxOfh1L/XFSaHs67meUr8YzrPncWINxNEyt9yNdGf6UzrvN
zbn389ynd1K3Jsr5Cj1ySCSWpDIObACBZ6MZ5E3slJIJSTgb/DrrdF8yK+goknz1+sTonrcsfzFd
jIjz2L5zABoeQPCgHOr5MWHbZaokTvjvjrSeaBCluxG9BaX+IS71xI86Jam/5ydK0AwbJfsErv15
R7rTp430adqzxXyKep2fRgxo4rODNU55czfroDjroobsKrZtG/P6LJ9NzLHXxWwXO0CGdL9AUmdw
QKsqt/DSyufa9LfcbKMPPjp1WMLXDlcyaStrZwjt26i7TkifyD0aWPxu3HG1eOpYYZGAU5kxCPrw
XLrXZ7ZzMKEDZs8ZVsaIbrm42erhS2638zWxA/m+yPo1xLVqnREj+xtsQdbF0vNesR6DBjPQue3A
Vr2yir87SQop1IbzsOzo6BPswJOm2kcc2+BsiBaHsp2upCYDoabkUJoAHeawCYpxHB+1qacsdaOn
/lGgGQ5DPRAaesgfpPeTGsVhRJIz1qEIMNH4eJBdvoF4VPFwI8vmqjTgXjGmTbumjAFscVBhb7bk
GMabaq6yrNPAd7LEsyGVAib+oKbiTCBgJKq9NnWjQ4/V9TDSeOP7An6lan0pxVD7hUxo53OX8j6N
wXoz4g2W7EHrtRcNTzn6FmYDZROxNczrxqvevquxDZ2LipDtFcWcXK/+rOVztQMGPSDVYa0XlOR1
TaPSxFkJ/OC+Mgwgo4OivZlifdya0cA3HDPJCiPOPGfaTpts/M3rxvHQdnF70Xw+zpv8LrDhuL5w
poFpnymLS2zbseJmXTOsquIE8n9AfJzW1V/59suAo/8/EO/XeKq+/UrEX/4f/0PEO86/Xdu6IOfS
dlzTVv9LxLvi39JwDcWB3bBt9+cf/Q8RL+x/08um7W5Lti7DvfiT0NqH5L//pVn/xhdlKhKrhK6E
yeP7r38AxP/qwmEXYb60K01dguYrXVkfrETCNBsJMVHuUnJqVnPXmVhv9PEfWWF+XsW16J84Uug4
O/UPmS8MLZ0Ld+zLnU7sSuUSv7DIvUiWG8I0Hv5y9+/+A/L/VzVyQEEb7//7X7+6brgU8QmOSyvC
cKDtDOdDNg6Uj0lD20530sU/neB/LcJYzw6gqOHfX+lXz83vV7p8kr9kuDszSQFbx5Umk5bFY7E8
//1//2eA/f86FS4XEIbDL6BYIq7iF/r1Au6YpUPZcf6xalS4T2s/OQYxeJg4P7m5BhUA91jbO1vb
ovZHScnrPDq9rZpj3hf98tIUc+tIT2712p+bUhsmINhRSl7LgzW9MBjINEOLg9F49/cf/Lc15QjW
ui1ojFlKdz4mJepLrTXozdkunZ7XEgeg61XNP4o++nlvEB4IUXF0ZbOw1K/3plhMzJg91xgnQjzs
k13/aWTSz7T2D7efJ9YxYDFhl6yPU01GOWQGnbN0F9nDeyOq0EQXyYfoNEcTZY/l5ZhWWysK8Hr8
/Q28fPjfryxx0XBl6ozLyvvLytI7R8aTzpWd6/hhvY7uhlN6t+znT39/mZ8L6PfrKLKZDNs1zI+P
pc37NKsNle5M7wutwCvsLv7sT0Htq3Dbx09qT9bPH8LOfgb4/3ZRqdtsBQZv4Y+jDyolI1JJCoyy
++JY39iH4RDttlN24xy0o/iTy/BXt89/1omCpTAt8naIrv+w82haznFRmulu9p29ddJu65vuaPmL
930I8eaFU0g0Uxh5pt95jKD8w5c1L//5j18WWxNPgQmcxqP86y+J9U1GBrz9joyfU8uXXc4Qjkc3
GA7TQQvza/lgP9DmwZtPteprrp99z75r75zRb5wbeVTHOAB9OMuj/Yc78/M+/81H+7jzz02szxsp
vjtMUFDFMeu7PwxijzDSFN6EHbb2Ipzr1HOPhGogCfz96vs5c+i3D8A+jYzrINV+nPQgqxqDPNMe
dnSoDuZOBQRBngx/PrhhfkNe0ef0PNxGDc1Yz7qLbilnz9oRtOqqfqrvupN1oBf6h/fU71v6xZ7G
tmUbrrLdjz8XanlDz3hMdkNfV8m1brvdQyYIjvlHkXyXVck7UFAWENPCzvJxekCtFVFiEIa9ozW1
FMFaGCO9YZbpn6Zk/r4VsxHZGFd48xrC/Rg4T25IW84z8x/TC+lRjq4/8az447bJP/ycv713JZHM
rimkYTm2Mj/m6dmKaAy6yloYt9oed01oqBOsq29Wf3rD/xx588vCuVxKAUzzDwbs/Hzo/rI9JqLs
o6EftdD2cA7cDLfat+HRPne3+Ymz8W1+V4Xt7faMOlV90b+5f/ii4rdFwtERXyFGLqmkQU3z6zPd
UEYR8FZo4bDj9HyMTkgOgfLLo7Frbsqg8d///kH5eD3HYKPUDXRoKhu2ko8lmpNuZGPwnFSY07r0
AukGf3+Fj78dVyCYzrSpNW3DBPj79RuhGBoIaWu6W/3ad++KQ/0nf/KHbZB7hS3UFYClusDB9+GW
xUBzrVy1PIwXoqMY742+M8zNPyzIpC2oMfGKUiqxpXzM3dZoCiJpQqysRJTsTKjwM/jO8A+/i6RQ
F5KSmeLAogK/vHH+svoyzZxZnHkRGq3WXGdSRJz7i38W1cxIXodKmbfWxUPLCv84a04Vcz8Na12G
VdYL+BUS6Fq3+2dDVv9zFYOThusKvpX8uLSadpvIQkJCWCKpAVj3PN8E+ugAFn+/wj7uQ5ev41L6
W67B+Gh+pl9v2jArFUdGx9eZaukJo638zSpnZo7r1h8u9fFxuVxKsRJMIXRWNMejX36fqSiGmtZc
SRCc3T5ro97c4ML8U5CwwDb8cVHbruBxpPykDceW8CEQXOZT2hcqRWaOYoJE4koayS3Q3LC6adCW
Dcg3BmRZ+oCCrHo7jzfkX1srtQuaMz8VxBBhMyk7Xd9hnNrwyeB5m7CjmvHqN3J2fgxrY95ychP4
NIpB38dTL76ZeHcTlKgYYMcxmxpTbVy6weomzc7V5YZnwrLJZ7Jag1yEoraglYcRnMVLE3NEuV4n
+8npEjF6GYMlDsSozAXCrqaGQIG5LyEx57Q1SPEjfs6hYb2dZWnqRlAlGQORjQIHwUuGIOn4ZW6q
5dF0GMOsvEQk4+CT2IT+4RZ03Xy7LJeRD5JP932iCQgpyMu7AnB92YvNUrfbmM5PpEjyQZmKp5de
slh8xGXqiq/tGJMG0bsFaz+Pov7BIQn8uo30AWlblpb0p0aKCcG76MWem0kKCWFN0e04girRFiHL
Kigw0NC21ya6irbeTO9m3JgSv8Qsb5xmnKqQiC0oB7pODkhPtmGwzja93Nk0ZbCYbVN9U/GhGl9x
2vwUtaAM3MeLExXvWpt6GMqaGUNNV/b8bQdjiBjslF1apnMVkKWaX9XbhrbTuHPlk3m6ESbGE3+B
bkjz8ayyrRpa2M0FU9viGOGEJYvjrHEq4Tlqbr60JqYP4yBWqXderBfyB3JG3/gS4hJ/BD1x3Z+y
vh68WJFt4+PH1lY/p8cV887Qort8G6IhTCSULbKjnFSc7bu5ab9mYOUl6Hk5pKHU1Aofb5g088W2
Lteqr91LD1sNiOEo/nEwYrmRYW9lSgsU+UivSY6ZEK1LLzD0wP89Sjer8ZkSs7SECX0smsG6hjDZ
VDPkVZbCSGNcLbvnuJnSSxt3NLerCbWOGJMxatKDdJbIRSlBZg6TihXo4XBviP2DFlvJ1ANZ64Vj
XeIER0DOy3BbnqbN/CRFVb0QnFq8G25pf5W1LpugHsbS9AebUCHUQK0GAEppEuoKqalzzEyEGX/7
a+mUWedrZBe8jakiqTRGBP/B2kKY3qrIEiRWK7jhMh8uCozR66D0i53I41BZbrGLTZPUjQxjBs1A
ltMarLIX3K9Zb1+VXS8sb9UQ4u1DVrnPrYHm4LXDRZRpm1yvDhfYc6DZzB7q6SumxCAxMM434NgX
OmfSR3+t4P6ucY80t5nNJ/X0eSiWPckXpMxc5i1xyOYc9NZn0BGh3hbao24yzIiGdqprgVFLG3CD
wZaFp7aE5nwLYjaRiZoVxT410Sb8iBgoA7gPTTPMMld/ZRK0YXBfFvlszOn02tjEP2H5tJiZoZX5
hBZrFvtKK8YbV15gtp5bf2WXdjb6tT0MzyMw5QNBBJPgPjpq9NpSx4HUWtlw7jUi8zzJW+m7sYwt
wR6ylzcZOL8emBqz90DTWqYkJQvRkE6AbmUnxzYx3BRKLc1+5BTXemjkFsGErDfeja2hpjUQZNVe
KA8bDa1e4hJIIY2ImVvhA7IAvQwZLyrBfsgAfLQrod0b/TSXwZSSVU5wpGZ/x2NkqSOOuqS7mL6h
AeO4TwcSdYVVkcxoAGsh0PYW5qsSownvUXFj9JhqsSypavKWqp9Bt8wWDjcZFnQ+AZhmQzmQY+pp
EQ7BXVx37Ra6NQ3q/RoLFOIhA3b0e4yEldclEQWulcAeH2USRfs+bnIRDEZaYCNIVPql20jECRU5
SeVNDOn8WPBE5V4yt3jy3LkjgC+bgDQ9MjzTznenS/jktvVL7Gdx3X9l7rFlhwsucvM8rgBvGKEQ
p3yMjS5BywQxQIf23RgQLupkPp7ocUL9brt4d5nj9kn1jRK+tqo28WXeNFdF1xjCJ3mn4MpugcSq
iSmar3FhpnnYLqJJcOu7YvIthGgtGF3sfpDs6hITmxnWZ4hbw/axQKU/2kxLnJAnHYs3xHlMyEVF
Hie6e8fWPmMmBd+LXbinddL7783KVHevxYusefaK3Z+UNACFObJ4IoWrY4rJqKHfR7Asx+fENHVE
4cxwZbh5EV0MDEod1rwx5rVnVfbFVwOi5CFWauR19BiJfKoOXJl9qepXR2aDid9QLBN43IWP0kab
MICpMOSZDWViYTTlYPHv3Vy0l4S/Tk2v8WgudYizByokgSEbAxQSPNd93aWfL7lgHLhhVd6jcYsr
XmtlI07J4ribD7Wgy4OQjkH21lxY9zVtr6dNTRcglWPme6aq8azcgUREMr7IAKM7qhm8Ccr5FsUW
bLEh9OSd8S5bs585Ard+Fq1qCgAFSQ1eyjF9An64JC92WFUDl0ze3DPn2Ppa2pX8vuJXXbh0MiLf
NfFigj50FBBEBa77ur3863m062+KYD6HdL9LWdKLVReIl/PK7uUwtgpnUy9EWNQ8uri9iQxJfNOZ
tFeUeNISm17k5i5Bg/+i1XIk7Cwt8cWx4rLPg9Wx8+oO3juf1MLsy8Swl8lv2+0SRRutzXfC5pi5
us0wa4ehsOrFb4FFwQ8pEn84k0GSmpwtPG49rdbYt/RteO1Ks4SC0IhRxLhjjC+FseEgLrE2W4iF
onvMeNGK0NGz6TFaRqWHkWXhHXQ29jlJJ+irlUaXh0P2qcXDUKTre6YvYKW9pjfYBJVbgCfj3V5c
SKO07ndkQadfO7j6zTd5pI5jl+EsZGO1PyF6piNuqCG5bodyVb7s1PawyphgNDkL570aEiwRRH50
vp0PXeUPmU1iXrEg8WfRLJ+g51aoZtNNd6nIiUex+rRihnfUkXqCOZeO8lVLau6XqeWG3FejLn9s
9B2SsDcdtONiHspxT9CIEADDs4l9nr3CDOvZtK4UuTO8vTvdhvNPbCRfnebFs8IIsu1NLbY/5+PA
oZvsySTZ1Z0DuT3CphEFG2/u6lm9XO4KPBoXBdpq3+K134ag0ZaGaLrFNH4AUOIwISZaVaHDaPbO
07NsuhqFnSno/ZIu78xcVi9pTTWccbC6Zxb7lAbCyYAFpw1fEOHDDOkK7cLMfkRu0zG/FcA0rFMs
ydC9FEM6yYgyXMVavjimO4q7dM20PD4QHNK1P4Y21dZneuXmmvkURjph1Jn2RpTAUNveZg7THGyU
/fNeM5xtPLT1QsQC56jGAfMEQrqeKt1tbnAxRDlQ/Aju3yeDMZNyNU+mh3t0/pyktPxDWCrkCQ4r
MCdt55pQRTnPHumcrU6lMGO08/M0l+m9q3VUjReP/sXUKNZLQH4ENGGYcfJGq9j9Dq/FOyle6kTs
tbbMrZdBVhFZQtLSXy0+bgwXVG36tdmCqJ6QB1Kr91cVFxqesd7gt78YlZarNCIW0YaaqZyrjcYV
JXmRlZMKcV5plhNkwiaamT01clWYO+n6bTKWS+bkMG5fhi62Lp5Is9nnHHFAnNK81a5RS22XZIM5
6ny2blsQJC94z2MDcQcsvXmqjelezwoxfBrsCYzWSK2oJ0406cTnnEx7jI0FQx/3cI9lfDtNkzkf
NGtjt6bGJ1KgG20HimBJp/nkqJq9XKyuM5+sHkV6L7GlsfmQ9F2wq0bqaSBJNv1Mksz6mfkbhtpH
M4mip6XS9DdFYGcLvMQgoIPDcFUCEgq7m2DEoOvtfbYRv0wyni6S3SWHtg77YVnFPV21Sd4YhCIR
5ACryxzuobM0SJQpLgLASmE9MF8cah0bUilLrJhW/92I8wqCrqPOYc4ApqhTJjaRBlDbo3Vr5Utp
XAaOGPYjrrlM/zRtXQ+l1Gt2DuObk7V0dCkOnddU52cJtpksKlLpeTSuGUTI7juMZt99VS1z5kKa
DUQd5k7FANnCqKz4rivWBJsJ65i8aRKPXE+NcNPYOCqowGwzNCrJMhexX2lEkd/pZl/DFzqi67mR
S072dtFUoMrZuk4h+4ibvo5jVJTYuOp1fGjjEh/fkOKFQDRpM+E7pVbjpgcufqz0bnvAs+7eLSNp
G/sS7u7NLuU2nmzmMhT3dWbOn9oYDX7PbqCIA1JdXXhrXw7ietTrSQ9buWy88ewhnl+NebWYdTIZ
NQOVy7ElrRfkVzwMeVp9KWsjhXABpf0hUuzKJ2vjfHQDpAlWLfk59ZMk9wnDddfF4naC4NqOhKJj
4uBxJgPWI9C5EEWw6G5LlaipouQ4QN5K4CY6r0aMU9a7aeZae2qJwMOSM25zM5/rTUs1jNMWNuBE
JzH1KV5pudw4Zjcg92s9i22oGacQitlN7Fvi10R8hkwAUi4AqFzfGrEKuLTiSbDxWh3/8uSlWzlG
J9MA0geE0nk1EiA8fbOYi+XhkHRfiMxkpi5O9OnZtLt2fLSJISt97GrJ9ybixLzbVNu/GZqrceau
1u1UuKmW78143B7rZmpIRs+S+PugW5CPllYW5nvZ11P00s1Z+XltkyQNti1trlW6GTEZWzkaQQ7C
MvoW7YN3dx2W7FjqVfrD6LdW86uksevPRk16VkBeuqzOddlpr+AcmToubc2EEXtryomzSDo654pp
GTzRJOo+WxXRVH6OBbW7o7+UPBd2EdcnQSB7fmRqX6ZB2Uzup7ba2k9TEw0TET1MPvAGW2/x+LoW
PDupyzikYt1a4FummcLTwaMC2csOVd4ODKYofIORncIHq+YUQbr2clWUbB9ekhVEPhW8XfhufT5J
ivxaPCcXJJEMkzTHjBHzrk9IPhuuLUKtKuwNQ5Xe6aqrjBOw9NBfTRqHEZwQ5I3GV41m1d9IqSNm
xBgaeF/mTlQ9vHwD1DEYcqt2NckZ9yXnBWBJWaPMW+mW2T4t9jLzJ+hXLWxb8h1p+UzE1fd1axnX
eZWs4pzGHFbfqM9ydcBZ5MZ+NzXTcIXVu7obC5yEPtkVDie5zRmJhRrXrnrru9i5cxwSxPcZ46Ba
ig9D/KDvguOydfuh2xNgAoKVOVDMwTYyUiM0ec0O7AQmSXPNQNiaX7YMWbiu2xEzcWJGrXZgJNCW
kI5HveLF6zxlgSsjnelenDzvVqPutqtiTPSODG+NTK5Xicn2aSVjIDtMscbhauVRxSa14uQ+yZjx
4KSYNTEh7QzpxXnLuQDnSxPjz10MMtwCmcVzjSXAVl+YNXEhZDXqCm/B5PAyJ9n26uAP/DxPBfEq
rswEVLW+8oBpcaYx+QqTb+rDe27F3YpNlyfAZAgItI1V03RIHFiiPIuVz03HvxdpDjhgQb9CP8ac
okxvGVr3rVbYHb24LeNrI8Uy5fVRJVYQOWPIDozAsu+iTpNfoi2JHvChR9HZgitbApLms/2WaLhz
LJixLsjN3P1/7J3XkttKtm1/5f4AOmASmcArCZLlVZKq5F4QsvDe4+vvAHufe4qoOmSoz+vtiN7R
EeqtJFyateYc09lwlmnyQ83Z/cYV5tjeNEkbPkY9MWkbu8/nmzBwS80LJQ4wTPIjx+WSey02WdpQ
zhuRKz7hpkOuKNDgIaOTTfMNaLv9UfRq/uhnycwPN0bcA6bbgGx34qH/XopyxPaKAtvDa6ED7M2i
5tqoUpFuZxRGw87wC5h5StO/Wj7PbteYNlr/sh8xI/VK4y+Kpr6ViEq4QXdOnTYD7PQqrjemMxmP
lsor1IYxqenAmary41AVDmEwYfZuzOkUoKvWky/uZOkj7/eYVxSowwZNWOirx9KKsSqNFlyYulKY
TYoQeHeeSkzJOQkU90kHXHoLzZaSnsqlfIhSv7UPvcxCIB5xh+y7ASBtb11Z14+D3bOWjxWqqwba
4Z8oIKwAHoEVaLsCOa7pofZb/J+JDvI0duiXXPu17tg7OwRBjrGXAgEbloDKTFMa5bjlHOWi8wP4
P/GQDGaWJhcq2lJsEnd214DEgYyC/lqvp7LeOBJ0DmpuN+QcUQXxQoHOAeNK6YbIPcLhm5FZRrit
8iK4EnMhwy3UD/Gx8KXClQG/HD+V4OGy76n+qEBj0ovzOW+xTvkUHUww/b/jXjQ/8bfjZMi6MPpD
euhEldoYsue2dMevVahn79wqHcs9oIv23WguwWSsT83vvLa0r303VABsixjDSQpt8X1BZ+HZLhca
CEJmxIy12c0lK7XWMT3IgXAJ1I7hdCv9qfjSUnHVkZKm+k2U+IQP9anPXs30fednNQhMtSDP51uJ
EDTZYKF2b1IL6zZW1WXH1ObzJHYs2Ow+Zqtzv1Cpo3LruE36TTYYMTi75ga8C1k7WC4TNIvbNKiL
n82U5NOWvRd0LKSK1YRRjVLXBm1pZfAsp77cIHrPf6RD4V67QvTxVjpM11srhYi7A9eZv58iPav5
ugu2ysSNt5EHDZ49tN7hKcRwx7x64xZ99tFU1C+6WLLgV3qonmCWDU9dZ6IfraHi7zr2loYHjY5T
otVmLuw+CGq/wtBBSVKpgc1fEXwPiQxis9/gWzcy39ylIOxvZA0uvMLc3WGOpQ8FT8r1QUaQSfNZ
saXDFYpj713mOO7XlgrEn9IfmivTBHu/o7KMvd7UARwsZ8udGe4DKXE9WG45vEMNLJ7msE/fUWfz
71oS6Wx8o2n/zRTUjMhjqbKbGa/NL1uPUqyVkbCKWxGXTDJzEc8ETbT6bZA7xr026GW71bR0/qWF
Dh8RJdrmSzCP3deiI99jgyx2+u4mIygps1Z0QyJhx3cc51NEW1SYgw2m4gElhDs33yFGCj5aZY1/
cOySsJDH3fgMb91Cf0MDrdvqs+7+EG3Ph8d3V5fbkSly9gC6F9+EFqXz1hh8q8c8GIYGE+CgPlod
h1hWtbK7z7RwxnORspnY6D1QPjbUDiStri2q63RscvbTfZ39IkNFfQJw6iI66KfsKdKb/NlsqWeA
0xyzxoNop2BZAhnqt6PfZKGXixaOYZxEPkrfuiEPoWQnvAnT3P2GmBkuheb41DMsHEkfYL6WPwL2
T+WGesdSptDi/Pds1eMz8db1F3sYc75MEf6mTskU59P6IuLLFfVdrM/5z4wucb7BEoTVEB6HdR0b
fVwh3M+j5zhsOn2rF6b6IIKYc3A0+6CH4KTxNQa6kxp7EGvY8mo5LIQqBz/FrqwMm80vsZZEhZRC
/JoCs523ipSoXzPlDr7VQeE8Sco4YDV3wpxsqTq0+JT8pPmphBxNfl9f3CvSrcmYoYyPghzYPhQW
04hQ9PoRKiANlmO9i8mfYIeTsJZrEk7TbpZm/zhUBrsiIivwSLR15r5XkFaeZ71EeMxH5P8AvNci
HGcjjPKfGhWnNFPouGRz+6swl00Zy1knF2nwYG8GurkN/LqF/PGpGDWn3Toc0gAhFgKoX9Ut36wl
qOXtDKPz592Ap5x8rG6I9E1BHYFrJmUj81JuYruJQI9NW6AeJt7WzMcCPMLYIUCnBw2Hc1P3uytS
QMxm6wiOI/fM/uCwzvdVVxR1OrjoDxSddQRVrgTVuO6s092y4Ymnu1I5uzE5xLF9PVfvhBHfNOJZ
GvEBkfQe9cAOtjAcAqh7dgM675aC3INhYmoUDxZlP7rdIBQ6gqqvocxuajFeZ879DAH8/A9+3Z21
dDrbwoACoRBkrQRRldP2htuBXJsx835BNaJwP2na/vwoa0GD4qwpaTZTEbUhPK/1NXGjhImLIt7Z
bTo/6UPd31MmUNcOW7+dk9jDX+p5juNJdKfIEXVhrcMqCaBgkc1kvCsx4nv5FLOpRPl24WG/eVUI
K/k30b6gAD7tbHe0XJH6CDytrY52zNSQj9tsKIXWWFclwtcLspDl3Xmps6FhbxhcFEpjGupiHd2K
9S21CUXGfL3MOKMQD/og2Vqzpae+rL3Lw/RSIPtaJ8CQ7vJe6A4ThBD66hJjyPJhR2vNK4rIvyq0
jBJz20C01/P8wtW9Hor3EIGtzgLiSCFXshqtmScpx872NMz8W1GVdN4Dmpdjn156cOuX3tFNYENo
UkzTMgXvyOmDY1qRU8vlepofUhULaxjXdWVwfDn/2r81jkAQzuvIB6DMlY4nnch6cv0IrvFgWVc2
ztltge/uggDm9WthCYQ8LmovdEmIrE+vppwaWtMIijxq/9YHJlzFtkozs30Shsm3DpQspW2ynC+8
/a8vznLwrrhI5g0060dZ1kvdTeoYIFapHuWyKPdUT4zriuiZ/d/eQrRyyMaJT0NL5MrVLYxiFgEF
UsULIRjf2JFY8ovqv50vjsq1ZQq0XLQwSFVOb6E9JqGZurHwesQ5nLQxfaQxoNbz17KeLxgFmSEG
YgwImAVM63SUqOVQ07Wl5Uk45fQsfGOPjQWKihXYXqZH1QXd9xtPyOWu4SUQUplqrey1h8oeqEMC
5UmNbl9rbv9BLT6p81f1+vUT6I+Q/bnIKFn7ll/x4j0gtTtjC8goHOrMdxEr5KGzq+aJXB7tcU5o
AoWOw7bt/KivZ4tFospUodBKM8Gv7qXbzW7Qp6HFXGjMGzegbgolFDBCX07/Hur/h0z8n9/ktLTT
9S9cG7yr/7OnZvez+/6rqF+acJZ/4R9LjbL/tUw/yyqIWherAd/oPyETrvkvFpBlM8TUhPdj+aP/
stT8i2UMKwXiPcT8lstr9V+OGvtfukFXwnV0IR1l/42dxlhEXy/WTMPBlc6vwrGBgpi/bHmPXryd
GvldIck8C5apwK6aPNH/3NbZn9wWV+noXhN/2MFlyz+l6s5R/Y7D6qYdi+tK6w5jRbKkWe/IK74g
9l7NBPwqJgLLMlxOS2x91lK1tEBUA0TK3aEwKbf9mOBsbGiTNQjCdpHkDPricT3++3pfmnCcV7eB
hZyVwV3uBKueuZrg/FnEPd+T3EVz2nCAl7mdPbRyloSohUmJoMIS5HQNMCSbrdQJB4BxCCa7MRBf
ofVoMMSNQZU+dPMUIUUPfA5semc3Mbv4RntvVGH7uUog7e/IB6ZaYNGR4ejE2e9LCViW4n8fLvyB
FsB+p8bgQLbTVC7z7RB/zBuXBMHMtGewUkVU+fvlStAbwD81IMzC+KPloEPII1oocm6sanmaaZwn
PUVqs/0AclQZ2wJs0L4cjd4+RLMTQAWeYttLtS4VNFjCbg9rVZeborTQ/hdpPhyiyq7szQju7nNA
dAJgJBEa0svjnCzYtB+6r5WQhAPEIOn2gNZR8RWGmTZeWIKogDYsEBXm9uhSF3LJE9i6QVCh6DOy
Gbx+X+R0fEP02cBOpvmnQ0Mv3Lh+U4FKDUobGj1QBZqHtHESLw+G6V1DB7TcSXQOHE9B2QHP0dIC
UIijsnYX1C75qnmowbDvNCzGG11P7WfypOtpOxaO/EQgXy62A7Tg9irQy/jB0Mx+vvA2LRuKk2+K
7aBrOBZ7XlS3LC2rb4qudTqSvgxsw2qupZ66D5IeaQmjB6Xb1qdcdd1qMVKPNO1QDOgckf+ZlEnw
CX4Xb73Rr36DYbDnwMjBR83udLWFa8yg5JwsjR3YcKBL6XII3869Y8Y3s8oT3hRtyDDVjmgjN6Oi
KLU//0kZywrz4i7YCOuXA41ybXaT6KlXv2BuJq0GLKNDcxuspy6pmkcO9oM3dVl9hxwkvybwI9/7
RkSqjB85d+C3Bw7jpL3MaRh4YU/c9PnftF7w1SK4xjZvu6YwUMgu086LyU5psowmPTYwsPrpPbWI
7h1Fmvr5PxhFYoZk74eyW6wW/GAMzDjuwEqYFtHUU5QTBefP1u78KK/sXsq2pMFrRhqpZN+kVis8
CpvWLyBXgH5NnEe3d+wPVBfEbwNWcjc74sGd3C9MzcIjVazZkloQXpilV5Omvf4FqwvFzAcsaqSP
O4zGH+jz6Bebtkc1OW8KWaGwCaDxx9WUvzt/6avv69W4qzWLYIpCRBG6+R5gz81cSo1oWvGtClHg
btqyKvfUeKZfUy6jcLvkAl/YN65Wp+P4qNB1w5U4+vjQT18jGErICoW2sCirYO+LjJyh0O4e1dik
N4Bs5I/z13uU6J98Sjxq/FguPSqDV8pZtpgv3tuIc6UP2Vz3TBfquuaEymv00nyGIq9vTUXj0iYb
AzmwRiqRYY+/J3ABH+k6ju2Fqe31F2S5JnECps2mhMtffUGFzuQ8IeACmYIylm/M/CAIdnp//oLX
W2ZeLL5QEzcxt5eayPICvLjewSkMi6au4dEgiJ9ad8ISnozqyQ4xYkxkW7Fchql/f37U19cGMoXT
BxQJWoJsvU5HBXBKcPYiWqQ/wDobdslu7qP+why0vJynz5LyDnfIxd/EP9dxggV5gBOPU/eEasL9
mI0V6BVmxMyI06/nL+j1e0pBwuXQxkKEbU2tNjUz3SALYxLdz7Af7nN3KD4RFN1tKGwKAoiC+ILH
9a1LUwgtMWeyAuL6Pr2B2jjaOapHIq+jojrYvUbVDFqg141ZeGGotRWUaZlJz8QsBoWdjfXaDRgq
CaU5CeSurRpw+oGRQ8u2adn/sCa/6reFNMFMGk7V995AmumVqWOR86agKqe7TJV6u2uDanwc6NB2
u6REOHA/RoCbN8Gw0O3PP4nVneHXsrOW1FIcqhyuWrtjuqAVqi5iQgVTH1A7RhmqxCCydSu/VJEy
l3X1xQv277EWi/xS3WeSWmbtFx+PMXdzlxNuu+tkp38bALkswlK7ea7zzq23DWw7czMnYWodonEE
kZkEjrjBNDhMWwc/FNBgZJkIhqPZ/Q4UKXH2IvGpPWfQEZ+aJoXpLovGFB7BsRgufWOitPHX94tt
EzUuAu/c5Sxweg1J4o70/iMLzqDl3JkpQVfwOqdbUkS7D+eHWs01y+1iNmNvj+NLOvSTTofKq5DI
WMnyLFq0aLMBrY6U9YaNZVw3OyPX/ScCvrsLM9yxtLV6SgoL27JwU5xiI3Y6bAFJllcxA0qMLvsD
wFgflSFom71R+8W8a2ujR6asKGu3yUiKZJuZxqKBRZ2NTps2D6X62iAW15/lTURobXEAABgd7Bom
7bZv3Ci/MQYztW/HICWzAE8VJDGq2XDMEyOGmnr+Nq4mz+NtlBgMeWSY42gMnF5P7rRDM+icUsD2
tPeEXLkeWqfwwijLDLK+a5KCGjVeEOg4sk9HoUU4ZOXooMklLBDmTyd/FTKWwS5qHUCpkKJxJg3z
Xd4J96ljYbqwRLwxPonctoGZEo+qcFY7D/RwZlPENrNnANCotm5LU9yEqnogevZ31omOZpT6hJ7w
5/m7u5rJl7tL+ZzCGw16RTd09T1UuWZGObWqXVZa/S5BVXetg0sg66mKdi1GkL++z9RKF5uzyxSC
aWz1dqJ2lW6gFeaOELX6zi2s9KMgiuE64RgNDhFf1g5PqXYQ7pJeFwkZXthnrLc8XDFHf74NwekB
Osa6FojxR0SmqrjicPA/KpU5oCwHqtIccVusLYWheqoQ0hhSouuwxtAvjDp3I3GcPFfoiocLU/jr
F5zajeKVowrAzVlbrekUolCv4cPyp8iaqvyPRf7VhUGOl/XfLzibPEyAVGIWlIKO7Xpt/1e21jbQ
yfSdDtRtJs9c2j/LJiQv0qFeKPYZk/tjlBs2Z8cWCJTXJEjMDoOeh38kwuSvynDRHKpunEsQrvTg
NhiLmtvQnaNmb2FoMinhFAZ40XBOPzdJMmdXQeJgCahjd8gPc9NOv8+/vMdK9+qi6FfwFCWBt64h
Vm8TTsqizCOBDDHN9k1gso+Niao3ukz+nIkY1TezkWrfIjrSeDD6qju0RTwuri785c1MsI6Icvu9
cLTk+fxPO12Xud0WFSaXWsvy44RcNzrIKpTOlNTw41RUeX3rYHMzqeC8J+7c/vSXYwmMG9IQdD+p
udHPO527um6oGlogylMszF7tBBkS5rkCNIhc6G+H4qwgdSIpmYv5eFaTsRuKluy4zvEoJ1l3yTio
HYWb/mCrVF04C62O+dzC5VxCAVPyaAmoXeqeL7cbKcRxfS4ZS8c4MPOrmI8w3nSZoX66kDJ3jkUJ
qejnbq93rnkTyhitTJXoG6sj3R2zibhwPHz1UJfdO2s6C+tyaDrW+l5sgEyMBpbRKK5eE9O+wd5I
PQ9Kq1NP/V/f6NOhVjteJWodlilDRWFR7yaKGluyF5kn2zm4MDWc7lOW+0x9kvbm0ktwqO2vtnWm
E2eu39GIm3O9f+wRYX0i1UX7MI+T875vAnIP0ty6sN69/nSXUVlweXPxirH6nD7desqn0O1jxcYZ
HUqCtQAjoYivkbqYV0HqQ5tXkGyscCp2MmrCO6b04jGUUf2rN2q08r1r9x/mtDL//iFzqpGIN6kS
02ZbfU1zDp0+T1rlDYRo70uy/rwRC9ke75y++9uvyaISz423gMDgVFwtvgMxl2LIpPLALOpXVtDI
e9qnyYNeqPT5/FCni8zxITPUUu5flhlqR6e3ezZKst/dZagGY64NnpEMlenS9HBat/lnFGpHy34X
fMJ6FKnZdSksX9EQVShaTDwSX60myG/HLAYm3Ztu904W+Xzr9H5z4TVeLez/Htw83kyB/gnW2+kl
NnjIEa90Cjij1d1QSO9AvFbincx83M9ZCG/Qse1PVDXSfaaq9JqNf/Q9UENVXfh4Tzdz//wSGsJE
tCkqDuvWh07UMRrCXFGmntJ7IKnJz0ZW40OGrvTKyvVprwqzfFaD3j2VTZdf0GC88UHDMOKbYs4/
rvinNyIhmywmpV56rq2Nt5mmW5/wkvv7uGuf2PgjbSGH+8v59+vNSwYRKE2DBejVSixzOWnOmClv
LNCZJa5JyY6z7zUWSu0Hy+t0Owsj+zQ0YFzjTI5P54d/Y2Z2qBzJhaxBDVau5rAFyhi7Y6U8YmSq
Pabe7nHMEv+e9LPu1/mhjjSek03HQtZ4MdZqatbLYqidlMib3kYHyQncvgGhSsim1lW3k8QpqxLS
m/107t/bavAJ3RiTr7lVSOCRU/gfzCGURfi2aQ0AqF0dXCYxBZADeNf0qRrATjOP6kHxh83Q3xF0
/nmrX4y0nhi1gCwSjZHy1J22PnW2XW5APk9xS3oX7vHyd72+x/99Vat9RoqkDXxFAxOzlMO7WWbB
bpwy812Ik7SUVbxz8MZt00oRB9pEVn9fE0KcpvLSsfDN92o5MFCapKx/FJ29WPE76pSC5UARET7V
3mz7OFCH1tqPRuRcuOa3hrIsyvpgYSiurMUkod9MRtowfVlAFkgLa+29WY0W6YTxJd3K6aHv30+S
9wXgoTgq5VZvMGmAjiZHNqdDTncRKX/+zdXr7la4ItvPkWpvzj9O8cbTZO1hQkQRJtV6SQ2mjvNB
V/A0K6gqHU2pLXb68cIC8NYUZNHUlZSSaA2tCx9wMDKzMhhlno3mBgS59mARmb7R9BoZX54EWxcD
1n0mrPzBGoZLlLy3Zt2Xw69e2ZG4AFX3y6RvU7ZPm9DZg/fIDnjlYN2zX95SJ4oP/8GdReBKm9+h
5LquZwM30UFoMe8NOZZ+UBDpNRLv5MIob76amBXZ9rLxp+B7uqAgHc5Kobi0ONWJE89H+0AAGxwJ
fK3nr+fNyZVvivoAxXJqm6uhEuAhMuGc4yVuyhuiVZRBZNSOV0SreLkfTbvR7Iv9LK5aMMJfKlvN
3+ml69OupJx74Y168ztRgm6BqXPV66+/FLVq64a7i1vA3KF+qu5FZrn3TWyR0zC03fX5q3/zO3kx
3urEo4ekSdLr5+Lxfm+rNhAgQiz3wj1+axQqg5KaMRpNFvzTp+lnGLAsnbm1IVTtg1GDM9GGUP8P
ruXlKMs79WLmbPMhW/yFfPNyDg9dUKh9U87R7vwde+ubZ6NuLb1o6EOv9nzYQskU55uP0qq+wSAe
kThFmsrXfqJ7tiksEPgWUcDmRiEzNA6p2XcXfsIbH8fCU1QIDZkfnfWhEPGa5fdZ7njjEHS3XdjN
8KnDZIsDQHw6f7VvTDHIT5HzCBt62KvWu9Tx2YwaTJTRDPKvBBxi86dk1DRF+Y1IYH2fEgW5Pz/m
G28LY9oQsRC+cjhcftOL59iMEwaGiTGJHZy9MI6NG91G2f8fjIIClUh0tss00k9HUb2c56lOHa9r
kLc6ZvHHIjr0wov/5u1DMcB/0E+wxp4OkjZWN5HOzpnaypbsNt1JdtDg1NdZdeY7ysvJ+yE2rAuj
vnkDqbwtSkfL5KB3Oio7cRKcekYFkJ7cU24FGh5ebOSa/C2rDRMqQJ3DNLsUTtarqaMB19BlmsHU
MaB9TzpVf25HrAVEFM6YLNv2KZ6t+YDpDbyPPpiHpDSn64aIYHujVdWlktSbtxq246KLXeaY1a3u
MTYVqG45boY5RpEhyse9NZjVIcUvwNSdDfeTgJRw4V6/MR0sWsj/N+xyl168rGEUKo1Nk/LsaWh2
Ztn7v2etVDtACJVHXEoMud6qIcw7RInj7YwujP/WGZTVYpGALP1RvtTTHxDBlGnTIsBBYA1sVcnJ
I99isJZQ9rmR+N+CVieyB8/5d2xBpKa1Gdnhu3K2A53KlqIHc/7DMt68JRQ0qOwY7IzWa1gr29Aa
Aad5bFuRi3SLc8hsUw3fdefgBNSML2MniPJo0y12E5Ls7A5/Vienp3kQ4ndT+1+VSv0tiVbiGstu
vNcjJ34XyYgkSaxa/YXK0FvfC405uhHMWIsw4fQWTnaqORkyXg+NC/CvQIXX+mIOOn9f3npBXZDj
dHohjhtrNl4V5hV9TiIeapzgpNMP2riBxzvsDSsgFC+fsHIHhTbbF8Z9vVqg2UWKjHBqkY1bq8U3
z4M4Vi6HB8coCehE0rOrVZju4xae1PlLfF2MYSiLdhJyJA4W6yc/xKXWucjcPCAG2WMzdISRxODE
Fsq+Y2W7xNLju67VVfYNgt94SSd2lG6fTkm8ciYicvpKMG3Xc/pQQqDMnMD3ks7vBACPKvmdaB1b
JzSG4iFOTRccUKfLOxsD67yT7fBR0zMapI3VEPkqcihyOzBVIP1EPRM0YGoZEY2NLKd6C4o6Dg56
1Yvv0TxiWQBQ7bd7FkbzwZmIid6YKqqHXaD0+gM7cgJEqUd+b4JewwdHwFOxz3KiDTZFRnZr3kKN
u7AxeP0iL8xKKnwLeHbxw5y+yC69ZTOPOWXBYB8IkFfxh5ri5l+XKxllUWPwrbBWrbcfZWdHduAm
lNzqjl5OTrKoPfe/QTiMF5QRb71PJlfDrLZ0Y9cVWwdxISwyRkKpWl6r2DKf9W629lZZU9vTIJf9
wWG1GzTbutQKePNWEn+FPQVbDxuR01tJarAg/4piMWc5o9gMcMR2S97IwdIn9QVUVHVQsiQdHPwQ
TC5WwJoO9S2TGlw77KZgbfz3Nh7Q9+c/sTeOK8uplsPBotfif6zqThhyWNrSnroTcfaEJuKq+ygR
gT7R/hEPo10CZiE+JP05BZZGRmbrIJmcHT7C7ThqQYUHupv+uvzHbwJkzgmYOhUd5dObBYYpdKU7
KY+3snhI49Ynwa+ffxmiwBldzXMKfC64pJt5a2IjsvcohATauBZW1yYR1j2mAQ8ix7ANTBsXY61+
GSPgjgs3fbmAk4nFZkdhSl4F9sJoQVcXWPtG47oUOL0Kx+aNg0p5U2L1/8B0091FDs6VjRYO5re0
JWcBUmN3KHJHUAIm69ycs/Kng3v0Vzma+qPUAG5sUjzTFybfV8vu8ht5MRBB8a0QTnH6EPwgIK0e
2ZxX2en42EGp+OnXvv+9SSRY0iaPQv1QynD80/HTvkzm3BzO36VXn8zqB6x2YPWQA1EROXC5LkVk
HrrPcw/c/Pwgr6aEZRDOXeynAfSj0ji9yrhVwNtYZ6DRaUtA0U2SWgScadZdbfe3rbA/2E19YX/w
5tNH+8pRi3ISzdXTMYcKgIxcUDIO/IJ8MwTEGeFyqTnEVocoD7Qv569xJYelWrZcJO4jNtccvnDk
nQ5oa+gWlaZ8T+mdTywjlqG4cYEyYG6s/4x9Vv3ICWFE0gePZqpQD8rs0pn91de1/AY2DItKw1S8
UKe/YeQ9CwO70LwIbSxkQ1ifUH/sh67syo/nr/fNF+fFUKv9F63NAJkML06ej+ImVuEHkF/p1flB
3nqIJFpL/nuU9a0GmZTox0AjmtrE5ujv8rmcgSxWjn4gE0j/PKJv/3N+xFcbPg6x3CWXp4lIEhPD
6R3UmmlCe1W5FJH85tZw0ukeymb6Ph0DHNxzF6f7fMbR/L8bdTVVJX6LV2qqXfzfboGluJN/zGpB
FzQQB7HslnfaBE7q/KCvnyCrC1LAxRYEPnutCaySeZZjaPqeiCN1K3QAZoYRpNfnR3n97TMKihS2
OMDfGef0hi6MJmc2e99LXQLriCNHbR8KGrXRMEu4F8SMHbJkAnpXxGl04f15LQ6wl9ElgntK5q+T
VRKYAGNa2L43uWb80KROAwQ5b6snaTV3oP6NbZ5W5fXUhOpjmaXZr2Sx6Eta+De14Ya3dlNdOui/
dUPY6mGtwgOwSCRPb0gZ2VGdkynsxVAx0PcVydWIOfuTXxutT/B5AbI5l/BVc3OOLxzz0EPwt68X
RbwhNrMEAtZXQtDByCaMGT0JFhY0wGDRsm2h4M3dLlalrnPoZ/dTqNJ+FwfG2GxqGxrrVo8GYm0B
ecmYzZNW1xtCzqR9ACkcWdhj9PQzKpfwM33Xx8K34NaW9HzELmxCOEVhYuX51oV9Qze5ALS1A+wo
voRd54aH0SoI2XKLpn6E1QWkIteM4b2we/1dBzo6gluQ1R0ARI0ZDbxHmnhV4/RyQ7cMlTS4YqRI
JRZLfQOIyvqFx2L8k6O5v3PnpAG5p+r489guodo5zV3K6+MsPlrlVHyqUb5wPbBQP9mJ0u/9Xo35
pkpB0m5wjvPP3J/pYU25StNtjsz959yOpNHastXaDe4fCSUASu54o/S+bzetXwPtNIqhHKmBA9J3
syV8EsRnxhkYlktwp9nmhHidxNQfBFYFgScJqr9GodJ9HpFGxzvsp4DIZOkU4XttgIWQOXHiPCWw
L5N+Vw0AtraUkJwetqyjXelV4CK9yLvamD1gf7Uynw1aRByMFNeXVZ6DSgBYsJ2V/nMUWHQ2yHAu
ngw4rg7hgKpNM/qBQ11scisETSv8bEh3RPu51lb3VSI9W3YQDIM0pEGiVbr63o74luuentc2BvKa
gn0B8ol1htxcsNTJAJPbHjn3g+ZLmq2hovF3D2v5fUkf+nc4JGpJG870dJtqgII9B9/C/AkWcjDs
oe35yVUjBUikedbbcjOO9IO80tBkRNajw7atItnpo9HkVHAMcrNrr2xsTq1mUkEESgHFzTuFMw1A
oRYAH6K2DYioPEKJ3COgKAoMREDtwi0iYz3ejEeYETaV+pFKC4gjAHY+hO0j+ig+YpByq5cPzhGO
lB5BSWFBjmBd0ropjgwlorOmX3QBICtNC2SpOvKWjAW91CNibKACLUQm/0hn0uws+TIdmU19babv
2F4679sF6YQWAbrTXBUlVU4zNx6nI/8JDEc9LG8lXKjKLxrAe0delIGGAMI2CNGEBPCFKUWUnv7V
XEBTVHpgTtkmFZ3tHMj6Oqp1vd9AjBE1GAtgVfSZ++/WkWBFExBnIZBqyFZYH+aPth/oH+l3mt/s
IwMrPvKwpm6un/IjJYvaKdzeBKq99Mwugs7TlRPoMsol0e/W8qcbcMoAt5o0Ch99sWC4LAOOdHKE
czWs+s6msMOx9vQjwIuNWUx3PED6XdEcDO6cRowftIX7NS8EMLtRbXhFOC+2RUK4cWT7Dhn34QIN
E1q88P9ypX4OnRtYvH8LYUw70saQBEIlcaD3OtuMNuZMOTyETtbpFqSyKbfE7+rILwMRBMssAIUM
yvLIOEs501kbZY4Fcex1kn+tzDL/CvLH+tQcKWl6VUNMUws8zTly1KYjU8098tWyjOSrTRslebul
wAiDrWht9mS1FR6G2Bqe5JiYV40dapg3IaBtyvmmS9LoxzihIQOdlcZfQvhB0wY0fM0EbNv1j4x0
yKcAgbyxbR3ZfjHaVBpX0lYTAba4E+UWkFP4DGFPPptxlzR7OHRj401DlI1fqZpZo9ePwk52UxSa
78fI70cwhhoASzey9O5nVFcpJOQJHTVYz6hR8PEmrb32hSGtPYC9mECKZqTH7RIrU8B8JgtjW2ro
knZTkCbku4Ud2Eu9HfUbwAt6upFUzTXKzYn+rRQJFNhJFHDG+1QDC+UYnHLA5PX65KlGAIkbyRUC
5R+ZeCdyDPISXl2rQBg3wSdBpHdDlRTE97bsO4xl06hrQG9imerXBSDJAHQzSqqrJFPDwYlJU4OF
GCfdlZFK65Op9Z1/KAtZZ9eN6mFW66ic3A3iK59/kjyt9p3uZ9GtKUftEIaN/sesFxuhGPWku0vt
bAA+FrOj3nYNLPXnpNWa/BGkDimt0FPanvclkPwpztJ4U/b067zUSYYvnbKdfEPgc+JuDbiyxlVe
Yop7trC+Zr/aJB4Gj1C6iARn2ZS3Rgc0N5CRfNYrd/4i2IFaO2ZQMW8iy48+Q8TExxsPGCIeQP5Y
xQ62Xx7/8IFPkqJLeMgfhAgu/VC9S6nVWsakb8BZd3CSVah977XGzajDUJrwUuCeozebYfQNmd/4
MBOYnXzg1R5IywhK4yo2Iu1nLUTXXVudX3zXaZEkW/zFQJRa6QfMHW7rztZN1JEfvClyrTWYeN1B
7Ad0PfYO7SUiAhwGbbKzJzl9jrLW+KRZPtDdIEqYJzT2Id8d0pPv4BrV5iaHpAfsTbTiKZC+9qVq
RM+R3Ro5D2hNb8Hip0oKMKpOws8AUqGuFgmQqQz1kOlVRW/80aq+/T1Y8/QVl/TAhwdI/1b5QLTY
oExgONxZAKEKNb28nWsqyfscpn9wSFWUXtt2Q6T7mOfikUJK+s1UoflA4Lg5etNUFO2zVcfRPZA1
q/Zcwq4fGv5f/oaebCl3uhkmP0L4c+RWx3lmbwG+sp2TTtz/NmHbzXCkfHkXl3r5rSvqTtuMupG0
u35qsR3DUrNv29xt2mv4blV7EGVC1JmR5ibykg6Z8lb0UBv4/bNNynOeiPcizMePfg52/qDK/8ve
eSzHrWVZ9Fc6etx4AW8GPQESmaAnJcpOblAOuPDefX2vZFVJFJ6SGVXjnlRF6IWEBHBxzTl7ry0h
Ko+rOcFrnyiDso0bCNnFasRGBONH1bCSImb3OQWVyQ7OJWnnNpkfT1lfAhY10oKU4JHncqNApPAI
8sUpjsGcwPugSedLomnIHzCK78aYzOAfG1O5yY0kzXYr3RprsvE0S4YQqw01pPGQ9BWJrm7duHvV
m9JPFd9jH4xQ6aH/tPWwQvE2lY9EVfARklHfPbXLMlvByAneCm2ldi/LyiCwo1VUPJUaqrmnEkS4
auSEeIz8Xr8odP2QVq3afSlmJ1YBSuW6DEy3EPQtSD3Hh0oNGlQzVG7J4g/AmPDeSoXbq0xXrTIk
t0jGymyn9o75JgcHSJmRYGu4Sdx1kaVsj4mIYSmZ9DrHBzhWnO4rQeYv0ldlAmQ112UTwpSZr1zi
IACDKugFQmeKIb8z88/ZDkaYEzZF1fQBib/NN5O8lx8urDSopbFNdDcGG8uP2xHxfb6kNnkuPchZ
wpq9lsg9fW0FGyJs174QFOp8rQFCFWDQJI6CnS/TmUfPHle7ZZVduKQ8muMhSz9XtX5uC/x+kMD+
QgOG/z0WEbeiVFC01pGGrOxwoiQYgzjHkDzXVvUVTHLPF/ZiXDKY10ghNSNynX66t1a32c25FG+l
XSkXSueskTfEzpti9SwK01Jcle1o+Ra46kM15D1wLpN8uxL6KaQBNOvrBNsz62C+1s2718+pf6jf
4CrFyoyrRgVJsTXNQyRfJ9GrYneU6x80QK8XJmzpoK5N64YojjTINZHessFOiEPEsHXbDXZyRgL1
9wIOlnkO9JzPjg93Wyh2Zm9qSXLxdqaek2+ipsMb5hq24+XS/PsH898utTmHKkrfNFVKpaMrlSRK
Mq17q8SQ7UoOEYd8wR+x1s2jyfb4w+tP+g91B2w9OKiAwpCh9XxEfdF9heYJErnPiKW3WziNWdaE
CoCN8PWr/PFJomLmhI3o0d1WVle1zNw8Tb0dvrDiQ2E4bgf3DiosVbez3pw/X4zjNBVAB+LBpshB
phVefiIrKKXMpIJVNEnZeb7xFs5Nr9/W38/vDBCKGf+60vG/v3h4IKATROe8NRpic5Q4oorc5Uhv
tBwEu3E9BeBUksfXL3r8+ZtvnbImogGco3zsz+2NFxe1hkkkdT54u2VtCYvTnWxHMnpSX2uCLIzX
r3Ucdn+7FsYj2jgAwLjT32+wLeOq75zC24lGN79PXmdNO8Pq4bbOvbojsqV8TEoj/wg2VTvMlaW/
f/36fxidlE6tY8MAKhO9mt+vP9mCbbdO3djQJ+d9k2NmJGZy/Ec77v+RRS+QRcdO7mlk0f4pz+D2
fPuvi+74f91LdtHxb/6TXWQ5f7HM0DGDOoeCCzrOT3aRrf3FaDz2M6mm0aE/ahr+yS5SLA1EETov
JLl4gxzMDC/oRfpfsDEAo6E1xZtm4k76N/LAN0ZwBSE7WlJ4Acc54cVH0bLRRdCV5VE2W3dzQt4E
EGwZUN5D99u3xme1y5R3DkTcjzKrs6CS67QnocYOFjEvRJ8s3gHjkgwJLtbeZ+14Vh39+6f065cd
h/iLX5YoqTp2rplF7MiKK91caixYLWs0XssbEhdEoLY0Ihp63r42Lvnb3ljfjUqi7XU8wTQshEXk
EPERO+g1+p483mZnVETGOZU7hzml3jcv3vz9P77ul/Sjzdr765cav/9StWIF7b0siwZB/89oh9bP
FQjPlASTryr08CvbJAFoXBOAMZag/YbbvjrTsD55df33qxtuJ7yRUz1FNN3a20497RQZW6HbWHrQ
Jn0RoZjLCRaZaspP0whnWcgzXcrfq8G/7nzTqalKQxLnp2fRitSj9Gt7lA8xJ9sLaKOk20ye+gau
P8ElveOckz/9vlr9uuZmahvJ+dDJFEyjOhuK/VQMeDPdMr9BDfjtzAs9cVvb4rYLjKlQ1ymLRi1O
rthAJDBWy+oR2i6o+FUkgGuJIfLiRYWMW5RRsY793o3X2yyfno0oO88sidLLui/Ebpj7SupDoCma
OPPSn8XIv9aZnw9hK4RApViVnT2lkZ6lc1B2Mg1BV3f7nM1KZLBtuJxgmVwCfi0Chx75IwLZFLwD
MSXVoMZ8vHFHNFruHIxsTi7VSdNva45kVwZghwu1I/OAMmTnF9Rwbl9/qife21ZbWXST7HPXKokl
mgsozxa76DkdDyS5nGnqPZuI//RUNhsY9gxxbnIYinBp5BjKjYaQC8rLVl7PV7QucaW2sjpQMajw
/y0tKUzwrccCQLg6D9oDKWNLmLTHPA7A1/TVx+xDX8ZmFNfJEDnpwmEPCW4gVjQYpCAo4TxX+EFJ
wAy0btDCjJS2hhphWAih78d+La847TcXcz2nu9rilttOm6/M2Gz8Lqvq3RCDuAPRcaPHg0uIUWv8
W4qZXwNkM6+ni7US2WBXEcV/NahqiffQhnum1ouzf/2Fnpp5tnrkpoVf4C0zj9tJuz2iZHVH0EgR
9OVwixbkA8E/n8BBlLvJcBrfLYzlzIveKFJ+3d1mxq0VMWAaNasok/ZAvqGVmnYwsRV6r3JO/16M
rgMfOs0dG0vykpnBUGveofNglWBinS01WnuSnc5s+k7+nM0UTPuprtbK4mGDorieVpjmNHlkERFf
4VBFMi9LN84RGxqg3waCahQty3BNNHM0msU5uNBGl/nrqWxm47Ekkb5QtSqimSKjUgeHl+HkgW8r
3jXGRDBMWTThovbKMS7QDVdadwfXXYczq8HvG+1f19/MzGy+TWVMlTxyJ9JSNFVBR13lzRVROjky
Z/gSrw+8EzPJVmsnFpcvCwJHNKZzcejg+bLYo3lVtebx9Sv8fk75eSfOcWF4sfdoc89bcTVmEWG4
6U7QfCakC45iY2nDBS2RY4Doon14/WIIevhn/zBvOZvTQjGnQ8nRrozwMCzf0KCAs6EFs1xSuVG8
PWEeRE1knU3o3dDm+VUOvT3d9QPZdH5tepyx3d6eyeWqW5uCRHYDF4CnI3uUpPnoZjdz3tqZr6WL
+pVGinhqCqENNCyM9FO2dMOnRB1j1Ms9XXs0s4Qkcj6jQWgxmfoTkWKkkJWJlx1sIZ171SW8LiCC
AJIKQICRrJZZv+mGcbk1BJH24coh6yJfOpf9h9SUNcwLAaafsywdRZst2sGmK6yhTMe5CCWogQiJ
4eYutlzkawZpLVeSRCqN+kRBHkHZ6cqHxWyzH4TNF3PYEwBRXBP9GH+y2FdcEW83u7ejV2qhZc+m
EaQkrJIcZ7S65w/plNqBB1zEJpm2JB98ruL+oCeV/YhzvpLcWbX+UARpb1MqCUgQimtF0NaMh8Zd
Y2o0nmJet6ntPS4d5oFQM4WsuehSoo8ZC51Q2mqA1O+JCVd3wu35kBfXNiRPsLWuFyzshtLzh3qV
RIORX+YqsEW/nOURbw/gbQw0fUifUtWYHw1ZZHdZN9YXDcnPByvWadH2rcWbR7pbuzQb6mTxMU1M
MuqWjhNeCc0M1qgER7lmpfbRpolr+BMpvFkwaXZ2Z6PBVS4pyHXfK9vKf6CV9a7axqkh8hMwE7JJ
qELNtUYaZ8QaN2SN9GJEczoUWaC1s/tYuCtvWcum/E1ZlGUBIUp3IYLLwv6orBJ6NvlkRJM1hkf5
zCGJ9eNUSHIpllWaWkjZl2psosdKEXlzYnxMF3uMDDdr30HATJ+0zLa/FjS/CByOqwXwSK/aX3G8
r8qeU8tMQt6oz/GDLY2yCbRaqRI8Zi4bTp2o2jeoJYv3sV6VMcRDPVOjrBkaAiS1Xt2LPCsRco+d
fpEpeFb3cmrXsMB3RXuCdth1Zy0eHH9lxDsna4nCw3YR8/pzog4PZl+yZyAukc6zK1E7DqaixzvZ
Q/smaq7Md1Nt2buC8Bbfbj3vymorglONVZAkIOgfuy14PTfl9OSTF7p+8haraQIoInYZ6GLu3zY1
rC/fMhcFpflAgMbkmsnBnKeBJK7E6x9ijXEdDMJlsOd9/MNKyrr3TXIhrID2rxW2VRZbkErWJlI8
rdjPXVOnd1Ov2W97MnQ/tqpS96FiV4xDhk68I3OR1dpWjZRw7oRY1a6wvS8V3xpRmXnrvBVDXf5Q
jM7+6saj1u+OweHfG3h8MtCagYyKkZynd6nS6XQCaI586ceuTwKrM8rvVWym78i7JMEmVhcyv2ip
U3KntrVofqMN5VODme52AJL9YZmHYa9Dt3y0W1kTy0M/8qJ3K1GHwlKEFgg6FQQnh/GMeNCvATP9
mGOrPkapWmT0WPVlnC/zY68VJGzNadE8OQwneqkFwoRIr4p0n02JkeMqdY1PYzfMSUhh5nIqVCKF
kTnQe0y1po5c1DVHQkA6Rz2Z7XogBm39knlt3UdLly5rqJMSdS26FSMlk0LxRhCWw6zZ158oLS/F
pVoL9YbIp/WiGZIenhQ8h/dml/LiB29xrzVQsn2YtQ1tTIXO2xALeasROgn00Woiq5lm258s2DuB
l9Fh0XIywoj/zpko4PREZGX3hd/OnvfdqlQpwiKf1K9FjOwHILW0SETz5uFLw5a13BNwkms+Ielx
Edimkt8sXtVTiLcJ+iDevU4xiDrJQdRHWcGk1OYn1euLpzGfmG1zci2OMYUNOd12ljGeu3EUgjmc
OTOQjdfSG08S6xqABd/h60vgiRXd3uxWm8kYrKFu2UD1S7e3SiO+IN1m8avVELvXL3EsG/xhjd0q
Keeh6Ao6FlVkEzt/mPrFiGLyC6PX//VNQ+HnjsHe7EhJw6u81dHLaC6eC92ZejC92vQHK14IJaq6
t8TXTftVp2PPuZjauwAPPLTsXbxKJvtMQ97lWgPBRCaJowmr4N5cU/m+Hh2yPfWeQJK8k1FqEbjH
K2SVnbL1sjHd7lZtU/PcVva4V/zTY9psZWc8E0L2ax6lw5Req6tFtkpKWGKqmyMBMosWdiRY87V5
3UXDPumQH+NDtXrUz2zuTpR9/mZsTkCvZW4jI4vkyzu8qOJmnur0o9Ioq79MRO4g/4kjZSiTYyrn
cuYwo5/Y8m0NDIuz5DT8TRkJgq+/IWvAki6RW2mJM9XXg1HYtHTiQTT+2BTTu94yu6ee/TQFs4Ew
6oNdZ6QNrV4HadlZ5yIENydloBJvxR+IsXnP0bStfc22Rny9XR4/KnkRc/JM8soLcc3Zn5R+Hq/y
iTYlp0hDMIEQc3fmzZ54rtbxz19saUuzTismV3okw6yz60mOlYw678NhnggpmhthcZDSIbISfSnK
b0mXVudMOic+721OytpCqLaNNY680i4+2fG8hFCNUZfVaf1vCaZ/fn9bgWYLdLIlrzBl56YH9NaL
Q1FqbGQV+W02FufMQzxxI0Djf3uIsbNKfAx1FsnRMK/jbh53bXFscUHPOzMVnjrFbR3LZbnaSm7M
eWRYa7JvJ/p0uTSOQcDA2nYOy08wW+lyX5Zey9gjumxy1xSPui6+vz6ZbXSnvx7mZjJzsFB6IyUU
vrK+uqjFshwIS0nuae3Lh4ZEMcKwkvYd0cIDZ2/DukmbwnpYm6wJSEJaopos2MPrv+XEZ7ntZ5Zt
LBmYfRYpbJvJnVUJm1QtJEh5pQRaUaWh4y3/7GucpH6fer2bAzTlGgd2QVxFg2tABbRjN6Bdr4QG
MMk3r9/PqUtszsj9ArNhbo1jFSzV9w30ezY72YiTFenn65c4tdJtvvR68RCaUYWl7DXrviE7MtlR
1pzp8Z445G/hM66YkrVw7DJqGqsN4C0+VkR0XXU5yoEJvNWZz+DEdGVvjsTlOLklHvYywmlD4niv
Trd5rNwgc12vC5D0wURXMrAHQsntUZzL19oIjH+O/C2GrQQkTKRjWUWghZv3mSu5IVtJOZkoubl+
lDTVCYNU05hD7xRLTE65qJDWZegtA3JPs+s+b49hYEJmP0q3qsjp5SCMjW9sFXQdY9awoTseqJWF
uXgtc2Z8w2qqwwKU874u5vGjg5gt86e2VC90nWL6TjhmIkCUst08qFnH2cxRGsKLSNNsH7SsrmOf
bjTMjbnvxgcphux9uRS0RcyyqdYzL+RUtc/avJGhxKFYNEziFCOM/ZLZ2QPxeQrlcWqjmWZ3O901
kgvFrH8MA9JMe07Lt6+P6Gdf1R92JX8jzjuLuyxNrxykTMrLrlYQ9Vbu+mkBSHVTM0xCy6i9NVDY
PbCv1eOZYhCcAt8gLeQLEr6WuGXKQ/HOmKR3Wy5CGLvWWoZIWlOxVyi4REYhtWOKoFd/Ieyz+Aie
sz54g5qQaqgTteY3HAbbnTSXmQRH9Eh3TW97/X82z20pWqSk081CvxYJAij9HIHbvu769dpA7A8K
Pks/EssYn/mGT/Q3rOPM8WIvAO3TqCu3lhGRJd8No384QmQ4Haa3uTJqh86d8s9mjKD99dd3aknb
4jhVO4U179KiIj71WnOH4UGtCpULukRX6rLeD13i7XMvexKro3z0LLCGA5uh+9evf2LOtfTfbzcj
paCG35xFJgEgQQqdI5T0E/d6kcszDZlTl9isHC0tF5co0SSiFTdcCKmroIZldZXbxXrmAHNiJbQ2
K8fqoiSsByWOeqPA4zY16OgbK7uuW62+mBtEhQ2xGF//o0e2zesrj8Eoi+fGEUdzggwn1b4gmckL
pll1wtcvcWIh2RLcEwcb9MoJMyqo591ra634bmmgZ0fEfCDN+9zoe/4H/zB5mJuJy+sba1ZaJi5N
2OUVGY5G0NmV2GmVae5LxVBuBqLeLzt1uNOYV+8duyhCR6vq90Opa0/VVJARmmjfS05wPhHglU/o
6WM8pWU0+rYi6ihPms5P4uzDKqW9X3vy8ahBELajYLRfhjjbK21/SKqCgl9dWOGIdouy0pjdoVn8
mjK5UUDAaJFiv4vGCuG36iSNP1TsL2c7KR5KXm8ospbdDnLEq2zoIJB3OhRLW3x2etnsHY74Zwba
qc91aznt87pCyaBzyHKJ/EsQxaU+Um47sMmI2eEscQ9Jq6tRq0xiPza58inumiEwilw9c5w+MdbN
42f2YoKqSGtGhavFUVc4MZLVtXy76jg09EHVUFNiLvAxrIzfXx+JG2zwz1Xf3MyHTgMkqF+yOAIG
rN44Nu54Q5RrVHdtezHhlTn0dqdzKO908gbGwpfYGIJCxzggpI3daa7eeYniBV2RtciJW3VvTrMZ
doW5frZptRxbhOnO0nN9R5Wj8EeUt2c+o1OPyvj9UXkjbiJHDnHkzHMXGnqpEmVYLmifrQ9o9uXD
mlM/ev1BnRwZm5l0OaIGirqJI4Ivy8g0lu6g5v3yxRmX8UqS8nA52hmY5DxJ3k5ZUQVrkna7Rspz
d3t8I3/6ljfzbJp5Uipqz932IB/JiFKCQkITOXN/x7n0T//8Zo5tutYbgSrEUaz9M682qtapDfE+
oQyfZ+eqVmY91Is1vWitBgcBsIIzJ9jj2P7DtbdkbBVMMx5qdomqBUClGuZyB71aAjvT2zP3d2LK
3cJvqeml5rqgk3SWRf9oCH2+UTvxtXPhwAaUps6V854t0X+6l82U6y7kjMDGS6KMFGO/8eblwZjW
4mpq+36nV0I/uFBZ91OO6YvsG/lQ6oNCIplkR23XKV0iWid+NytLOMaOcblYRNZ2jn0uq+TUsz4+
oBfzixHHRr+4LNd5W6YPQqfarq16TkfK0t6/PpZOXeL45y8uIRe3GnB2yKjHg3Z4hjknGJ7vzME8
x5E7sY3b4lU63Ix4LiWX6NLu0pk0dDhK5u11q/DQ2ktSmpFsh7Tk6jM7uVM3tZlslIJItJoQ9IjX
h/R71rNLhmwXmHZdnNlJbSL1fk7GW0OvMeMiNnOPAqCjJI9UuIvD6LX6fd62dbDEirFbcEW85brN
BU32JNJnlNtW7K771imH3WxqeDOc2QxWfOs7k0STgBpNv2vb+dzp9NSHtJmGBq9BjysVyekUc4c3
WVmwpM6yr2yaaA5eh8Prg+jUdTbzkbAbRXdi5u9WWyya6QVk2crT9gnVyiApMBm9fp0T73UbOeMB
h6nqxpIUx4f1Ih/n1FeEp4TtlBdn5p4TM/cWmVHRbCVCE3HCOE7kfPeeedM35RL+ZzewmXCwCM5E
DXpl1OI08qEpWKHQWSHcha79f3aJzZyRNVVv4Aoqo7SMadnhAb2F8XeHbXs6s7yeegvHP38xZcQe
rPl2ybmJxHPv6gy/hle16/04FufewokBpW92OkpCGg0hm4QVNKJ/L4RK4jvRYxe22tU+UtD+4vWH
dWJX8rzTenEr/PR2HjIjjdBZvsUGdhunne1r4Dt3Yy2wzZrnQCmnHtpmSwL+elqnhWMEwWkQJEtS
01Kn0SjSJN6ZoXtKn7FFgvaxXvZuPaZRmqLjg54lLtVZKkQvloRGTF0fNMeOmE71JpSZhr8HbvRl
W2CSgWp/dl9+6uVtZgM3sSgLlByjk6oh73by3B5bsqVpnwVG2xoLY9pejLrAGgcf6anoKu2zNXR1
hUXJNL72izJdepkFBDfjzIE0LucYQUQD9anX3/rzRuIP6/4zn+3Fa68UaXG8R7NrDI2f4VZ7u5gD
0ggymvQ2a0Ms12aA9BBRr125QWcseAh7ddh78TD5Zm5ZRHU6C6Q2XuME4ZVmutN8GGLNPfQWnvWx
EHOI9nLFNjvFYRqnGGCz5KqduutmLDq/6nDQDiSbqTRjr8cltj/YiTseitjI9kPcXvEGm8PYK7gc
ZKzfzmq309pzc8SJFXkbGpVjctZrjYGCvEK/SLWZc4qXortVWw6Lq/5DWY8hqC0ei9ef+KkLboZE
KlK7w0PhHTBqdT6A6q/mlHd3XknxkPRUk1oOv4G4J+/M8nzic1M3xWVszHOZHC+oW0r9kCEr+sG0
bl84ufz6+i2dKjRu3UOTClcD45d3cEY2gSXmhl1VJNnellr3pbcdytn9mO/qomsjiXhhB4Rw/nLm
4ieWqW2OlYrmxFbYtB5GbXqMLU0NljFBu0m0eqDH6rjTR0uG+P2lrxtKfgGUQL2amskNsQSXOwPM
7D5Tx6fXf86J16tu1px51euiHif7oE6VIMZmtPftWna3HkEZkOUJzhGqhPxfavaZK56YY9TNGkQv
ss/IfEMXqKTZex1Z7M4o5vhSprZ+Qfn3HGft1DjaLETQJQjwwZtywBRThkmu5zeqNoy7WpfnYhCJ
H/zzkWpLbELFnGTunKTRtHpkrZtD5V7JhihLPPYZdqNZHeKD5ea2F9T4jW80WY0DPUNaC6FhSbmj
tIIaDmsWRzDJLhQz8Fyz25xSDMMtdgry1Fil+Rb2YwsDAgMh806AA236XOQAFPyxUsShz9zuQpec
mf2C9s+3ZBRgEBJ2tPdWo4x3FNONt7mhwc6CR/ItacpEI5pyzMkb7aR9M6GAkb7Xd0MSQKITd4Wn
WNVuVLzpDUQEe9zFtV0NeyX+ikCjrLC9C/227LGko+7JaH9CArsEo1KnO2/tG7ytgB93zqIy0CXK
hTkEcREn/uI6eTSsM4IExVHWfIf3K3NC0ZHf4rugKr/bFDl3MwFLsM9mo/vUjqp8cnsXkbHStN7R
7WfhgIc7KJ54ofP7Si3e9HYyXVoL0o5O8+7qeMR6vgKd9M02wYA+LoQfBzOxPtcVNknVx8pujr7A
mF+H3J/8NuS5di3SWFgBJE8x7NDntXu7qZIn3Wk7JBUiRcZqYZZNQqM0tY9W3+iXOeDLMEncrjmo
RUkZD3AjTtJsmlotcGvRRIbC7cgJXHvgsq1L7kkfM8DpiCHFp2qU8/dKrfvxDari5k3qpCMqHdfD
H42+zvvaiC43gtXyclKQTaPa8R2K4chiKfAPG3E73faekn8rgQZ+zBcqNL5iw+SApWKm70mLwhI6
YbH+MMnEcoKZEBZB6Ozkvuurfk6DcY3rL+mwMIWvWY6Jt42X8UKbU2PwVYQ8AXKoRt+jDhwY0qsO
E2JBAJT7DMjp46JpFR+uNrrval3IHwqqS3kou6LIdk7RiQheawokpC1RBJkLCjDfnAwiuWvXEtAO
4n4AzZ8tAB6MtkQ+Ocgm3XNatzDqlYU5H7Ij9tUwRkMPiYo1zcBKHHkzEXmoUcWY1IcpTlaHEMne
9aXuJe9iA4rKjauVWIfUelaNi3FdVc3PIC6UYVV4CEebTim/yN60yXQaeu/z5Hh74dJyC+q5XO5d
Ar0zP8s95zDimzSw3ZtTwDJ49GqTKXA9Qd3N9lR8m0/LKOOnTl3lXhnz9FjhTdJAtzvVuxzp5FdB
Q+pTWE/MepeT1AA9G1QBHwYHuFDE0Yemu8uKl4dDCxjCZ2djfvGIWnmniK6YIXeqzmWqa/ANMxZc
8nsg8RD5Yg0fxdCMV6gd8DnrbmulAY1s720sOwXcQI0UA1WN16Zv6MJUhzJVrK+jTU45Y0Ep/EEU
K3XwrJHvhlI436rBytjQpoScBrPXdcecvrLCQdDQpNz3Xr3G7GhEfRNPs8z2LEvdQ2yRvBK41ASt
YM08AiZbtx3wb2MDiv0qWS1kXMOUPSrNjA6VymbxDrsAdME5S9wvgNeowmTwa1ZsPEdpYGeZ1t3q
Hg0uVTba+S51enFAp9smoeIJa903FNpv82LGLj8zg0g/81aNqaYeFZxX5MEjG8gXJVwMpdZ2uYGj
JqxWF5e3KupH7GRYIUbVuc6MibDMxCv6b+NIAAr8HWfdL9JT6TBrE/1X0+xyf8Vc7Pp6ymjw+pEe
ktFPN6PZwTnm33MDfRZx1Iou1S+HYa3NkFtHsVwnbf7N88Zp2BWTNuw7CvKf8L2qTF1Zv/CEmnF0
LwwTaaZfQOSJfYbveDWvBHz66AKtO5UctNj32n66KOA4wCLwpPXAV9+gXk68Jg0KRvJC2JM7BdUK
1egQ0+H6YlnjjVs070mHl+1OI6DwataV+HvB32ckoCP0IXbLO7NwjK8iiRUQJ2ldE6Jr69ZFjPXE
2RsJ81RIDB3iD6AizkM9d7BKKvXYEZhzx/Tths0mqJVhJE8ZTsWT6MgxBUObsmdZCk1rfCqX6kex
QA2N+kLcNdJw7gpj1B5lhdABSkhS+SBibIZimntIlCiMCmSfpXmd0+hnoNeTuJ8JhTd9s6+1T07l
DVUIZoxx24nmrhN6Tw7s8g6t9FGx5aXlo5KtSoqkO+m+5bNdLQERyAbclSErPudkmAOQJkFII5zT
bC+pvheQaxmyu6WulMmfpasC0Ouz4Q1i2OlNQgLOZxKluuXg9oaih3ZmtT0hKZL81XQktMVnSVfp
jFexGpU8An/08vLLLNvxca3K4rYGumCiUo3X2i/LqZG7WRHKCDZtFhEkogWCUFZNcaA6cwKcQA7S
ONSYNb8mfLuf2Bi0OogTcmFR+HYCsfMYt+uxS5zBtvKE16P1csSFOZQUwhGTDNdIaiwfDalxoLOk
+Ghlr+XY1mBzLL178z/eyMBg1+AexjItPiAV5KdB1ak/vL6bPLXn2lTv1lzA36kd9wB+nuqLZ9/l
84KCmOzTMyflU1fYHMa7tNAMhebRwXaVd31qGPdprpFzay3nEhdO7U83lbemKHN6ZiYNANno4eR2
xVU1V9oeV2h10Ab3HFL8RAFD3RysBBGVXZ2Azomz5COH2At4bki5i+RbI6vlIrN754xT67kP+fdD
M5Tu38s+dpu3Kp6HJBIDjs2myuN7x2vHOzpNgNT7zo4Me0D826XlDR40I6jamIDYJCECmQ/kvZd7
P6D5MC/LPrsexay9T4vJwONjTDud3V/oxohDTJh1AD37IkRybod6Lu17AyzeXhIH7NvUpREEls7F
pKRt0C9mESp0IfeNRiYdnOT8LoaDdjCcOrsRcBiDblim61Gp5zBx1OKiIDo9mHLJzFGaa1hOKdBt
nAA7Z0CJwm4bDsbaLWcG2olOFPGEvz+0Js5TFIq5cmjssrvQWEtDOCYJ8Lih25mCfBgYMhhts0y5
7GSvvkk0jUXHTc45/U8M9WdD9YtSx5BpijcLBqKFHyGocmghlrH0e/a85zr+m5Tjn6Vw7Xjtl9fA
65oYyZpFLVjKHfe37OuYWjO8gRjCLkrgKl0nbKbNGlaliD8Bsm+hxMCC0/V1ucx19nHCbePDOvWY
EjtP3AgStPacTbAnxt59Zeb5Q9ZXX1vLk/vXp5lT3Z8twDqpRFwOOa2PVawgshEIBgUMpv0/HMlr
79y3hv11dhvjOl9MK/IkXQpdqqBtWArvDQ10E2JcRqEwvbdmYlm+3nnaGXL0iRnkWfT44qG6MeTE
FapiJNzaefBsoEWgy2WgeytWr9Yxo9cfw4kZ5LmY+OI6WawWBKvrziHxlnuyCqpDBlHcB5sifF7i
YY3xT7x+qVO3tJkUC3cEbVjp4qC283i9oEAL2BpOe91VseBhKznz6DZ5lv8akLp3vNeX96THjd6K
QhzGqfMMmGdrfkdn3ADNhEHr4Gh2o+/cHkgqAuauexr1sUAIZg8HFxofJ4Ml08iRt6xbL6Unc+b2
/3zM17dxIEYSd2CXpiRq80Y7lJLCFPJwfff8cP8fdvECdvEcAHqadnEYlqeSQtL3spf9cvHtf//7
+S/8C3Jh/2WSSAh/iERvGqVHlR5b9v5//1s5Qi5cHQQGlRKIiAAwfkIu3L84OLDoAc5UyfsE1v6T
caH9xV/QCeMBtw1L5TjJ/xuIC+vZFP9rgbXsYya0RvCoDdffOQZ8/T56LROqd1YSCJ/AsdZ8yTRa
wsiszDpoZxtkFxCD9fNIeP07RI0aYh/XS2VgrU2CT2bux7eTnGeE2P/H3pntxo1sa/pd+p4FDhEc
gO6+IJOZSo2pWdYNYVsW53nm0/dHl+uUlPa22uf6YNcuoCBbzCSDEWv96x+01Hgm8iw+qLwNrUu+
hnI3Yzn5Mi6VQ5h0WJziAlvdMN9eDTqVaRzckkbrzKg0+BmhMYQ3JV6SlqcUS3rd9508R1Zo4V04
NfJhSmP6xmopyhHGczXivSpmkcEKxC3UaxccLcdQdQD8gUSe6Gq7S9ot/FbbMdC6LfQIvpEVpO2T
ppLywQjUQPerQ9363Ig+vK6rYBjcqDfSb2Eb4XXZQDkCb5/SBgPdsSMkp+HlbdRoyry5WUUK0sSK
Y6cUhXVW64FELIowMdxUWW4y7RBczNf00tYwatPCT10b9hdDh4sipw+WZe4Q5vN1RG8jdkBB7Wmu
2gr9F+FcVw0SwWyL2RdqZR3wanBTiy7LzXsEgBs8cqZgfS653FeLSlhuiMPFJbgC/oGhnKxPmuyC
0BO07MomaFMHBioyJjoXa0gk935ESwtRNwboqJsWJg8uyydYqKVyb4zylklVcKMkIux31OW97SKJ
0G6UPAoz/Dtt60Lw+cINIljZe6FhLfdhAx/XhQds71XSVpV13GQn1OnQ5F1FRDp2smNHUZ/livPF
bCYj8ipTdl+0CSK7a6RaNZzoai5vZRcTwW4r2XA3ppk10Ni26wnf17ijRRg+6r08jYt08ccxDlBD
9U51MeQjU5KsG1nHk2JprzYMttwNQJcKt6+1tuVuYyyKCaSjJC6KSFEjc2tMbCkHJKReOSvoanox
vxhtWX4bFlN9xTpZvTKbmcF1UOhGBVkWVxivGmG2+SlgC84JQul4ZPUcf4nMsRtdXNxmRGV2O2Bp
GVTPVlFGGEsgeILiPIuFEQ8mWe4ix4uFIK/YV9sCus5oJ6jOcIBrnpMR02vXHFtPL/Uh3moi7YQP
JmOeyo5DBIAysLA5DSPSNxFv0daaelk1X2YlyC4xhcxQQUVWu+/j0OJGDlkufKgiUu4sfcgWxoy9
vmz0Vp5piZEHflhV1Z1Qc8P2yCRAk5voZo2FfzwU4PwhJO5d2STDdYOfd7K3CAKYPbMAmPVsZbG/
VMWC700jQIpcZ9BK83JSdDCVmCLsir4aYz/EjdlLp9ltc9Y4VnRemUg5XKFO02rGVmEajUuNKrxq
4Vms3nvVK8hkRIJJFjzB1F8+KyWP3mN2bX4qsOjl2ami+pRFCvzIMkwGhYSbWSX3FJVz4taLE+e4
eUTTnc1kIgHD0IfLoULY6VKv988SsPDzmCIwJc4sSvBCHYv0qlgW5bPVS2lsiKxwXqw2VCx3KYP2
jkQLq9sbbH8RxtddfVvgL37NGjPaVR5UASfhgpiACeOL62FHqwBDog19sBlFFLBeWbg4VEIf3PZW
RJRpQfpvTzxC5WinvVqN0+Ug4skCibLs2Aumoe9OzdLhdogaz1Yvl6vdZK+jjsJeaGnMOxy3UyOC
OlmbqsScLGGTC/q8nDZCaP3ZqKpleimrNrb8BqPTmAR6eEcXyRgRio44VP2iJJj/uQHu+/YuyxZT
95ZYXRl5ZjdNVzXRIQiHjEpNz0skvAVWGZU89Jkyd9flAoDoCUIsAlyPTWHdCE2JmO6S1a2eKnXM
MLjpc2kG7hKbWq+7Yqhnc3KtnEoElEiLW7+de/XeWkaCG0iUVxSvEOQhk4iksL6jyMAwQ7fDuXmw
pNpl39IMUxbXEUiRt4RPD1hp1rY971JqOXaJOROPRJ3Zh5a12LqOzt/f5JOufVlTE74wHEiQeAY8
K3yN41EFasq7u5F7s6DHrQtnm9StNUF7j81p085RdCnVdDxt8Qp5ipM86D1zcZKLBfcpbRfYw1C6
DIwV5h5jWX0Nu3D5Ktu0uSrrNHmuiCA7iyJTewx4ob9qwKmLN3bORA6pOWNrjU7RerHGsb83cL2F
nhgPeecZK8aOjiiIcJfFbLnBGiXA3U5Phf1oDJNTnplgr0xAlpzepe4aMs7sesk5Jdhy+nGJDPwZ
S3YbLOqNZYNMt4Qc6qjTwnlpAq1Ai7zFClPMJ2NbyYdyJKvGS6Z+vsf5krU3pFkYgqKGDBuMcSwi
N+4YSm3TvIG1DYzBDawhDtenWozrpWuSbR1ttYFJjpsS+o1LXVD3D1jYYTqgWEIErtT6OAGKtzXo
FIDp97E1trY3Ww5CwY688o7jIuGqiROk54tDIJrLfmz6igwXlllc6s96D3fLLdlQBo7/NBu2mNnK
ZzOU+asVAuXSbZpVsyVdKvlUlOX0QNSqxAkiUM0v8BS6O0M3dE5QMWW5m9E6cYojDflqlYqzHzqn
fbHjOT04dV+yYYgBbl0jVxfdKpLZ9VzESTntOG2dQj0rMFx/6JOAJJ827GosAxidv6YwkV4HNXRe
NVGp7E65uESjZpYuBNj2ShYo/ZGNlRfA5N1TYdd05ujxy7u4lXXqLkg7oTcLTccYVqusE1sZaBIL
WtXzrMO92m3iwuh8S4UXuKHJ6E6CwDJ6H5JebngRrB78eiNDfTHHaZk3zOTwgsFrJWg2RkL4gzoN
Tor/q67fkY4t7mAwh/DiUCEkLnaUAcOqsKLmmhL7rmuDwvRiJ23Q8VTka3oGAvEngiSGJ0ctOmMd
QeHgj+rFiFGyy+USUBr7jLbv2z2cRVvgHJAll70Is+Eyx3NY20gMY+85UdR0nzip9mBZtT56xtQG
26g1Qa8nWKxiM0e2HvqG1c/GVp8KDIWKojHvO2LT2x2m/eKpIS8NnIds37slUasDzh5x6A2qwrhh
CtPsnE09+gybanjJ+zR8oZqdv2QYWzzbSwoVApCeR4dNFz4VAD164fHOW8haK7LYQSWD7hBbQXQP
dmwHXthTjrkjg0HVC5Q0vRuTPkjBjjXz09wny1kRxrLekvfnOKeVhcmA22A3qu3bOMDvnSGN9lDn
Q3mAy1TmJ/iOTS+ajqJqY3B2nGlBP0abRhTawCirB2WOgtra47Ey6G6nkbY5LkuSMUVPzFMsxYCA
AV2R1bZRazEh7NqUQ1Nn7oOAvgp2tjGwNy465cGiShluSYLoCjcsJ+2JGiGPoNBTJG7s2mkfow5r
YK8NoN27VdikFp60DlMcCJRKcuIEeGh5igh0Ir+bxbmZi2VmQGlb451I6uixNHBExlm+CBocffTo
sVDm8ZttJRjMFSmlk1to2BN7KSSYMxK8ouueSVaNUGO07vIqQTbAGR9exsxhVglZNSeeQwKujrJs
4m/bVeRcLpaGO3bCa1YYvfJkFIplnCSKgYFr2Y/FqTKmZBsMcpb7FF+x+4T5ABssLsMLJvRtcMUo
js8wFgHjgWHWQt0FBDRAjPoILPx/GuIwLou3/a2+ih/+c0N83/Rh/3n+6W/80xEbf6lE9VoYMq/x
mNIED//REUv7L7JELKxIVZYnnqSAGf/YPhrqXzCBkdOADpl0vitS3JZ9F9FJG+Iv/g7ZSP/8UvOP
emI63n87YpOEMkfQFa+tsU37fSzmZDA7CDEyPVnyQv3UZrLd9px3d506Ab+9uTOHv3/rW3vE9xyW
H9fSGIPzjS2Thv99982WghVgnRo+Vj8Y3QdmfBiIxd4aqeh3Pd4st2lSMsNvouWPcKEfV+aawAik
kdjH9D17MtiTdF6sNKwxdZfsCxUSqt9/vfc48I+LGHw/LI9USz9Wjuai74y05CKxtG9hXZG6Mlyk
H0HBR3j3z5c5wr21gcFURcKBj8NyfNkXzCTHulHuKqFwRlVBS/7bBFwAuwROAB6Aj5g2XGMEE34w
rjjSYv7zSQTmpNiTQuZnbb/FAseMUaw98jxHT/XAHrzyQvHiHYEuO41/o84lX9TT3cbLvG5jX2Oh
4+VfEq895Zzdf0T/fI/9/fxp1p+/QSYZv8er1YnhD2NYbmopz5XVeObPnrFF+KTpWNLhAUOTtY/g
TyHmcQyw6vI5zORW0bPssopbJi2YSn2AGh9/HyYoGvauplDxEAZlO7q7wmjDXO8SpM9QKt061Xmi
HRHDv/9CxvcksLc7ANexLANkjo2K9MTj4ZPaw0ikXVjwppmSwBXKHC1Y5/Rz64ooCoqdGPoo2hGQ
JL4Y+ugseE8FRvXchRLfT9dS7W7YYwEeTNiajIijJzsKkCkH8ACu06GmuHZJTRZXuCWmoReDgJF/
40TgPPD8NBIFdN1qz5osntrEbalsqbQgM11T3K5Dq3kmeKNMKNURPWe6fZHP3Jl9ktKIpkziLu3I
uqY8Pk/0JaTyrlUCzhCIWV7rhJO2HQtrEJvRpui3xq6kfR/wTEEkoHTZSbz+e1elceucRM1UJbfo
pyq4GmPNaNjGWdzZKFXhPFDmBwFJTn3o7HpHk2jBZjkoro6xf/I1LxaBYHVkEE6vAiIUZbSSPmwl
qMBKXikPNpm8RFA47bRpwqJNdp0QceMVJMa2W8IPIt0jHwq2JjkFTIOTCLZJpeUabmWtHQEwBsbT
FGEowsQv7vYTGV/9SbgoxBUsVplSdHT2iyinSrtiko6aBafDTkcIFpQZn0aLe1/2qnKBG5dd75ia
YkEympn94qjJxLzZciZitJCkOxvHmilSFcOuVT+duuyzkRiy95t8WOZtEU965aU4F5Ly0tSFT0pF
QWpKEGoHvdHjwDXN2T7UzNsP3WhY1w3eXl8k70jpZVmX3SCPxWxzxNlKunFqVAAA2FIOG4NkuNdo
wjt3IyWkEqyOcPXC3C4a71IAZGSU5rhAyIgs8iIirYaKN1R69pXz08yghQz1p1gUXe61kR7d5aFC
RgmnqPiqBGF8GYpcIQNdz+gWI1ywLL+ywjBDaxpmn4RTYJfUG8Qswe22q9cUJOwCk9zgaxhW7YFQ
cYhAQL9h4+lWP1yNc1U8zpnKBhtWYXhFiYrpm4VV+3XrmGCXRtFSl1qxMtxOQ1e/0H7GxLMF41TS
bioNlnGmEj0u9RQkm1xtSxo9jMkiV2hNdtkhBU0xZLE7bGeGOPMGyE3XOtZxVJ7GPF4aoUFaBcYy
/W2jY8mxCXW1vadVdPZEWTd0yBhfhjQ6quRcUPHNiedcpLi7Der1HOU9JASsaAIvZk4XkU+lgHCR
Z1Rc4cYVQ2HILCK5lAzRvKD+7rEq1Ygk08SgnpU4TF4owl6e9cpg2sIys6/QIhe4EnXd2Hm9lanP
poOTBvyi2Koolitx4wQD72VQifK1nBTzc7fMpFc4TZmoLnc/uSqCar5nSWUvUQj2tBnDeZx4y5Kq
dhM2yktaC25TIgLtpmUP0VyUbFXh1TQaprcQJXURyFwQ4mUa3dM82PlF1ZFCsiEl3b7Ji4nQ5CVt
8m/Eg9mwshMjZd3OtgC+mxHfQrkgF+5E1El+JjWBm4Mtkoz4HZ2X25WoY0i90AHSYZ/D3vNnGOc5
KBWBo6AGWR3Rps5p7+lRVT4DLFvsApocDthJiIm5s11/U1UFsNA09Dik59emc9kjKT6P07pr3Swa
43lrxdaSbkEkHMHc1IlVvzYDSDbFIPXSxalLTtd45kBmiftybk8ixJgBgrpW2qdBW5Fot0iinMBF
JlXsxAJ6ca6Bojw4S94DegGE30atUCNogIYaeUE8GHgN0dRmflQmzXJRATEeFgAuHZxJI0xVL+jn
wz6pfKkBGmGMEZB3gHGgrLGw6+vkRMWagd62ySbjRBC6xwNTsYDdhKaoWvJ/NZvV7ETO7VAn8AHS
WAGRLtRCNXcmGQpsg42pAG7m2jTgMxMuFqQiIyBXdy5BWsZQjzp/snusBSEgcwK1VgVJdG5MZild
D0N6a6eWNfpprPY1lp02LVuK8Sp5iNl4YzZVDNQWYPh9hsYvGjcmrnEtB0GU2SeF6CnSjGWSh0kf
UZhV1mRIP1JTgn2XIq5rdOJ8+G0uS105A9+TDXlSJQoESFTKRaI11T0FZih8OxqGSxXbU9NHJpvZ
PlkEotrgPeeofobKoXNTLXYiDwMdiGimCq3rXKYYI/h0qRmwDoacmV+Vid7dmammjjiXC+NRTiBs
J3gCTs6NYgbcMOYw9bSNdMa9xNuQ9OzyfsmSzC+NDBrA32AAE48Nxe9LxVBdbMUwENWcLrlgW00c
WI2VuRfkqZyoVbjcakTtgDcOgbzNklQw0Qn0gqJxrpsNvmwOCZcTU3h+hU5w1jmxfeNrRbhchvtR
gtUiBoiFBqW3aLsdOeSiPc2InRSbddshmYrvthqIWvojsa4ZbGfdfOq6oprPlUhpS3YyCIFukAjj
vDbwJHRFbHXptglS8fy93vmfGe6bkawOVek/d6zutybvX97NcNe/8KNhNcVfINiUgYYtICJAK/yv
hpUf0dkw4DVtYmUNbf3Rj4bV0P8ySCIwAafpfkhNp1j90a/yI51kAYsmgSrWEvofpRR8d/35t1pl
HEEIgmaZZH0bJkZp/LZ3VX7d54oJxNNsJy3dI4eCj9e7IxlqAvBWHzeTvKEP3AzpfBnaOEsM3Y4P
RUoSSrpIu0isdLdSXOv5YVjwNm3ZhybEUjCX8q49CVp7YyvKKal3xOe8iO7ZsUDq6v7EjsJHuHP3
fV9sg9rcEq53ojWqV4yelZRbLIo2HfaY8AfdMMHpoYseQ9Hi3UDOFUTdiGCnAKdNxTRg5xjngILY
tDfmmBPONHpODNKEZy2SkiK5M1T5hKP/zULZPcaKnzrdGSGlBtBXB3O75/doY/NBI/CeOfLzjT2i
BtqqieVC0Dbbri5P4U+7o3kQ5HgOtdy+WW6/gAHeNzY/X2n9+ZtGrcI9DUsnHqGj4/37afiI1rMC
NG8wjfUCEGeJg4eIAK5Cc/r+ArWlYBicjA1+/BexChfXvuVMxQQGL0w3xbhDLz2nYrJep5dVdGaU
+ZYNaZMkVx0i/wZ+nIHrRZNFp60isSt+7I0WN6GHiYUDtQnUEP4Ofz/p2HD5XV1NSKtcWcKhaxnX
ykwrAK6eAESCgPvQV33k2aDdod8YhYtC+4SUKWrEFCjitMbG7Pc3+Iic8+MGaLAl1vfYAnd6fwPI
y7SCahyabUMRGJXxbvqKXxUQ4GNfDjg1rUM6V1jT6l3lFtwUaGJbmGz+7z/HL5/Dm49x1CznqmmY
+IE1W0YdLo2nOxuY5jLlhunxwZp6j738/I2PQJGyEgOJ4RPbAnMgHSO1QCYu44kPvtG6Mf68tOjJ
NcdkszOPSaFO1MAOSLmzrX4XVXKfqIGbjWil82pHPd8451T/XidOG7W/WZTLshz8dnnUndhbGA4V
lUrQmh8EX4Kh/QCaWEmi73dGVv2bj3bEbRFtPw1t0jdb+nz4LdYmjbAM76mu69DHnmU3mIqvwDv5
7zzkf+/I0YbsKNNMcisPuUYRIElyK6E/tNWwzYL2g3X988bx/hsebVEFeiyoEVxqhuiAaMUN87+r
g/9o+/fRFY52jqhvVDx/ucI4PzfWXdt/QJv79RuBc5LkhhG1c/RimuSaVonFJttrV938FYYKZqqS
2u3r7x/KL1+HNWUIUpXJmXv0OlA8OVPech3GblR1u6p/UJfb31+DBKJfrTiE9OBGazjZT+I6GRK2
lbPi8iZlhxu36B/cKLb3+qLCu1Uh4AbUhAvh1uM2Ns9aqULlQC1hGQ9TmLOHWq+6jK9QX631KLNg
Zbofuh6aQdysWtZVWBGPXhoMmD/K83y6TzD3FlmxjQjtLKLoCqHLhqmXn1Vyp1YvYTduVfqx3lku
O+urWr8oSINSqzpVKvVUiy7JDHCxQHVlN3rwqcbFV4yXVtxrGNU0ewzS6S8J5l6YkhZ8fou3u+at
wdinjIttuATEzeA6vlT7AM1PpFobvHLJ83uoFe3UQPYLJnDSjbuqUn08sC/14puKAKv8EjfWqxTD
A37+t3Yw3XTWrtMvgRSu+8x6TcgkIzvYG5AdBol6izyQ8IrorOPGEemO5UOzAYyj53Nckas+vFV4
VocGmyllfG5S+FrC2MlR7soKXAbX9jS8hEvls0QOeZdepq1+ntYvCPLd5cS67uqvq8UWZ+P6FWBL
bQNAi1m56cvPhfk1XJ578dikDofTZyR1h4CASHPuN2Jy8KlE/MXMqRwJ+XYcf57IcG7hCgAgYSy7
G6P7sa63dVqeriLhHNt/4Ch1SS6SGUJqV56vywVX1jrGq1xNdngb3vB4CPhOvJ6TIv9udIFvfqS/
2P2EX3ZwOxLZ6cUqeTShlp4zor8ohTCJWgULGcbbqh5PeqvdTfVtEJG8MZ/lerup6tjvGbrqqnkG
zga0uUZhnkC8csf1eIh52lNDJqj0IC0iumrQgyqsjS9KTvh1xD4Onl2/TPyhGCvBppg39hf0fL4Z
jn7saHtAwr0VnsH9dqUV7XGyN1AXaqO65Z6TgwkP5UKof1cEmeklChkyYeI1hFyuGEBeGX5eEls+
OHf5cLVGxFGHOHO7wVrE7/oveuQ3SQO94RJt56geVAFYU2M70EY3ZT5sDUMw+s43ijE8Ib/j9BNu
OfGWpfmm7EMXqHGrJ6ABPeZ6gX5BOAHuXegFy4wASPE5VZPnWCxXhVleYnN00472eU4pC2pGNvQp
ky3Xogjt+q89fvd50TwgLcON8n5ghl9GJN6WX7r524hvkAq8IiZ07+SumB25YE17qy8Ie+HOZE6z
iQ593Lht8qIFwjU6zkNN82M+voWNTBfuxIiMe6jgSFFJOzHEKtxdU0amELAY8Cea4mfRcl5lcOH1
7iyvSy/Sq4spLJ4rfluv675dXtGh8wnAixIXyQMhPi33YfRt5HamiX21Qkhs8pDhlk7c9kmv5CxI
uU2r52CuDkFv+NGa1TTOgLSV19Et2/btSOhooEoPMcQOnhvBx7rfKg2CCTcl194Ms+sGciL0Fi+e
jX0aTn7cFFsAPk+qwYMhGsK+VyMSzL8RJRWRn8MCE/V07szWVQYsGcGJkaAYMD5Zlnm7dyAFKXN+
sqxwdUZDzzdM7Q4fjWk36M9MOHysNTGjS3k41XjZlsUhzon2LvJn9IrXcdecwjQ4J6IEt8NxNynn
5DiSeIsaeHlO9HRj8BQk23U3N/5AjiTvWFeVW40LQQzYinzciyDbkupwYgT9foodXuFhK3rHH1pS
ZTCsttUDheYGQyB6BRBGRfcgzZ2EymYJx3PgY5+x0S5I4QY14aPDBqWk3Xmuv6oE8bbqIXL6M6T1
JEyCDYTnMg6vIe1dGvWz1MObpp/2w3BR2TAHZsdXCE6b9WJL+AkxIvtCB1bM0p3Bdjcm0yUDjIcG
Xkyi4QRhDlealV8sax4bepoAuT5csn3c3jbh8MGU5sikiMqTppbRiQXxzGZKcxyZqcxLGwHFNVsZ
l0hB6QIAUiQYeWkTw61n27ygJdSTzQQLVunTDZNgX9jRWTqoFxO1UmMPByV6SEfrg4/20/F89MmO
ym8rJRONggyVdG5vMDC+UmGQ6sniyvYh41k6bb6FZLn5fVnwU+lxdNWj0mM1+WlmgMgtWaieIx6g
duzQaX5U7K613rtqd73MGmyp47NjkoPIz980kXA+NQwKU74cALPZmydSodruu0OvAqahTSft2dfG
8WotABAK+TP0F2fpz4bafgp5FAwKK71GeZ56Vn+mI6WWCGLXHj0apStYV+ih7kVt0DQCh8mZCYW1
qdUXGUEqns39aD50N11812kG4Gbopa3mGppPrAkt4YDuM2hQQ4OBlzCjxVMV+IagOglbv8empoLY
N0dyRzT3ZWN0B4HA1Ta+ocE/gIgd1nfO1IYHGeZPxPls5BIestbxMye/CAh4cMLxAcKdbzvjdVvp
z2M+e1Z0a4awyaZm2ubzctsq6iYa+hO8bh/m0XwiPORmoTWBsk6cgO5ldGOVlbxOONv2PTKRHKpp
mW5apuMM+1bylDdHhvf79fFdXfObJ/e9xXrz5NgCg4aR3rosL1X2xKi5Fcp2hXHsxT4fuMfLQ3/a
t+WOvTdwPqiM10X//uo6+NYKRpmA+Pzr/bppa3uSjeDqZblrMc6o9tFlnMtz4Oq/l+gfIY13Zc4/
/3v9O1/Lam7iMOq+Cxj+/a+L+GtTtuVr99s/tftWXn7Ov7XHf+jdb27/7/cfh9/Kzefu87v/8L/r
Na77b818860lcvofGcX6J/9/f/gDYrybq2//5399LfuCN/nm2zFhZk2a/c/o4y227HlZ/Cotdf2L
f6OQzKL/QlAITmGqiEj+xSA1Kf+Smm4QoUqv9LfA5B/OjIQyQ4oqWhEpNI2Z9n9BkGRB/mUANvAj
9gvTATL/E8rMkQnUyrxh8G8DgepktQrn2IeXRGtBbmIeH0rw8RPEaquXe+agGCdlqVTrys8dsqvU
AVxflgMCuGopD8VUJE9L8qFF//sV/fenYYJC7+9Iy+Zbvl/RVh5OnXCG5IAdhPVEmLom3FxO2Z1R
ZsG3cc7aERF5fiHFxIwSrlJ4rdYmSoWmMnJoZuxfuwpbhrsE4zHyBESMO8jMBLr0iqwYP3j/vvt+
/fsC/v1xYU5o8GN0Y6U4vf+4Rlr3JlyG+JCpnYOvzzBWd81Q1q0XM3Q82HNExlUNw2VfxPlwgzy5
JD4rZIacDvqlOmn6/VDZ0x0hRkyDefebbxmg3E5Bv3M96076qjNp/CpFtNzPbVrdpvp0oxLK9fBm
2R7+/sRvyUzvoYJ/vgcYkC6hY1nHZCYt6hqq8SY+mPqY7G2U3B7lsvZHuNb3q7BcdR3GlLT45wiQ
wN7Cjutuig95o6SbQWgjHhh1fdYkVBm//0LvsYkfl7INYbKmDYR9R9jEkMZOZWO1clDi/jXD48jt
6BhaBQYDKbv3v7/Y+yrh74tpmoCNQu3EwGA93t8cAozyJMplAQHM7sRZCNvEk6IsD+gI8g/SRn/x
oMhUBgkmhpYcbnH0fugCfcSyNMkhKaJ4Owpj9BfGlR+UPb+8CtZm0INMjad19IXmXKrxxEDvkIWE
TvEnGgaWykcUs5+vIiHqcBl0bDDZ9KOSTtfMMZgWLTmwKREQ2Nc9xijJD53jf0TBjny31qcj+T8Y
J79GBUA6wvS6ScRxEaUsBaRBxMvl0YmSMKKOaS2tMOcG1kyHseSf/GUqsbzAfusDD9y1THy/TUho
ejodAiK4FcJ6v0ASWSSWOaTJYYz0175Kmp2hM8uJohA120JI1jA0iLtL66M37he32Da4y1T2OqOs
Y0tVOyMNG5ZRcmiKPtz0kOhodnCb/v36//llW0ldmmUJ3PkE/Kv3Xw+7JOiiepwc1NoxPDnIz/pc
PCpZsanD6YMX4Fe3kqMS1JuRnaEde/4OiR3NLeE/h67JNL8ZOukvBThHDeF4Y0xOfb4I9A8I+coP
Xooj/ff3hbSOBRFbsk2SUH60XnHCt4sRi6SDPT2n7XAhZsiCAB92ou6Z5N0lzLz1MPAmkhTJP/fz
5RbCx+cGP5ppRj+RgmL3L7+/9T8/YJPGwWFGSY1AlXF0682hjnRZLtHByZT4AaWMc5PIoNn9/ipH
NM31q6/Jd9Iiq/M7f2/9GG92uMCAFlPiNrSeaCm2wg5ZjKPZnYwO9DdG3BZ23UryyWywTRGk6J4k
CEm30GMm7/ef5OfHD/kYLNhiufFSr8Lbtx9k1ERjB0OSHCJA05OqQlWRdir552TgYR5XCDrXJWZq
2kQfXPnnRc6VJZsJBGPHZhr1/sq5oTEWgVN3mBDA++UM2hObDEQc2HpXaEzUD+75+4b3+y2nFeT0
Mtfbbh9fT9faMZch3zQe6MsWaO/x6iBdrZI3QyquQCaVeOlc53sli7cRfgkfZqOsU5b3+5ZJFYr1
q85hLzgN3n9n9H3GGtSXHKxKc86Mjp7NpGZxq74lNnFIiz0wY3ebTMgVy8g0PXuIOfuMqPpg1PDd
Jfn9J7ERZ3GUQ+5m/5RH8yDyjudumHPUHZhfrGNA1BrwKGF2+v2g6Y1PRFaGl6lThmeK0vgmlCmy
kRsEXl4pIFl6da4MB1CgIvDLIE9bAgsSFYARTwMSE9vJHCDYGISbpV1gnzddoX8qAeU34Rw6tptP
RfcE9XK6yZPe7omsaopzrKaUG2vSmps8Q3nijj3hvUB1VfNa9XNv/vE2S2W8von8j1f+2D0xhgSJ
DiNtD6Uy6F6bUXC2GmSBSC5MI3E9uv39u/ZzWUMBoNqOpQMEUbYd3XPDGmwzqSf694ZQSRkZyMdm
GARJqf7ZFH1d7FyK7cuGT2Q5POX3C03rq3om0KY9xBzIp0pKTKKVqOb291/o581yrWjU9agi3cM6
Pg3ruY+xT1wBCdVgxUzVoyLS4b9zERA0ppdwnqmo33+VqB4iczBKsBv4SNsMWwyXBKt488dfxWAR
GBIOi8audHSVWakrXSYdUEuoZ742BF/SCJ3zn1+EukWjUjcA349z7uy5izqonv0By/UWs9vh2zD3
zQcXWU/NozfboPqjC6V8XqfQ7+9XxxnvdNbcHzCQy/ahnBuCX9Vsn5hh6C+LkXvoTD86Rn6xEmCp
AXAKm2fkrD3522PEtMgut2aDi6rQHlJJHAnuox/5l/ziBZLsVRbNDoXRT6t6TeyTOCA0hzQeZg8j
NWVD1BeKUSmLD9bDERD1/Q2S8JXo5KnYDZbf+29k5K09QPtrDgmCeIZLmeWTI61tq97CJEfvnHPy
ECZPSeA5lrFe+2NYY9JZkzhnDtZ0r4+d8UEc0y++vkm5RHdsWAJo4Qg8nXFkAs4vOko1OfmGtsAh
rbLZTaETf7CIvlsHHa0iegkwa4PDSjeO7Yu6CrGi2sjukCKNfFDmhvzjNhQQmtJmJKqmmKgOlmL0
xUBu1srtn3OcmxOo7yEDiARiTNu1W0IUHuNeYX5WO2Ve+H/8PnGSG/I74IJy5+iG5HOISWRT9ofc
wjTHSe1qL6e4/+C2/2opvLvM0VKwrIokqIjLaE1kb+VshFciUoAoJWrFQNG7fTha2qH6f5ydR5Oc
SLeGfxEReJJtUa671RIlr9kQskDivfn196HvRkVVNKEvYmY1I2UBmSePeY3lKu8cNWCUGA6YuTUg
iKUWjqh5RlumSC9IttX3cZm564Lj8BLtr7cnPrhRMGkWlnCFUr6RWVPtDLTbuv0Q9MNPW4OGuYsA
XMJZrBRhH10zr30aQaXqNT1IbOZUIcp7k4jK0IuciPlPBMEcPqDbtY7XYuWDnb3dNcfIUvRhZ4HC
TjwaJaVvF2oQbySDxnIhrZ+HVBBd94WIxXNdP4/I5xFLQrfzYyCehySq5bGfgJ3ngy2gylswh235
Wzr0oIKm6R+D9nFIGD0O+k5iXHzAbDs8zkx59zUGFDtj0ukepalOA1bvfw0wKfYQ94G+NDxpbFl/
orYzfWH24bGIpf4mD8b8YZCDexKxEPshapoHRQeYOyKptkfad9i41m4PM/HSpNbQad5Qq69u6FJ1
OqpodfBVpVG8qHXrL7ZdFyDQMN7+12PiqpCF6NoA2qRvuroRqrHrTXt2Bl+pJ+MUNenvCuW18/+w
CHQeNEz511mfRcWo2jrK8WSj1YbUnBI5Hi2+LePFJUG+3iY0vAB4EpWAgdHKvd4mU5sUM4nC6Pey
+R234lE6TE3aSt3Bo9gaRtz7RCbZGjWaK0waxNeLBYNp4VEUjL4+1dj7zf10zBKVJqhSpRuR7CWe
rh+M64bG57Iad+n1WkA8ZTBZyeTXoVV6bijihypO9COuVvq+z5Xq0Z2S5rsW2zpuAgisPgnUgPGZ
aIqG2fuQIa0cyxoZOBP/cf3UOsnwRxoCeep//s4auqEGEFuDP74uYYYGBK7KLezDNCk9tQOvbtcY
ib++yp0CmdYAJTIqTEuDZ93arNAPcjKN98EFp350m6RPGfibwLoGu24RAHDU+oxVX9/tzKbRvoeQ
28Mjkq7Nh6ALJ20jHbiz7+jKCW1pOHH5rtuEVhgatRGXsz/MsfZ9VjDZ5UxLP0ddep+O4Nc3nn/5
3qv9cLXgaqMDTFWqrGJBBBuCdxNaNqfa1GNYUnb4OIFUoDgqg6+I+Kof2jQ1jv2Imc3rP+LO/l/0
uAxaMwQP2lHXezIKHRvFznH2MSuoTviEZbt8UFpEl8J/Y04u2ZZLlrXkrVRI8CdX27+b8UONs2H2
Axvg9eBWwjO6fsAmrdlCQt4Z0CxrAQFe5iJLN+D6sdJYMAYarJm2kzBOPe3nvRma4VOS1OKsRL1J
CyKHThlPyAe5wH56o449vPfKj0GtyY2dftuW4NcIci26wxpF6OoeUMpa5BCDZn8iOOwarbc+FVkn
vVjkzWOCMDwqXu104Il+1nWvbOQ29z6xyaDcgnfGHbRO8zQ67a0EhOPrc/q1DQFs4E//uTHkFoD8
zmSHdsNfK63eOtIaVa4PiuZn9pQ+Ay7DpkjTm0VxXmvbd7NpI/SSBmkHlc5oNB+xXJ1eRJnZp7kV
YEIM2nAfwzY1xW5SLb0HuVi3e9r3bnFU8ED7KaCvgaBC4099wwnV8ZNRhXyDx63helUZhdXG+bgN
2oJmoWFQjKjUJcZ61Aeoa0TUQTH8WiTVMYhL5eRGTeZHZqgpezGUE3xJlcHvzhj14uI2pfplSgq1
35WVCBLwMtYMIcZ1/uDdqKhcZIPyIcFi9fPrB9lcBRMwEIhiGbrq2vhiQBC43vFxLOxplkXjB5pi
kZMa82nAGmsjZt2u4tAKEC6DFMH43FmFLFTAE6Nt6472hnzfY3lRg4RY5H1ff5h1KKZ7RonJcMjk
vDA0XS2TgcAXVV0Pvp5lzpuQgnaHRZH7SYkRp1XAIX54fb2XYcLfoRjoKkkT81NSbeYdYrVgmWqt
QdKk+kFlOD9bxJeCXaU5oQJyte9DL0XgDbwRaTbcdhrd7S5MDRCEMcn/r8ZIkPOqG1Thdn0fxV+c
qms0RKpyF5NyrUFFcLYWzkZG8pR5ThvZSFLFUDlRs4r/a/jTBWIfSit3dt41P+paC5+brgQ2NSjo
txWRpUIanEGzI0UW0F+LtbqJvbKo4QVKpG0Zg+pJA+m0tnrsC8p63EeDib+PRbc09loQK1CPLaN8
jhU8eHeSPs7P11+hWAc5sgXTQrMCapAGRWgd5LpOU1HAbzofKVeUx6iX57M7CPWtWf1UIkP5hHPR
9A3TA/tBwKlbhNnSYs/UQuJVYUr3UUXq+hd+8otq/Awwb5/J2Eh3NWoqX6be0Rrsth31MVrARW80
x5gf4kCLgDq2ZvsDh4eyOjnAns98Xr5MNriRr9Z2/RGKH0OGMBW21801tsKya0vjGXcHKMVBm7WP
WYfazs6wJ5VO5ITy4g6IZ1gdoN6an7suLOpd2EjllCVYzO1KNMSrgy314TmaK1jNETTMzwD3wP0X
NV0Sb0GLJV6Td5juQTu3LswBS/eABEeEjWFrVsT7YD7MQ5uDmnOnufXM1qnnJ2WQqf6o92b7SU9y
AK9913TCC2twe08Cds6zEs79pcD32tmlofofOwxZaDXqNKTg00BFws7BJHpHtTcIL0GNojtZ+kC9
imNnAWiuR38pwVUAo4lRJLD2ygRR4DBHYGA0yxMOGVN0hrMLEblG5uazblLCQGaB677LZuNrYGsj
OGHVqsXp9Q20Di3L/rHhkAGMB46rrsfpzZTFmBTqna92dnvQcrqNUDyN4z+vQseM8SzlC/yNtc0r
YpWwaHM8JGoTSqoBA/iQJtZW4XczP+VhWMbmgRZYoPuSn/w9+ynarAuUbgKy1ZRn1W4RV6D96Elj
Hk7INH63Cg3ziMkAJN5RaTdu0mwUa0s1fR3SOIvcfgwwGb3Q87y+EIDGBph9BR3zU1SvUbf/WfcN
coeqnXspOmLnSjpYBk+/X3/BNxO/5dGJBNQOZNGklqt1i7Z3DEVUzA2aLmzhoSjNl4zXQKtfcd0/
eVv2f1yykMSTzmy/LW0N8tU8uz4EYNPDaPmzlg+5CRm/6w+TNtXtTgyQluGW6+nGiOTuO2IuRdyi
BgRmcf2OmrwHld6ZULT7Hk1WNNdOmTYg4EQ3x0u0sARbjYa/1TjlRkp4Z7cTKRkwc2sjGLNGL6pW
Dps5tXu/G7TUQ4+M0o4W7sYqd2IyvURYmbZLi490+Pr5cq1onUpVBn8QGFVibAVMW8RzDz6IpOpb
m2eRQKiziv60Mc4uXlAF01bbZ/neq33IQWP4CDDJJPAZ179B9l1aY/lBOT+I+ayNbnwKJz2+WDmi
IWkdfMxaR/+4sQmXv3S9KOkujX4mFigHr9p5qs1sqQ+1yY9VF7pIuyOLe0v5+FFnmj9VqscF+L1P
zT2Yar8ktKfaAoeU+43fcecz2yRkC0SYypIDcf3wbVWjWBmG1DxjOz6ISDefXHSgHjPgY4uQg+Hh
LI0/TKmVB4oDePAWTk3VpOBE0gXNIcN93AOyYxw2ftiS0KxeEJUuG28JUFS9qxeU1haclIQfhm44
CnFFhIYsLZdKxsW50QmNldUCme3D5HsqbXFEF9Ty2pwE9vUfcmd3cApAeiwfinC+ekFugW2hshTd
4dDpO3XMu3djH6l7FcY7Wrvoe5bKVD68vujKm5CKkBR2CYvwmzn6HJHrz2JbqSyNcqIkAhl0Cuw+
ONpl0pyGWQkegIrlyPCGHyoNcVlTQdellikvg2kBHJxWXKiyHOw7co0xflK9MaWF6m8ctk+AjJRj
3c3OQ487xM/JjQdkVINFhUWk2MZp5mOvmp+n2UBYlXR07/Lld1zKCvhj1A76eYBWkucZvc4aMVTV
YcTSJgcGiuleyyfj2USndsPGb51sv7yMZUIseCPWTYXToNyMWYo2+82EviYKuohylHW2jzJ39KQ+
bYnhr+vRZT1TpVC0NS4K7vvrl1+1jOiTLmDr6d3gJzbyoGmCvIOM6uL0+oe+c/zIRmk5I3PCRn/p
+v91DSuhySWMl42faJqNA1xk4iOME9G/r0JTm+GyDsgMHarrB4oBUMrC6lW/scho9bx3zr3KOXp9
lZuexvLe0E1/gcQybH1pp/31MPlskLY3keYHGPT1IGaWpM8gqb70dp58C8ex/2K5UdQ+Bjzp+yLE
1MmrUsupjkpiqpWXFjWkldd/1b03/NILZiiIqvuaaV0GaKppkav6risAkyCC6MXE2o1V7iQVy+SR
PIbunEuUWIWJwhLSiJ1c9xNrxuWjd0N8TNQstnbYBiWfjUJGX+jgQlALwrDyZW90lGhJDDVgmJv4
P0aIJm7SXZb/sEXUvDWwSWp2DkrlrmeaSig2wtrta+H3ugytlkoWfbTV75U93gYAV2lxqBPXamCJ
vTb17cb1fntyafqDzgPGbiFFtk6ZKfTFbHeF7uOKjhCtgYivWRntm7lJo7McZrQFXv/adxekMbzc
5OBJ1ueJqy6cp2bWfTsQ0V7ECN8DZtIO+HugAB0j1/36ei9p0PU1xRP+teDynv/a87QItLzqDN3P
jWmHwLfcC2N+jE3njSxj1MKHQpx7pQ0O0h2CY9YgLk/DBoWErqje0w/J92E+TI9FU30fEyEPFeOK
h9yeleNobXyM27DGT4UEC26PngWmBdc/NTctCcqFn9ooXbznem13JcBJLw7aZGOpu5/hr6WW7Oev
t4KRiMCf0dZ918zaPfMCOkypqe3sYcK0MZNbaeS93czpRm4DvIFKe/x6vdCcJMVZpvsGOvgPYazy
VFOxZaS+nIn1t+Zk8wUcMC32mpiB+FMxIl3O5rIqGz2xyvFzO5GeSU5yHOkAHECTuV9e32G3FYCr
Wpwe1eAcMWZdxe5c1Xo3E4nht7Nhe0Ob/lFLS3xkxm2/adSSwtzt5+9BrDgbEeLeN1weFi3Bl7Hd
qhtu2PrECZOGP1olHvJRO+2ZP89vzQxFBnfSu/9hPUFA4uwuzeh1f7ArLavTw9Hwkbuj/Wop8TMO
U+j2ROYEVSorNkqrO8eB7ULNgX6nTRW66qjR846nsctmnyKHJE5O+kl0xm9ZhsnGSnd2J7hGkMrA
lFhv3SxEv2ocYquefWlU6imPnGdwsFtgujuPAxhYMCNhEaZVq8+VG6OJ9ylJEmJf1ZmcLNrPOhOa
ACOujee5szOYxYC5pmxgNPkC6/v7dLsZcl2lMvOlhP6uHQvjOUns7Jh2k3aiFZj+ezQBFQ8PHMVS
2iI3jxYFxURPV/WRgDSP+Jt2X6q0+08xnOTtjAj9xjjiTm/EJYlhCzqWCqR3fWtNRaOVVmyrvl2q
86kZ3PpiRJmKXVGgHjmt0TEUlYYJh+iPVlvnj82QKBsVwJ3PyW/ApcZY8hYIRdcRLdfabsq4wn1B
R/8Y9wUSQrY0TgZd1o3Xe2d7krmpFBuGs4jSrK4wBCta2wZ56/exHjxNI+xvzL/VjTh2M6eAZLQM
8agFUSZllL0Eur92TVEVIuuXjGNyRPnTUPDUHRdPRCsP9MdGTaMnPGGGRx3hOs8wIfli4KEcjdLW
T4VdZA+pEf9WSkM7L8qGxzwB9vJ6pL13l9PvWFhYC0DhJk0WtRRTo2aqP7kdJGFniN5Yg+zPcRN/
G9GSOgEHix/TFNfDMM/fOBOKDuVIHxhvWuuLMoEcb2sBjqIHJ14NFhICeV3v2zyhtbSR6NzbH3w1
U7cZ/TA/XJXHAgNHSN6W6jutgCtZdtn73jGX8jzYohHduYGWSSW9OvCcoAJWS+mowtipFWp+2vJV
LGYPz2Od5m9bWzbAgl1t4W6p3BB6++v1L3LvIbkR0OBZNKARRbzeMkOsN5HE6giSB3pGUTz/11iD
dU6l1h9eX+lm1L/sTq7ZZT6ABZSmrs6bCNo54evr/izKtwWTgJMWZu0Prob8Q2qk9o4eUQMDPtX+
08ZC/2Q16XQ2nHgj9txJMYhzlLqqjloJUNDrJx5xSCrmutf9UMd8m3D3Nh+Eve/olOxnyTALEdMP
rz/6S/hcpTXM1rkykE6zuAqX3/TXwSydXknGwDJ8FCvrhXMRpW/MEZrVjvEl7khEt8cstuG8CUx1
dfROastBgSDNY8Y3eDTklfWH+WIdIfIY6wd3Ut0vtqvYPxQSTeUYOSFSUiIuQUN1TpL/kXIYBySv
mjLxEBnKELJCQl4ehKMINOYrV/+qddn0drLG4TRPrWI/m1YTPTrVoo3CNq9QGsiypyAZbEays6xa
hhRWiYcrhlVIEShD/wQ9qWdchZsjfDQ1SrM9SvNzubM0Ba8BdGrtd0bA6OxZcyYNIAOFEgYihSIY
YVldM3opZr/KuWWrnBBPz59UBA1/QhizbdxjY+Vdo9sg1aBSFqeZniE+za0ovhjKoOp7PEoEtgBR
2X8pZ+Qh0cCSvwJcW0p8BEJr6fbVWGNlYblIMbkFCiNBEG5By+9tahBDiIwtnRNIpauQOzOIcnXZ
GD7wnHfOXGpvsJ+ZP8352P0xJ3V4bCEx7h1mft9yNVBGAPFl81abi/T8+h67c8VQCAEz4/rGSmF9
ugYzURQ9GAxarHn4wBwRJqIjwtM/r7IcYR3aK7U4ivXXGxnFdrzGlMDwMdgVx0C3kwP06u//uIhO
p0YDEaQifW/Tu71eZMTcaVTb1vbjdqgOFVLc+zmOt+7km8jHKo7hAs1zkPyECXS9SrcIsqqB5vij
RDkYMxYdeeAJ/x/H3Ap9N+GdYdYiB88/pN1kkNdLDfguoXWSKH7hSCwr0vJ9ok4tPm658timertX
XUxchVlswavuLLxAbigwCL1QVFcZqyXnWSsGQ/FtRtIXpy4HnJGz7oC50y+hImEgk7ndo7y0tRv/
vw1wFfLAvy9AF7iD+gJIWIW8CvQpesJxchGNQ5FKVyc64muVPneNEuPSY8zKYm5T98/MAuXZaqzy
UMYzuOMMwqkZqjQubJzT3pnIC/3MCul8jueueterSWJ62HQUxUcaK8gUl8mUB0ctHOzmSPpTHCpM
owOKx6hqDrWhI+3QNGPxWNm6XmHtAuxmT3h13iWa03Y7t7OLCoepxsmQ5In6cz2XYYlYxzz6eMSF
2EglaXyxFbe/pBkH0JuKPve1KnPfoqyTfpeFhgG5aFwUUdIM1H+i2MkXGU0oXMPKGH7b9dzNyOE0
+m/NWQTSp6HKdu3gPkXoFzXPRFGpnRqtmr601hAangvYITw2DVYmOzKA8dfYWcavrA7VPwUUYKpS
2SB9siBK3UObxPCeI7TDHyYrTqw9jNPmd5KlDwqRifAfBjB6jJbNcMbKZXgzSdf80FqzwkPGqX2u
htkOI5SdnPnQuUl4cDJACnitWBMmLa3R/eojaDtePPRIyPW60R/RR8ubAz3z+Kyhxh6ibtnRTBEV
c3snp5MeFKi0qKHyH2rVyZfMBMPBtylc5eWp5CM9ANOnUSi/mKJqUH8JMNP2uj5qvrZmU1UH7MQ6
X3SzPJpuGT5UbpJ8S+sOEdu+7Iy3kQXvBSX8dLHIAxcfbiTsN0nCsnvpQjA14hvTF1idWCwwHFKD
+KI2UYiwh6oc8O8q9p1ZtoemRJuqtDc9pm+7u0xAHLiIRFg85dw1UVJVKjO3O5FcFMkgzhqq8jPs
wcmrFKU869MgT6LK01NSMIiP5KyfDSa685xoT05jx/9agsKJpmShEcMYFzb4Ej//ylmkzed1kyC7
8Duig24Gxl6Og7lrehix4RS4G1fLbU1ILm0xp2QIwZowIK4X7NLUNWXSFBdNJt3OcJT5JBM455hM
Ne/mXkxPamKrvP1MO8U4F7/XUBD+9q9XD/0Kk9Ke78CV7q6uHuwoIyFyqV+cMCiexJT2T7aeTRuV
xc1djfwE5Q/ZwkLiZjpx/aRh1NeV3UQmk0ndIvWx7D2Yqq0O4e0Fxyrca/ROkRrU14xfIpfuAE0z
fcusw2cHxfRdmqPLFCAk8Ppbu71mbPqNZAWApl6+3vXzWPiozmqdmP7cQAiJGHtM+SRPORIch6Ev
HFqunUFAtt1/5IcvOh7kF7R+Fp44pcX1wvkUASaNG9Ovdbf2bGzivodjZR7dwZ0eE3sY9sjeFAcH
afut3brshOv7jU73gmyn4wtJ21kdj0afLJFVmeUH2fR5Slr7o9PZEgypFT1qiyBXUU0PBJdob5uF
+3bU5INrp6dWiX68/vJfosL1L+GSpW/DdB3OKR2G65cgtIlmkVHKC34Gyh5DS/yvkkz/OmMWeVJz
BXvWVmjnUqtDLxRB+ZAY2GLUjaF84M4RhyCRxtkWiTjHWuccpg6CsBaU3cXB7PCxNabpANHJR7Mo
cQG7Gc2j04jmbAONeNQzR9vLHM0kDNK2dDLvbSv6M9SmRGDnZihpl7adup1l+U3Qd++smZbAruxr
/aymyje2FXxayDEZSUwyf3r9pS4Z2fU7pScLIQpeJR0qoELX75RrX5ZZbFg+hIrZE12cYSM4hg/Z
lA7vilo8SSzNDnjPYypLofX64nciIavD+GGcCHAAEOT16kaUO64cSYB7fADfqnlcnvtwat7lgyP+
w+cDAWKzMVHKjLPqAvAoPYz4VW4Y+9y0IDlbf/+I1QZ3Aywu5jyymfP0qje6JttqoEdgtWhnoBoQ
H15/6jv72FmU8PnU7jJWWsNhRhgRQ4fGi1+rmQJ0TqbJV8OW2XeLu+69VYK99VpVpKHXlq3xlZRI
a/YMVmpgM/oUtQjeBwNbHOHn9Nhhy4AEIcDbr+REwP7idMKiuAKKW+5k3CTYFbQWOBCKOjgfbax8
bWStK5Dfku6cahputAkw3Z9jTdr2+pPeEM2YblAyAscCEwNX3VrtrqoYySZrYfvTyIS/aBTlwW1q
9+1iuXmkZ6nuVGZakYGXaKn376QEPO3wY8s2QnNY09Wt2ertt+YHUZ8s3WYVeYDVhmv0YuiHorJ9
MH/1Jc/d30Sv4Yxvq3ga9HFrhHh7/7Ecm5s5BAkGVdj1/o6BO1axNdq+hs3dG6vIBjpPffSw8Zpv
4wfxEIg4AiLQO6HhXy9jLVhzIrPjm5Vi/QDYT39iii5arLvv9ALV1FBpMdeblOZjjxXEszHKp1a6
yi+YbxQGehZah1APRLJX9Szw3cAN92pqJLGHceG0gcBYjtN1xFl+LHxxxmvEnXXuh1tKXHZisv3B
CbFTDkPkJcFdwnZstmSy77wXYstSWL9Ao9YHLbHLwY5Lw/GToZhPIa6OJ2WuUR1VxvTs0MhBwXlw
93Uv1I0zfmdli6R6ySzhed+0/bFQbmfpROFFm+bxTN9pPIZhZiNohw34FMHGqGtYuEE0bOEz7sRU
+uGksozJCergfa43Q2Pj2eqMdnQZmuiio/56yPoKR1dXlPu40s3dOA/zLiGvvaDg+81ArWLj4W8P
2fILECokUaH5iPzYVUJdmK2lq4UVXQDaUBkiRuAxIOt22gz6sQMD/c8JPOtRS4C0Ic4w3LleL1Ez
J5xSEV0kDpQnQzTZOawy0+trgcQSH3zj+W5rpgU8BLvH5qq2wNFfrxcBhk6nmj6D6kjEIzIFURf5
UI5uvptSvOPTCPn7jSN+Z02LPi70pQV4A8Xyes0OuDajdi2+6Cgxf5gsyA+4ZGWp+RxOStR5QZ6W
HyGFgldO9Bbv0LAvUly7wDhCcgpDPKpNvR+GnYEX9aWdbeN3Fg2hurenJnsnjTrf0qy8swsYNQEL
ZrYHjGcdlGwXIdJCJPKSsQnamtYTjkgmhbcZ72w0HF9/Qcs7v44qlBggD8EcIEVCjL9+P7UVzVYr
QnmxUkRnAVvJvW41mADQVT79L0sB+kWCbqmYV58ipameabOIMQ6uxQ7nWfkGI5vMC5Om2djZt/cH
T8XbcxmlES3XTdc+qZSwxifuYsxVeILMoewxUvtXKbSl+v97lVXXTtGyerYkq0RG7XidmoISdN33
Qq2wk3Px0H79/d3dGMwGlqwPb5X1VlbHoXdEr8qLM1nmh6orZ6+fJgdBT8V9xC93q0V37+jAsMVE
FP015nGrcBTVqjDTHhKyDubvCKe03ReljdcINkuehZ7/foor+394yGW8DCieh6SxcL0fnSkLO3gP
8rKQZs6oqkceIhr2AZ/6n4UhtzLp2zQeHDqfkTYOGjhshOvlsBlSIrMdkovUcIp2jPypHZUPWWX+
0Xvj4o7yjZlZb8cq/1cFEPYOUx4q+8XTEEzCqjCNaJJYWkosDDqCexw66MxmU7/xNleyw2BYWYbg
R8cfbR9AR6st2uZBE0QqbSo0TeBzQKhqv+TwaNTdkFCQ7eZUsR5Uspk9A2ianx20znAX4BX1FOuI
lAOeMtXf3QiVbZ6HwnOCubEOYpDzETXyGZfvfEjGjaB9Z6PD8eDUQodfBDxXMWlMAmsOFDrDzpAt
I/62OsV2Ep+SWdreBGNzY707MZCsaiHgM+DEL2hJSv5qZEEXTCcRSLpqdf8tph3+IJv+N7SYLdmn
O2EJsDm09AVGxJLLg/+1EC5+blb2TnYJwxjKdCFNr9WdceOj3zm3YpkTLwIsNHWs1TVrZ5NmFp2Z
XZD8YcqGzdgeD9bWK2w3OeToOO1r3RSH14PTLfhyQb5QelC5LEJ165eYjfXUK12YXwatFh6YyiVl
GTEe6Ef1JAAYnOqoGC7ZaIK1L1Bsk6lrfS/Rft9TQiOlHCBy7bpSw/oTMlTdieqtOW82Ee98a0Fq
uUzB6NzCHbz+BEMnsjC0p/wi0y55EupMj13FQLAcRbvxHe58bT41TUKGVTQr15iOtkXSyYGaf9HR
evLqXEHkOUVM+/UXf8On5YhDtASBwK3wkjhcP5HqDBraS0lxgdBkAhg3rMegtrKvc9W/nGpGKcxc
38wy7E80dopjmejVM6qk9AwsPNrLuYXio5S/67KIj4Cn8kMdpOMR46v4we7Tb7q0oHrr5fwTM3Ts
ORU4aK8/w703BUaB6SgSdGQjq9RbGRZlyF4UJKKqRhRubHQwoi2OyQuabJXrLGI5VHwLjwc02PWb
CqEAAvJzy0vemgnbUfbxCTl9JN+ULjPSfYfN6I8ogSu8r/TW+Iyve+nsBtMMvjOa0C79qI+fAj0s
P+Szbf8I8qlpjq5Ty0th6cFPKHV6To9xQVzXstXKXSKCbOOc3XtVSxd8aT+/yCVeP8PsVkYVF0l5
McxiEUJoA6wemsz99voXudOBgPGEgjGID1iS5O3X64SuXY4jBgsXIwiQVxg+FwPjlAQDwa6hw98c
zE7Dfx457tlqvG4cHppBfS7mf1Onf7nA6FAzGGXKQhtVXd7HXyHTQGuAD5rLi415k4fo3PggLaP3
DOk2J3ce/mAXeOyCtv5kjHm6gQS58xZIVCmFBdhEGyniVXqgJZUqoeTll9roHTik2vjZiDBfgFNk
nyTed8muNLBHsdQieh5QIz2Udi9OkFalZ0e1dchNo9jQ6bxzpxO+Ft4gfCkgQe7qeoQvF0aRQWPP
Mcbwe90kE5xeUFzfJrtXsp1S6QVmKpMI0a4z4ydZ1dhtGrDpdl2oqcEh5v/6kToabd8xltBL2mr8
g3MKBFaZBzgzk62oWxONl8Tt+vABPqefwICboQPSLdcfUuLznMIupYZqzPq9UUX2pzRcWnAhAwp0
oxCcLPbUH26AU55TPfBFyhOq1LHiDTEy+F5lBV1yrPLO/FEEqvbc8nBHPR9rztmo9AB07E5CBgwU
nNIaYiE0RrvTge5PeuL3igk7xymV5psWZ/w3eIJiQLO1Dw4JhiTvxBRPYl8a1VAeNHjRyb515fRs
deSIe7qcI9yeUEAdaNw89/qgVOyjUQHPPeCSHIdeVxtpuZ/VyqFXBVrpQQm7SH1U5qg50VjQsx1J
Rn6xtdoEL1zPNaY1IRqKIAqUPVWg10rnLapGs18OgDRma7Z/FqjEVLvAVOqPXat3iaer0fBdrR08
ekF/4iGDuWb+Mwj64lubzjYOJprIz61AjQWjAZxMYfCGRuqZSo+L7jyOCjZDQ2Lj1MvatacR3xHt
DRxwJ1WWW5c2sSqdDmk4/UrgH1Xe5DZMUCUySvYuSVGi3HVNI/5MZslQ9vWY497EtuWoLfg2Op42
zZ/VxjYU04rhyMwXu0qAEBEPEI2sihJjby0WKQzk2SEB7GY3PyluOqifJEDXY4/zbrwHKaIlT8wE
xxJ38Nr4rY9j8NHq26Bj5iJDr8YlhdOBGiIGLGj3/lf2c9B6sOiGJ3j3KoRXPsH7uKOoO3ShqX+L
RRtlu2muYYqbRo3136SNT/rYzrByIyyIj/w1xmJXp36Pc33+XKgpB6fqq9LYB6ma+hoKWwyb2ilJ
DzB408ArMIgq8csusx8YFvX6vtBFq+8HTjw5kItvvNelgtLO6Uvj2xjnzUOboIOxQ5Azm06W7Kd+
V5smc5gxbfUaCwn0rpxmAsdVGL1rHUVX9tpOgTHRQlxfPNCcKFcPeTFle6lLF+fjCi2GKrSiX0EZ
FjGAyTBKvSzV7OgRbh+W4oE0oj/q3IZfUPiUH7Sow7Wpqm0UBMuFqWBiw63umG64hyGbwacNaYJU
vGJk81MCaTo/cEGa39C1DQiWXRh+D6oQEv6g9/DkBidaXKSAl3uKUgXPUZIlxduwTfThUQaW2p/E
BO7sONdF8eH1PXbTX2QguABOiB4LukddZRpRHMg07trmMkiRelZZOo+mXl8aNax3vYVSqZUOP5rR
cDeat0t0u4p+dPQhlzG3ZmyxCEZfR79JkoPJeaovZZIaXtEhqVyEOjKMgVmd2n6TbXbnORfqOi0k
LnEqmtVzNjLXRmEGrJcGT13K+K0LDAHYN3vq6vzE3sJsUjf+uaolC+UZyTQZNTL9XC2r26EmZr1v
LtHCiF6E4g+pjTD/6x/xJodnLOAsUFTwSrRB1nlcg0V1aKpZf9Eq5zJ20fdUNd03g1nrG7vlzkKk
Pja9QyDT7Jvlv/+VfAQtsjih3nWXAmHsPUULHE1GAsekqrfS+NsNQk8UDBZbhBY//b/rpQYN1AL5
43jJER72iAnzAWqleHKm1PHGBQP/+ju8bXfT7/17wVXRK40C0FI3jpfZHLWDC2fQcyeo+EaiI37B
bXjCstP5bFlcy2WEuxiN82Ijmb3zfi00QCjIwFO46B5dP7SJyVlTC3e8uEb+p3Ct5DmfZo0sQBUb
Jf4tDJPHpapdcmb2DO2F66XsWiaVVSvjZdS14qRkdv9UY511qM1hegIkIbwqHOT7vAjqc8iP9gCn
dXulsrZ+yb1nfhHZpuFEGbL+IeMkkcit2oHq3Kx341BZB7uNin2C7/B+4xvfW2uBFGJ0y3RcX+Mk
kYIBvZPW46WxjFOShv8NQsTfqqraiSD4P/a+azlyJMvyV8bqafcBPQENrE3Pg7tDhGYEdb7AKKG1
xtfv8ajaHiaYRmzrLuusKJJJhoDDxZXnnuvIbcBi2XfGoVwDBbEFsPqmwTYkhS4Le70aV6gm1tyv
x/SDIWEBAHZEIhFBkLlfEbZyaEwtX3JtSBwQSPbHqAfKsZIQWPrz5QQns4JfbAKshTjw92tulkk3
KoiBnCq1ATotjozrqNdBICmDQOrr2/qcm0bgSEMOEY0xUJgGnMv319KAgxICXxFPPVC88P9Weray
FdheGelME7V+YR8VAkW/TZi8KWc2vF0JorAL6wE8uRGmTCKTruZXJRRnT8bWQ78L2NMR51JFeUPj
pbIFFKD2PKFQ9JiEUL60Gvr3YcrjF2idFs0Me2Fao/4XqlkfgE3bTx56Ni6cpB8tIEbHvcML7Sh/
/oNMVIa8k/1RG0+qnMsoF0EHrABhrTOSC+WC+/XDSxmcDgJnBVHM2ZkVurYTxlgYT+bYjSzjzH9B
iu5T/hiMS0eFx1u/V9CIyaGgiiceETvTZ+sHLrhcmjRcS21CneYNuvMoggbe8wy05rIQ7FEhI7AY
lfUu1mPXS2a+MLH8CrMRoKE6JBS2EBhh5soGGU51gPE9nuoEsH9wf61go/ngOxUm/BOM8Y/JKs8I
7Mx0SaH+QPlwbY1MOKr+UEw2Uz7Ick1q0CbTSYVfg86hyAFWWl/CO0IHsnEQ//xziUQrKp5RoA7s
75xrDh2Aq07Xx9XJRHWPHkrlrZzKzXroUYr+9bH8gdhHhpPXOsH6gvspzwySFt1tpyJJ1NMENMWt
ZyKnH5lomUrLEqVdpAOR7zoXgENAf+sEdC7mZA4S84sYmJ6y1u++Hs5nB4ej4hECxvoiLjgvd1RK
vwOBqN6d4jyLUVxcmdTspT8bqwHuckAHec8pHrqZb+VMMsOylErEUJUgtvuuwj1LSrQWG/RajLtG
XAhI/OCuDARHVG6PgUBwjhZAPB4UHH6lnFYg9SF9hiBYlZuN/fXcfd6jPGoHrJcJNc5T1t/Lnbao
KwTMa+2UVWq2iVEM47a+HDjwIwZ37FarPxfdBHnA49gAxfOVmnNse3WZTKMyaidkVkSawq612lUf
0c5PTLcp0Q/w6/v7fPxR/AN4E5I1YL/Ez+/vL818cEKIgX4SzQEVo6hKRz1MI6z9EgE3capqOmWG
7kxC8Pr1hS/r873ggTq+ABVBOatACH5/ZS1oQCNSYWbRKat/VxQY1b6QoCdZK9xiiutzgUw5C2sD
qPtVgqKcAm1KkeZVLJAkjAcxUBNqRvJzDQsRRH9BdjLAZ2x7ja6QUFczd2G8n/cbtA+cKEisS5nt
TAPVMVp9Da2sn8pEyCwN5UJUb+vo0ctB27bqwR5pen3I4G6Nu7zOCnjHfmiJTSGwWtcKEqAKn8Y9
UDpfD+zzuICiAKqBRy6Q4ZnDKbwO06H6g3/2JIDhYUtLNAJh5ZKa+KypUIIOiQQSFlwDPV++Xy7g
s9CVGMnss4DI5MksSwGe+NACRCEWTf+UD55y0kuED+iEvIphRz5ohWgYimIO6r+qR0feWM+PCdQd
KrHQh/sZLalaaWOgaZKbRb7pBFEELJnhoTibDEWIJsajX5cTG1WzOY2liu5iWgZHm6zUqEJ/WFVN
70AzPm01LatS8PIFJqohAEQnPPc4WXoQxW5kml36qKNjA6gu2hKNgRNdSywEbfJ7s0Utf1cF8Rnq
OX3V/VBpXDBSZbdlpZiRlRWhdPYmXbfh0aRPqzIPKlB2eEPKNNzMG/AGq4lACk2PkhyjfVfdjOCa
kPsK/W2LtvKsXizFNWAf0WtYiNEKmi2JfWqkSlWCwk4rtnVbRe8lbFIwnEv+dF/mknaMyjaNWT7F
8iGVQDzo6Dp64IATfOh80oJ2D2kdrwgSJ+mzjiZBomFflQi0Ajc1NJaEduM7wfcCILUKBX1/60iL
xYX9wI2g708vJ+fnlDwATSGAJn+/HUCs2ZZ60oTnqAEdvan1EpNTvXmoFQGULnLXbCpdkK28RLpr
Ap/cgo32WWzh8pe4HTJcSGzOTIdwQocaxUNjoCyWH9IhQPFKEGtU70MNQVi9vULiBL13O/Cbfn3a
+Ad/d98gWoWRBFQ5fBgwMc/uWwvRs6YFiOCMtE61H3K9Y1WgiZsIYTFb9SJ/D6NfWDjinyZbhWUO
7Y2TB4QCPNbvJ1tIcCxxnKRzWgX+jWZgdkN0HbP8KlmhW3bs2QWakZEsLvJXVOqWCzrpYq7MbhrY
CDDNAhwJvoR55KOpJLHHCJTzFGgAow2toQpWJKn9cTBG8SBGAYK9Xr4qZKIpfgtIdqc+yrUC8mAj
Lzuw6KPJ6LaDT9TbXZYph8rsweSUpdOqZwXMIzBNopECooqml9l95NcA1IKqh4Btr/UtIDKViCm5
Yq5j+DMwRidQ7jNRzArQkyEkjs7K6H6OYFNYgq/Q1xuora+X/ZMZgKmH/MM3tAoDZ87MJ9CaqOor
GDdnE2FagLXMFNGRerKLqs8sNAIJ2dfX+7S/eQDtEkZDdhVgCj6eD+6OD/JtNIqM5HOtVfEePY4Q
ilU9I7ktV/lNXK2kxzLv1Uc0Q6wXShc+qRN+ZTAO8jQ11PI891TJQl1Lwiif+2rgfYiFhAJ4s6S0
PlvIuAxggGDpxWQi8D6b0NRMh14qSvkcjn6+Cc0EPTNV9OdOYwSeombyQf0nRQcRi/tNHeMHo1HC
NaiqlzjePjl7fBxwEuFBwwJCfvb7iU4KpY1Cv5XPqKgYb1Z9lrtmgRxf0Aj+3ddr+qOZ/XipmakF
gy5VFIjLc2ogNjkUQkphFi2hHT/LCrjnMMARzAOBLqAl399QqIsrkC212jkYZdGOV2G6BnJcRovO
MXPbohA3viSj1daqnfZjLIoL8vFzgA+gJoS6AT8AZh7zObMTQqWHrtc85Vwog2FFRuqEQZQQpSm3
ALI+dtnqUE/dOleqY6eHS1fnc/i9pAJ6B/Y6XGlVQ1Z9NsddrwurJgvU8zQN076NRfkEVt1g38XN
xEBD0W/jpMgOsbxKv6FZ+22Wh5zItoqWrEWuB2YDgXHL68WwDIj5z/REbbb6pFepcF5V8B6IqPdI
ZIOfpTlWeO5KS9EllpTZUMjUAMvde++3bgMhi4rSvh7p1BShiF7TZvT89Sb8dPAUHo9EkReUiQTs
2Xx96tgHAhvwsJPUjr4zrNSd4Y+yqyu5nKN1TjpuQOVbX6kxoDNllAqIQsTZU+3L4dJxmB893t+a
x8igVhSYlnOQmKhXYaAh2HzKCqkMWD0KRWxJASx3My7jjKLYBKkKFVQo084shADF/GkJDjdfMZsH
A+/12AB+9hEItlaU2SQbCc9/9UpoVRPImchKqTWITSCDwSyaTdnO05NeJ1UeC26VKOpLCST+DomF
vkJNaFg/GlCjLUEdSdETkJZ3z0o7Kffmqgh3Zb5CakGGt2TSPEPlH00rHjGL/Hi4M+SxAaQ3Srdo
IKiCXyvKJAKTrZBYBf9FAItJMQ2I7SZZhOgKsr1EHNJwqT3VJ54V7kXBUEC1JmCun4mAVn6TiX1R
xte+ElfSepgAuSFN4IPkMeyMWiKQ9/FbF0vJDdoG1YjXTXFzLTWt7MLoTp5DMVIASEaIGMHCyPQD
CkJexC5EdN95X9iHXA58PCAYKxqNAEiAWnfAleb+RDKpeZ1GGCsKdMFpGRtJQ7uuFJ1UXrWOIgX5
OhDz1JGiKr4eOXclsBcdE/s4poh6LpGqiPMDi14uSLoAecLLMqD/ZjYWmHbDsSoF6VpAMxGQprsI
SVui9i0wEMeoNZvTueTaUypGB3XCzOWdqwzxn2lVYxCoQ0DLVRDloODiwtfxQe2DaUVtVU9aXSd5
q1GUYmIFplFzOpjbm7RelaQogv5bD45okHgu2ByfgEqwahH1vNSXQStDgn6vOpq2UT1dS/XrSboK
k30tHnMkZQ25ZaCqZLyxmgJ23ig6a42JTm4PIwq+ZKWgvrpP9XVZGZaSicSU7qMsclZpZS1smbkL
ehkfAJOQ73x885Zog9EPQiwm+jXgsU5qGevOMshgBeT09YXmKpRfB0QVSF9gdyKKN5sHpS8G9A/C
PMREomBFoR1BEQpZsvE+ieL5dWZGXih7RddruJ8VFUlNAwZCSGZFBNCQX/fVf37XNLn+7//C7y95
AcIVH438vv/1v/fhC6zs/L35L/62P71s9qpj8ZZdN9XbW7N/Kuav/O6N+Pzfrs+emqfvfrGyJmzG
U/tWjee3GkrtchH/Leev/P998j/eLp9yMxZvf/zlJW+zhn+aH+bZL789tX794y+cS+o/P378b88d
nlK8jeYvef0f/2v79paEmf+//2NdJ0/Zaz3/gLenuvnjL6b2B0CEEAUzAZyEc8mz1/3bb88YgAki
ooAsCAo6sCGyvGqCP/4iiOIfkNPHewBxAZKXl0yDDurXp6Q/YA/hDeDXQuoNYb1f/t9Ar36VhL8u
Eeblt98/dnS/7O4PAhOIeAndfzgFPRC8ALvOBBSaE0TJAFfc0bqUqN028t2w2oKFLU3XTcU09CQA
X1GGmL2CDnArd2hcTd6CM4yMmYzik00GCygB5SMBfVYRgs/XXfVU1jaVgUYgloa4mkLrgpX1dRc5
suAInlsBuatTtdylEkefsUADB9umytZyv/O0dR9YXkvVhGmNkw7bAl0PctsDa9Z4k1YA++yDrX5X
36Sv4JR/H54An1EOIwDC0eOorFNvCc7Jz8tXMzTzKSSY1ZUXKCDzE6z62/im3+ffym+SRtX71VsX
EP1ZLJj+nH/Lv7VvWUDimEzPA/CF16gG8ex2fBtDAGMg8UjeotbM7aNtG71oMQDrpRNN+1qmY2SP
ObAx4IgCZetjIrzDiEZDh4AM0VU/LojkC5/eF7dkzNwTPSlq2fOx6L3+UFQnI3FXxlYVbgsJFcDk
ML0LJ+Oh3aU30138KFtCQuJHOGtlR9G9wSwp2DBRRlqce4+MoNGqUF5NZLzxw6H6wd5cHObM7P4n
DVNZ2CDzxP/vYIMsSYV54cq/n1T4wZqDZwjGDE//w+3hAb0PJlUqglhISzXZCbPSIChxTNDoAoF4
T2Px2CzVIyxdbSak/8qrzS02rhNALQqSKISnwEYwt4gqZcp9pQOxcEs1Z6TohkojFjEcempaEPF0
wkOlIUONPPOZuiCeYKd/FrkfBzA3WNMkngoPNK2O4vQWmA/RTagFzJTUCeikiPow0mYHHGWD6s4b
42l49dBe5hZOCXj98V1oABgk8aa4RmVQiSLIyUGJnvwcbtKBomU0z0Xfpm/+qUEqTKM+OvveCgdZ
J802vF2hOFJH4oXAo3GT1W+/KAUZdIKeTH0E0BTK/YhuxTlBLD6uraghjUe1G3/XvAcpE26FfXTu
0YYdKYqNf+U/Tk/FAC4dmh161p19hXoJ3Xmk3VV3WkKLhOz0imgP4l39iqqG43jfb32WnkuCcsnw
DB4ApKJWKrmR7QHOdEmnhOZoPRvRPrCnR+RCAwZe1vA9wLPvxUv2UrxUEel9/r9cEO3wujrIULu8
uQgGTOXiFsF9oEiT2AG8uAKJEpqPoC3GN2kbstpA2pPwuOd143goFwZQYQsg9RIJ6/Iyz+T7z2X+
PS7zkjSZ9yD/W0uTWWrlV2HGWThBRSkh+sxl6wdJXXaDaARjojiF5L/1kgIWijIkjV6jVxfo0qgg
K0v+9tIlZ8rhb3HJudf3622iOhLhSeA7gSn4/jZjVYpLAA8VB8h+OrCa3twDdHmg7UIsYfFCM3P4
L76Q9COlhyY+cEoQ0kPfltkshlIeSEZdon+F53lUNvKeZDo6pwH94UrhMNh1MfiubqK+SgY9pi0g
MkYqLVY5q4JhcVpOdKYY0/UoB8UmQFMTqgC0DgbPoLS1EZK3OpQFMsuaAZEceXHGvPhmkJQEhG/N
UiH8HFN3WaCPtzNboKyOtbAKI8UxZZrSoEfnFzrBa5pICS4ngyYd9TOWhAzKrAPZHVk9DOhZVl5B
cXgdQexMH/bZU5ISHeBduqR0f3hMP45vtq5+mqzQwQHjG2HZr8FWWKy9BBRaNLqujsaD5hqu9FDA
NzCO/XO3H5xqHy5kBJeWfE5w9TtfcnWm3/7RS8533MwLhG33pwM2R5TmQZqtJAFmXvlUgh0G1V9P
dUsADqRf+3FLW2uetfh7bK2le53lr/7ie71wB80nlbc3kIAG5P/NpFbdBUk0gQHVeXhY0ePRJw15
fLy9vl6ISlwW56vrzMSJb2TgK+TXGTf+uVkDA0hWG8/x3Wb9XKyrNcoLLY3CQF7XZCCO4MgU9EoE
tt2uOGTk6WnDLMGxNhr+iEz6oSD3CtFIRg7ow0XMRaNemkXmL/Lv48TM5Us1GGGJInEnRy7gDPnn
oczsZNrBlRhYMS1zulpXE81AN3QqNuWxWlG0GNVRMXarrxc25MJYLtnGDzYB2DT+bmNZ2jAXffth
LH/phvmh3v4w/3P+fzXwEYpMsWE6G7Rm2qb+toaSyR3FBCmBtcjqtrTel8zIh/vqo7JeIUupOA0b
XtKBmcfkBqQNKhA9AQtCBn0HYEejk8iVQ2rKN3GH4CEtGSr0ErhLS1iLpRNzWYgPA/qnn5jFFZsl
DP7aFZvzsc5P6BzJXGut2cUhdkiW0txZwS2mnqsoTHyXaRCjFyoTlhhLFnfJTFz+3XfJ4iTM5Orf
YhJ+FEAEGhjEeLyOz/xUziNHsTj1ANU5jH3LybfC7p39N1Amswc7YuTNt0jNamYcH+mptmTiXl8f
kN8nI3O3I31wmXsbEfdrEQlk9Q+sgw+DUmYx4qRtDBBYY1ArB8ltBkVDtZNKBju40Zx2JB0LOvxW
b/JtvcFBftD2yHefkCl6wSsLKrgjjn5jy+ROsF9LV35UWUtN16Oli16LlnHrwTk5edbpDqX/V5qF
nlVEdtcoo6QG09YIpNHBNVjoNESn+LIa4lwha2oP28B+A12QNdGaFdZbtVXQOPDmCqEpwYLt/Jbv
PaZcNeRNoM46dnSrwwRqhFqPDYnx8TE1Xg32lkDbWbQiG/Aq2sEzVPWz79Q2WtPixSDdpS9X6p6k
uyuD6ZZqrU1oKJ0WGIfGEmLVdkNW647q+LOCV4A9gYaOt8vuQ1xSY+pZP/Bwmeis1vfRe7Np7Xv0
sNvgfl5i+qKx3WPP7g8GuUd4i95fnVPqoEvpLiP5GkyuUMbOPZ4Cwz5RNxvkJPFyeZPw2NvKRmNj
sjlcn05AqBJABIlmbWuLPx7AKU62r8MRTRDsllasthq2benrnQTRnxJQgLOIvqp4HyjHrYplu5R0
9sO2JftkDcwzg4JgPX3Yb6N1xUoL0aFjsNtmO/5hBavsYN1vuocSHRpIkZOejptoF61bgFgpMj+k
3UQUzcauJIQPo924kY/8snyEHvXwdYcmxHjE5PXwqDre0SBP7ntL7u5WJ+CcB7IipNyBpBJzXFg1
Wz1Yj/G6sTTSWfn6sWYt69m06W19j2kW6EDWPnFGMhI3o26P+1s4Cdw0/GRp/c/pnNMXFy3giSho
VByV1FaCO8UN7O117oTkuB/YZGe73mJXuoPC7s1jvbbEDYZoj7ZF2YLVtyQp5jVw/xBJsTQ/M0xS
1ZRlA94CPj98U3l7/dhbe1CLIsX9TWQTM0lKN0/jjlqygzOQkZXtX+02m+vTwvQsC62Zmf9TaP0U
Wv+eQmtmO/49D+WSfJgFYP+e8hMskD8Q5khrob0Vpyb9hPAXlMabApDvQDdVrGIrh+vH2urszm6t
1prsCT/Tu8EebOSeKH9u3JTQks3ldTwjxZ8DlNLOn7K1aIu2sZmYREWm2pIV0NSKrdCKmGB1rn7u
3M4VqMZg0DATP0NY1CpoDIjUUr2ys7uWDVQju5ZZnaVuOuvJZyYzLK5Jwcmz7i3heoQWBULN7vFX
NC9kyNPAZ4fFkMCqgTQ9RCQgt08yfSrwd+7iw2hw3lJqXOXQjufYuTorrIFh1JFzTndSS+KdeShf
ZGeiO2jajOyudvePGoICAXETmA93OTHJdNHaUNOv2zsVtgLiGTqBBThSlZxa8srn5p0P6Pod6hvP
93ieGxWvr6/Ihm5oZMW2bydOCuNVIaPd2oXFpwWgzNuSjbZmp6xwuFGAmieWOF/rbaznwlrPTPkQ
RGKZX+WI/GP1WsxeSw188ZWXocr5Sm47xjOcfBmVTW8V62xtOMV6YKMl2yukHiUEUQpY4aGFLmG2
bwV2hN8yxNdTCwXnWHCZ6XaA5ed/Kx00I0UwI7JDq6YJnser7ZyG1uSmToxnBzfew+dFk6TVMc1h
0qzsCSYoqIB24wNaFeN/5Sg6ldXb9XqyRgZL37MkItmDhQoBWNMFbDDcDB4iRhVaHm5Dw9dowXpj
Oizu0mppui0t+ag5or1CIChZd3bB0CQGFriKbW9gZXK7oZJbUJoBT2MFLilvVuvpIJ/yXbmWdo1D
A8tnwMvSiEwYjrjJ3JAQmOdW6WR2atn9ujk0h5W9YtkGn7Q/MdRZ0WCD9nUU3SSwhbnpiXY/NIEh
CcOQhncdfk+snA34xA7ZZPTZomiywRqrwVRsEXeCAYr+fJZhafjScUMw2vnhQWDA1XfmLrRdE9A5
7WY8tjYJ1/6aghvJCZa2z6KomAWsfoqK362oQIXZ16Ji7ux6rSLEKJrnwbEagqK2AI6FwB9s7zT8
phg8nCUJMoI/oz6AcALyQWQra8QJ9JwVHYGSyFhkp45AXzo4rNi01joEP85DDXegZZOVshD7Wcch
TGjibFi2b/b9WnsYsJ8V4iEOO23GI2AHDKfCtzIb8HPuX+D0jhTJf3ykclyRg/QQnBuabMx14zQO
Dp8tO0BfrYNDvkZSnxqXkwNpZ30tUkFpsTBPs4xG1UWohu0rxZEREuAnuqXw5Pc95eqxtdSXye5Y
AbU42epDsp4gldB7k8mMy0n+0IBJ1WjrJAwwaEhMxUpY7UR2gHnz8W+QCLm+5TGA8PHTt3LH34RW
YtdO6YjPXPbGkKwZ5GvEcie45u9LgU7hrw1PIZQvIHWs3ON9kL3iM/8E0Y3sEu8PGNbGSqnHBEx4
t00d/qpfX1m/8VfkeAQ2/+5vEjvciG7p4CeuGFolrZ0U4w6xLomN1vL4HmNksZVahY0x4R4zaAE0
Y8AIuNT3WID7SB187VOH3w+PXPibiE1uzsdj858YJ+4kx6v4lS9fR64n+PsgbA+dm0LkcrGrw4DQ
EVAI6VW8TmEz7NAREPZDQsyTuqnXyTk6Kw/5GuIburU51DfipmeDDQo/p70YOQM8e27MoJiAiax1
MqyCQgMaQ8u1FjQG5DdIjpz8IqNz1hwmC9Kdcu0iYb18l+/HAWuwwinxrII2tKIrBk61s0pFJBRi
FljCVWjHdmAFFgObNIwTgQlQ71x1lVAIle1Zo5s4PlTaaI8sxXONjUgCNygUjLWzuaoOHB6nAJMN
lACKZs8jE+nOsIt3FYaFR4M9qPXYSNQr5HY3PrvOgfpx0FaTZo5xjpyQQc170GsehVEy4mxZYE2h
KmYSKRkTUaCcghfGUanplOt6V+9053pfQlVWUGP7HjpUwsArGrMH0VZx0zUmqLYKbHt+vsA8CPBT
bMvUBxBq627NdU/u+B0amBgMGcNnbusinwuV2+KAYLSsslqWI7RVWPoJFR+4tmkRqL6OEB1Rg4ne
uh70POwyF6Hwdb2WN/VOdKQH5UV7qdn44mNn1izeGbvOXcOvzunEHW0gymF+pWSLUA7bT/aD3VnC
HksLy9N3gFK7EjaDk1j0HcRw9P09oadXpNPp9e3hKSK3tz15hdXnYcFo60a32oFtubUnkomceYil
Jjf8KiX+keNaJsxDcInigq+vd6ZbMYRBGN9mpdW75pWPFTYwUyXs6RFbiy+pygy8vLIRb3J6N9/m
WBguC/lseViaEvtgBBgeeSFYPTsArxDe6215E7gbrCQ3x0HyhV3HNxOy5dhCHgXHLv4d4Q3g04OA
LWFnUt3J17ojYuLkjfYgIDSUObgtepCYSkdMzI4GLg/vEct0LNlKj/7xPQc4PnI87P0MD+DacAtc
UMv4q4kl1BlYu/ExwkLIQr3AX+bhpQ8eyTykoxToY9oNNfIkl2hdaUkXn4QfWG6h8kOBDMrFPxke
uO/BD3R+gPKxfRfNju2JVTeqLTKFijsRArY9+FsdvzfrlSWHxHcVys+uRvfcTFV3hf0skvYWUoxl
x4ulCqnG5RgsVjuz403rlJB3sF5P423rVNfgkt3Xjkgg7fA6SEJH3KJFqcslcwQJnENXcVkHyxex
zZijBPGAm2GCEPI4nKRr6TrctY/iQd3HO3+tHrr73BmIgHeZFg+RIrJ6ZcI34LKQy2G07mIXKQvN
EDsxzq0GWfjrZwv4zd8ppILHpMCGxbZxfdvAIeOrxAOMsK23ojXQ4K638SqEczu8p7/qqLYetpDM
TnLtW3yMjYuALUPgrrFgwWa3PktgYyMufd/fV07LStidIeRbjM/HLrDQkQ7iJcIhHqG0J+ymp4pS
mNUVtifWCSsYOPVzAqemYNIJfhzOP3eBIkdcIxqKXYhwKbdu8bOz+UpXCLVy1clFM4+u838hzAiV
XwLIUyEYC+8UGxE2gxMeR8Q4BXxi5qAyGp9yeVigZ4Vs4mFVyC5MRoBdLSI+3sKsXkHCmk4Pd6t4
PwALaes7HqTVL2LMh+2Op1CFkuM73A2bW+ItQqwDZo2/fbAm+AomfA6Z8CPMj6sJgW3CTfUxIwnm
HByMV+k9xNzaoyncGawVdkIK0cYdXjieQIzyBEaDz+fuTrteEQoJjuOkX1TRZWZcAR+pP/ZbYR3g
MF8edrLpnIaa6+ywAlgyu+s26h7LxYPuJHgSTlDklnetITmArXTwmLHG12UrGoCr/qpQQYd9H2MI
3IlQDwaT8cWVa3zrrYUzFPM2ve3cYcsVM4wHm38CuK3widyogFFiZyx0uTM44RA9w/Ou1zXKH0IC
PYQHX40IQluyd5KtWy98I4cwCnongAsIowNTkO5QNnosHDe0M0qTtxaBagOr2yIRUmL9TBZiKzcO
GouVhL5iH2OC+Gwr58Dhu5p7yOU9n21oRTg72Os3XA0JN/y1/K8GrV3+b3UdOdKZa07uDQYO3Ch4
g3g1xbZbMAgXfew5ccFPH/unj92mV6CBbeo//iIuuROzcD1qTVG82iMaF8H45YqjhpH3xMWktF8C
ZS47L3w0HwAAP52Xn87LT+flp/Py03kZ/s+Pi0d5BPQr12WW2RGFNPVNLr4BNUBMeu3osIkXigCX
rjEDCP1F11h2wmapgp9O2E8n7KcTBrvrpxP2z3fCFq3oWaLqr7Ki9QV5PC/RWK3KODUHZEp6qlzy
HsWaJ86znXzkiVWOHEP+kSBYgeyueskhFvBNdcSNJ6ZYEvIYKmJNE+IwPL79a9QIOD2DvbzxuGxM
33KTrF7vpw3C26iXtFSnR9gAfS/oANBjznzA33hAhsc8fo2zbrl/vIT7WrzTWa7j93uni+mvSyb9
g2f0b5r+AtHmjwweECZyJiuwNc4h5H3Vgeana/jmR7QO8Toec7u7e70b6TOCqiBjJ3f4Q8EQTd8C
Jtjju8xD6zzehzjUemLP54kcS7y0pgiq3wjkCCjBJjtmx9oxrpp76Uo+yPvhpNwUVoGAdgnkiI50
VY3QErm6unoB6Rm5QlQzIVcIRU2babNaA5O6mZySqQj1t3aO6GhgizRfjwCzluB/AZ8NnOvAJnh3
R6bNY0L00/v7dUCukQbAWAX2GrLTO3IAMu4hRmIPrWLoHYdtCvb2bovA964lHn19jSiwH8j8Ifp/
V7E7pDYQF1T5DQPCCVRIy3/yZ/jdn+4wF5c5wiej08TlFRxUcHr9OjP54yj6h5WZ+fZJGJuxEbcK
sMr8sUXKh37rrYHl5EEn9g0Kce7RhZicB3JzqWV3AF4m1o4A/7IDguYWNTIWWsUwNBYiPG3XIbli
Z0heRVaIxATuJULM9e4VUJvxMmvvwL5E1vtSa6kLnPSTUf3hTmZG9YAG3eogIR+gfSsevDfArJ1+
o1+HT9oJ7Gqn4QqNnzIyBOhfTVD6uDIJKM2Fieh74xrFgQq6ekS8mmZ4zl80JPmYACx2RGsPFV4U
hYPSSbO6nnSPX6+APGO6ulQPAFD1p7MxM9TRSQ0svR7OBkiUQ+Rp33gKNKUv4CAizCfhHm2lblM7
tRML1PPX8XWwR2diZO5CZIR4TJvjg78e06XA7qu5nJn1aAWkyHHBcyvIUCkUmSikQmS72RnAcfF8
HgAxpHYvWBPaoIxftHIggcT73t4Au4SKKWQ2kQWsL0kZ0IHTCEMFJgY5oh4pzGSPnBGspsxRH1Gi
uoA8BhfQgrzhz3+QyxGYp/VQwPh5tsDAeHmSFnmDPYf8jEjZ8uwAzw9lAC71ln/m8KUOmTjvDrkf
4NGaI0ej1bcJfvL0Nk8ye0g/83Q6hzPx9DcH2fP9HtIU2XenKixfYfLJv6nMbamwEmzyCDyPbgT4
dY0MZs3C3YAo3ZN2nCyXQ34MWkDdI/GLVTSQOK2R9+vsSzoNQWg+4mQ9XGBJJouBX1OOHK/QWfJm
BRMhQ6L4vXD67eurZ72/3+7eUud8lcUkywjOH2RUyPAtwBm8fjdZDYQaj47zmDfX+/x7j8g38tZI
FLQu/51ngXisHOlFBNerSz4ZKdu/cntJsxKJVslCb5Sx5VOyumAQUK/r8untb2W3JDx7FpKAhhAl
ELybDSTGdUFHUtDbFblN2e3tdc5S+3KHkImn19cMtXdcin59Dn5sIf7P2bwUaH7YR6shCzu5xUDL
c3JU0I+SAWnmdE7OUWBOhUWadtL9wkWXtOWl9ufDVX9qy3+UtlzcDzPI/t9kPywJY2kW7P/nnZYl
sXtBBn7YuD/F7r+W2J1ZSP9iWn3JULoQRXzYXf8IQ2nJ6JRmhtK/itG5ZPbPyX7/dc1+nUcTPpmq
4GbnjGIq7OiZdFTz0gfpCEw94/StA3LnmA/u+phd13vRBcibvQFJYSXkLd77sOSAPWDtLWD0NNzA
vHDTDbA9BGAfuHcvA1WdGlgycFY5mj3tc0RiIgKgXrePL7iKjPIqg+DWhOUdxjQ4FQ56MUWnqiSn
BJ4eijUXTNnF25v5Z7+z29N+mMgGw70ognoaLdN4KcKHM22kdRqC6BbFsiPNblpAZJR7nT1w05xj
YQcGY5xWN3A/4IDEbrzVLljRkrZ7jgONbF4mglaoGlrOEHRDTThujxcPsOgIkJWd7k24/Bxy1CJD
zgGXgPJQGWsKyncH7WBJLpJec1TRNlvra0Nu8eZm1sLv6ubkHyK/P6zc7NyNq9jPpP/L3pct141j
W/5K/QArMJAE+NIRTZ5B0zmSLKds64UhpS2C4Exw/vpeVN7bKVHniqG6eaOqoruqIlxppQ0C2NjD
2sPCAOI9YALHv7y9B65x/x1xNGrvCFCQ/f7GBuLSBS/o5M3+5rZEuwwNEI+shBOz2XqnAV59yeKJ
VCEmGaUOvuR6d35x9/Edrm5zYTP/B7fpzCf60T4XQAGY9mK3rQHVVNu5ljQ5TgBpdjG019MMvjyd
H5n/+ONqH6F/NL44PwKywXQa/OT6CcWO+NeKABjaDCuM2we+N+f2LrthV+6ZeynPsrsILARnH5/e
/EUfffHCOk6hJwo54Isx23Z3CUDv47/+hSbyo79/EeY3YKYrmID2qMEQjWagMUjun+ZmMnplBwS/
5qjAdM7mCs25Ej3d0LMdvZzLxucIXu3U5ovBdPHnGl35QCz6Kx5QKIfQ50H6ZdrWPorT/K7fhl8+
/vCVc/GW8e/gEktNOJfs9gdax27XAuzTVuPPJ7HkXSirQTW8wgKXDbqIJ1SFYlpWUADbA4Rq+V9n
yZgQez8BV92d+3t0suX4DWf3BDoZ/xf+9+sGs25+q/0fYMryax9fiYa2GSFUiMIvav8LbCEanO6A
4z2Dbwtlec8rt8vnU/jgdpeMZFY5WZoobAJaZcTHf/f87xUA4BktfjjMv9NtwNsE/T43QV39mC/P
2tf+5uPLWnt33kKN/+u/uyXpyGff3Zr4LhRu+5eL70Lp/nuK70Jd/0+J74p1XDIYfso6ringFyTr
lfv2L6OA2elTQSJKgGpoJsiB7nn14XliUeO4vb1/UmhPMvsCg3sANn6Drgvu4KL8Bn23QS/FnKRa
6VygZFYY7xXbn4svEqTp1LDC4gP6a7OgOmp0FE3ohR23h5fJXtfZlp/lKLafy/k9NFMNGDaFOs87
B41QT5f1XQQW7soHwaFBMFOhp2vW8Jipwc+6TfgDJem745FgH2zzrLGLbi8vCdK/2s/QlVNseHBH
8H/H82E/txppAPbxjpyBn8WP0EWCJM0MtOotO0sQ/2Q7vc1QYo0fovuDwYFmG7Jhm8fZj67wg4+V
LeZurhzOIiIYqxhTKEPczEagk3pEM82s8S8LmJ4RbuX8jwSq//BAXrpp5t4adBvjd4T//T+zWHMX
9oDecr6bbUThz70BDx7+ZIXfnr2muRNn7kec/7aHysfP/vivupn/HcwPRlD4FS1gKOKfy/xLJDOQ
MtwyJAelj27DYEB715xlx8it+Z9R7o+OJLSFC3QMdC8NFmBSw0+2ue/t/6jepxcUBmrAPJqPj+y/
sE9/itPCPmURzdoigTgRREmV/xT551Xw5St4YmbX0Pj5Zjf/xiwj2TY/f3j4Nm6+8QCT60o4PY+P
PzHBBjZc+z9vny9iSH0ZKAhDtlm721XBnz3cV6/u/yXBPzk2Sso/b3FhVKs6zLsywy2+uPMzUjH/
d7602X3Tu6/nX9FDhF4iNJC/OP0x7vfr0xP4mf3b5/t7jB749Uti9lOCeDg8nz089NNeXTw/P6OX
8O4seLaQjp0v94L583sO7tCiF6NFp0QfXr5Hg9ucr9UXd2o7+is6b3V3C4v+77W7daW1sPX/X2mt
Kq1FaPhPU1qrnsIixvxLPYWTjrZHCQWhDWX8BZx4pS/D0I3TcYAthJUC/TOedAEFj1F3k3/x6O7A
+HuxoqNPjpyVr5ZcbDdmVuNqhiWVoD8HIjGVQtYgYGmebIX20452+0zTepMkWbbLJ8xItSlGjdqJ
Dwqt732PQftVlpvAIuVN1rGnUoGvKR/rvSMS43t9R9a++KTD8OcX2wtXLtNJ4oQGihOTSDr04aIk
RwXlOffHA/DBBo29ZyXGgPz2OBclXBwjzOdfscAvKP87h+7VJywcuqwWoAi38QkIrGcV/SXazo1y
8zi71J/Hwsx9gxHqhG7hXd09p6iF+NgHYLNX9NEXLLymbGhNoip8wWGOjn/eHuaBiNc7zPRr5qk2
v11o/3ZlybVzX7odf/25v0wy/2jXC3/ClG3TWxZ2TXcVPDnUhVUBsC9AHRXKCqr9hPcyD0bAJJ+Z
M+yIPr7ZNcz82xzVBPEGBRLjGa5k9n4dwP5AOVCk9Hz/8Umd1nWvxGNh2gfZWRbL8Zn3sNZPs4cJ
rwxuJyCN2aX9vtl3AeYRlf7NPGTxdxuDheaxjftjPcchc2P32dnX2ROYP72f8ZgAjej39893zx9/
6aogz3f+SuH89YK8eqULS/pPutI1NTnTnr0+qH++mlx7rQu9nkUJ75MSMpj5h5urFZx35S9f1jZ/
7i9/IZr44JW/1Ee8Eko9cIeEPUwSXovBA6YYU4LBJEFy0N8a/2rugo+D9FigpKrFyDHM18C4r9I/
YjjDXPH0c844/Nh+/FLW3vSy8vef96bpihOxHCL/VzgRK9bo5fBe3dhfYI1WhWShY7MpdgXYvyEk
JMAosQiFvPCWYAFMMI++nW2C5T8MG8T8ewdFdCMAkGQXHlGLuEct4x1684MVz2T1m5ba9F/hmxb6
9a98TP9BR3nzx1te8F8u/vF//e/WNPVjGj/mf/Pb+tdj+7fi+W93zWMTmyb+3fwbUF/SGWb/r7kv
bx7L9vFvx1/93/ZtnP96fE16+fJH/2C9pI73d9ujcPeBBQhwpMGy/MF6SW3yd2m70gNBM2roX37y
n7SX+IkAG6aH/zD8KTDVQtb+L/El/Tuov8HrCxZVsF+C3/czxJezT/VKGwsPvOxScoJfwMpLl7mr
ng/EGjxPXIFJWWiwMzfWc05ttmJSZnu0WMbhklKGZgLi/tF4+FqFhFNhpaaUV1ZTpr9xotEEUzfF
sS7z/FtkUftb0VjsnNOMfKuU6168upv/kMjX9J7vd+lh1KVkINEB86gnFs6tVXi1cXInOuRkavY0
kUBCh/7L5xfB0HIbd4YID0ynb50IRUSTFjRCPbfnhIE1gs8mZbVeUUOz5nt7kp4rqHSo59D514WT
bE1jFHpjrA5k6DE7Js+z7SQn0K3JjGw+vyFhuyDv4ESArncRiiVtBbGuW3XQo25/9wpp7cA7zNco
gU5djoeQ2KU2OJs8tricRkln9FrsaOiyZqv6DIGwkzRXH2+GzlHb4uBAg477x+1I1yULkxJ3prBo
B7b6yCtKkI2Cf6PgJN0VIfvVmyEFmbgrt7xt5a4fVbHphqnY1pnrfV4WBeU22Ou5A4r4JdNs51Hw
PfdSHZQR7YWSGXpHJpE+fLzdhQ+Hdw0ptzk2Ck1iyxdj9urBeWOehQNn6lAl5GcvHOF7bnnrYMqS
P7Jhjdz6xBUKuG1QJYJwCrr5t6Lf4szr2HPVIW7tdt9qbvzMDNX+4z2dEH0QRhMb1OZ0TvQsvPSw
jjuXZbU+8GkI94OXoi0oG3/1cCdXHtm7/digp/Ycl4Kw25ZY6u1+sqSmqVvq7NDkCUinsLA5Q10K
XdEY7y4JrOi2A5IymyBnJZYzr8JGZokUJTTGlMUbN8qSn25UYmRim8nbYtLdZx/0zMIOsmRcEIXs
LdcbKTd9bVR8CKcYE+r0PCuOy2z78TW9PzzmggwUd84FznG2Xa+DqSpt+0pqOzsMzKHnk+ZdUJQJ
X1nl/Xu252UEkRxPWjjuQuYKBzusRZgdShekYPVgk41m1fAzzguw6TQRux6n7pbLyjyXXV1ch6zD
PNapGHef3a6DKcpgTSczXyhgvbfbjZ10LKjK1cFW9rhVrfUztOLh0zeHDYLQDg13eNf8BTB69ZxT
w4q2ivHAvLBpt2FeA+oQbvXfXGWxlcJEoUn5qA4NS9Anx2ykHXpZr6zy7hnDpMyPC36HTTx0Sr09
MG8cZEpogWGQFrM3kduPD6my2q0kXN58fDenlwLJvD0T24tlBTspZC8LQbLDmFH3jnPVIeFZ9c19
4grX9j9ebFY/bwyMDSsGDWgjoUBBGjt/zKs7mmoTjYUoi0NWpzcDilvPgeAxP2wwWJmgUbEiky/z
vltxrd4/Nyzr4BwFejHxv0UIwJNx6JpoKA6SRha4WUFBbsYk+fSlYRUBRxCOLN72SwXyq81JlevS
ok5xqDwqy6BjVovZypNBjntsmjg6//RZejOHIwX/rsMoX5yl0Hwy3ZSUB2E4RctSNaX3qXLbcJfJ
SR4jMcmfo9W6h6G0YrNyke/VMpwR+NyEOxIMZsvFI+C/BR8Epqc2Dc03yZCKCAyAtf6hVMofVEo0
DT7e7ztBhedjIwiAWbNxlcvCWZZMg6mizByiwTF+StLoZvK0DpyQOivsgu/kBUvBAUH8YXMb9nRx
tBaJtXDLojk4jLBnu4/psSSG6pVDPLEj+DdQWS534RLLhRXox3acaJ52h6ml3aWdJeh5bE10Hllh
+P3jw3t3X/A8EJ3ApcMbF3Ipm4WX1Lbl1O2hRo3uJsUlXfRDZQWTtJozmzZyxYM7sTUhEbUhu+tQ
ly1r1KOiKR3lmfZgMWzIlB4aD+scnc3lIFYe9zudMm+N29iXzRAkkvkyXz07iF49kKRtD/CG6GNP
UiREoi67GhzRH/OpLlAG6nXuVmSRc/j4VE/ICc4SWsWjlDpw694uPU0sUY2h7aFPcrKrbE4fcq6m
lbk2CzhLePMGX63C3q7iVnEVtR5rDzwjP9AbNWyZHXtnmVWEX7VOe3CD6v6zfuTLmvCzZzpcpOEW
BojnvJxYiDV7mYiNHVvfK63qrRWO0YpvcFJSJHMkQnwPTsoiJHTZFHW8Ee3BK7MpKHiMgftOxoPE
pWtuyMmloJ9dgsfGXbK4rrwvhm6UbnuY+q44pwUh30lIpovY2PnKnS3JweZLgzEGi54nJcVLWEil
YW7XRzHrDtKqwtgvXamPk+UmF5S70YG0A8vPhlI4SJ7FXmj7ZZSxX6Kq8+uqTuhtrZyUrSjQE9Iq
8f658AS0DszGWzkqyVARGMLuMPZFDaHp7QtQt4crZunUKvPQg1nNSPHuPqd4spqpwSpTBwZdq2qH
XQI3dPvxyzuhzxDXAyQBvANDJBeebayGph2Z0x9YD1MbwwTuwSBYnQuaVt9bY/Sn9RnFqSHIdwFf
UMQjb8+uHz1lrIZMh147LNC4qEAYqwomysrNZ7cGobHhRVCK2AC/vF1qNCIvptQmB01qqK3MGEb9
kgPP2FhVL9CurIcsWZGN90rU5p6EIyGhrW2HLWQjEllYMRp5B7sdvPGgqWPivdXkaX0+cRmCXatr
8u4m9XhSHFIAL2LlA94rOUR5bEaf4NPA9C5sYasYqWgbWwdX1vKiFyW9HjMLc9QN7TJfG+Q8N9qE
sb2y7ntxtQG34UkIuIUEA3DenrajnBCmuQgPE6Rsmye18esiVCs26v0qs3UAokFnGl221AaEhePg
FjI8hEmDEj+bqa2IizUwCnAhvvaNfy3gUzNO6PwoPHcZAzmlZae4aHZddTiw20EMlr01snfkbeTl
NfpUAJZi7EM10ekq8mpmX2R1XhSohSu9AZWPVZl1QUYz02+ncCJu47M6lQXaW8Ky1UfTcgAj3O6J
dS5ct+Ybp9YKCXgeDXrjtF14b7m5Bbhm5HZ6lpRhyTZ1ZxW4SBrVuR9WZYVxwUNMMWWB9BKpLK/Q
zkOtp2wMyjCbvqU5i5ObpI3xxlhcGvcyD02sUz8akrK4o3HrJT4pO+7s6i5r9WOcdD3IAztmhzeq
bZR3nWjHPDumpp2vvNRSV3khS/uc5V7b3LZpVFabyYmyxrcrNyVnvMlIstF2a75H2STEJpNERldS
himqKgeead81XGW+Sl3ZXcU0La8IGdL7phE132ogVfFXd3Ri2BR4zI/okUzZUSWmjK+VSYdxG+eT
fDCAl75ZDEDWfvKSRu2M2xfRfkr6sP2WJlViXQ160OJ8kGFkFdtxDEN6q3vqVH6RSSGvJ7uzMOEI
quqR2yPF+OIsl8l5kZui2oRDK6ezSpQ9Oh/SuMC4DN0x4XeFZzfnna3jzM/rXstdyKzhzgLbfbop
SaW/101WKt9rRYa56TZMVcBbbmebyAvjx1KRNvMr4uQqaIDonltNlKCC1xhi/HLILFTZJqF5Cnvm
fmn6AQAh3MkuviKNXahtWdrer65J5RTIKe1ASdAgYtiHKhwxht21Svtg5Z3T75JJ9BRfYeAnbhUA
C3GdccttgspKW/EEe2hjvkYi2kj7eepUmBovJh4HheUVT+4kzZNbFyULrCZJ251t+ii5TeqYDYmv
MsIeBsBy6tckvJ6dWbEjMdo7JCmIOzpVoscjclW7mwY7cXbC0Sk5DxkQ7J1xkh4VsF4iHFTRaJ5M
iMFRdnKB+cfGPU8a7lgYd53K1vZjr2vAxthUnGyahFigq5j6ChncpEmaSzcVHgZcp3XdPowjrcAB
2fc83sUJr+MtZ7zsL4xnVQbNStwZ8kvp9C4O3nIg7rpD1+BlbfI0OTiu1dCffWimvNxqqVV5aIfU
6YPCyA5lOKYK2XnjEDfeOzosrUe3y9CzWQovRWUwI0W670zsNYGIUvcW2QQlMXgCwC/x3bCKnHPX
UwzDv9OyqPdTGzbleZzgD/ujlnG6neqmjYKy6RW5gKW03Y3bpZXyR0RNGK/RogrKjfIeg7Z7JDmu
TV03oJ3sSia/R2maZJ2P9EOd30+0c8OfE23y6PvoUNbX/pBGQ7nJCclUe15OicuB3suBm8cyrZzm
S4LXPl5ZJaKcfSIy4N9NyZsGg1fUEJb1ZlJ98TPu8sYGM7QuCHTWjuS5cdXF5PDxjCf9cxRaT4MC
3pbQtEFZaFte1DmjvxR1fjS1uI48lW7c0rkb+wHyFjpRYGqHbIVjsmfTDvmuyVm78YDH+3nHj5kV
URTW8Lrdm8YcJ8a+5caGKMVRHJSaXTexZaNfcEr0byNcFD8Gtn7RtuU+c5XZeiHQZtJOmc/DqDyG
Fe133mTbvq7GYqcLu/UZHTOfDqq61aHVbMppAm1XXF3Hpd0EbS+sM9kW+TGMAdtZo/M8RHXvO7F7
0HWEYfChg8nlVWGfp8y75nmYY6TPAHYOyp9G1fWbRFhX3GnMVuZ5uXOAaO2blkYbPiL1NPIh91Mr
7L67vDkTUpc72cT8a9sXV16nUQU+VuF5PGl9Boe2C3LKbiZboeO4yel+7JJL4oRi/u3cz81U76UZ
zXWaEw2POFJb283Lg02zB545NIj0eFsJEgVW55jdEIfVJUCO6HvY62STD+N3QxngNkZ6f0JgfuGq
NN/Xld5NMvvl2s4u7UPQEDduOCovQE8NNchOcO6d0ZZXTlC72YhoEAm8vrgrm6iyNq1u2uKmz7Q3
nTVpYqe3tls74PyoYmpdQE967YWbRl18VkcZdwK3VrK4LlCun/8+TPk03Ix1LpwNsWr0/QWaxHn/
a6zHontO4pF1X7ykiJqj1vYEFB4oCd+XtaXYr4yRbAQrbOlM09cxn8IO3WlWZLqLCkPZ6t/TYiD1
DSmyHPXpeNF6i0Kh1LvIxpZDSzKSfrEMj0El2k983FPdZtkZ1RQhWwfIyNk1Jo2K56zKwpYGCrZW
Y5b9CJSsDex+4FdhJOzf6SRi7zGEko62riFVu3VzHSV+kUvaa79O4oafaS7ccZPgRTmoMlEOS4Mh
FJ3rMzm437vUavsrWC8R+lJplWwsFiXHwgxevQVIJUF4azrvPlOZhMG1TPHT8/KS+bKxpuHSy8zk
+kPhZr1fDL10toAlMvtM0c4jfuNMJdgXVCZwbYwoREs5sZ/zJqwnv8+cCvQU8EjTbZ/q+AEmnde+
5zlVHpRWqy5UTQTxk4rH8YaNMs12VZ+Sm6FtuBdIdAtip21h2V/tRqnfq6xPQJjbwapcVdTLYQYl
DPVG9k1Ljo2Tp+BLyuMck42S2Xkb5WCXCAOi8mfTm5Buiqyd0EkfjciPDZay3Zt8yKb6zIvHmIIa
x6qSZhemyhv3dTh56qoeFOlRtFFTPlzpRkQAxwuRuZuM1dQ6lwOQ34DUnIMzqHPrxJ+aKm3A/JsO
ntkA/KLR4LeVhgFzM8e5repBo0uFtvmX0gPkA8tMkvFaZXDbNkXlGPtLm8uovqmrVENfxszFWETe
g6AAat0UR69EzZTf1L2HoN+p3Oospj0N970oenYhatVZtxkvh9TPKlI+wCtwb1SKfKufs954vo6G
Fl2ncPIf4OWT7KLCk0RAz7hufraKVFf2EHWi8mOVsmkPY+HooGmTpBt8nsRtE4RT6OT7oWKNGxSd
CjExuIMLGnRdQZgPA9yCEZHKvPT5YOCnW1LXamcL2oNpWXRprnxTNS65RIqsH33PQopkV0NzPY8d
0/E5/vX4LrJNc2/qcqhB7jTMvoSqhxJcz2VihYE9FAPbJLEDqXHsOrO+5LyqvK0YR9iFKgq7VPoG
3VReANNSmsshT8ufzuxonnddjpFrOlYaCZchKp1+w/BM+31VUD4eKBmiYldOOZ/2IbK47Z5lncaz
yHWTBZkGBLipe7dMzr3GUvexyGrb50Uh7vKJxNKviqoq9rINvZ9xTBkaomrW4/KaECnnupyiR8Am
VX42wqcHK4pOmPF51Oh6Bbl8F60BcKNI5UCpMqSWluVvRg2xpHGnjrlyo6MuSgynGml+DUMWbjPW
jKNvt/3aaIh3+M3Lqh6gGzSxAVxYBP1w6pO6GFt1FDBj57WTY95BPIDtogAX4ieD8HkpyQHi20AW
gSu+DQsBnlNaNpM6eng0fm2R5DBKG2hNNoUYz8CKeKVf5F2EiAUBmnAGeQS+QBcwmIgosLiCqeOQ
cfE9kg79kXh2sQKbnFwFGVuXALLHBhfRLqmGthy4UEc6scqcWU7phtfeOBG1guqdWmiGfwnwc6Qg
vcVCnWt3dVI28bFyOEjGUjNt+ajr/ce3dEogEFZLVJQ4xGHLmS5lY5Q1FiY+onYlOvNQjuC7g84P
InXXAJJ3gBPuB+LgIJUKoAI5iLcCkdYjnPW+j48Oqb80qQc1kSeJD1fvB9K83/+BfUHu3Je3Bfz1
7WK6UKJGxUd8zE0KGr+or36fzFAHfGRrQP3JiwKe9TKQBGDaAtjK0zwteJMCnKQ8gpGtu9DcW55Q
3deP93RyIYCvyP5BbQCqf7un1I7jHAPw4mMY5g1CDUu495z0XvMPiPhcM4BKJsDJctkJnsIq2Lml
9TErkvabGN2h2RRTmeafhXQkyqWA5uAZ4ReUor3dz1TlIZtaCIRQTruJFGW7UUh199lTQ5ZVCLx9
1D/glharmEaNsKZVcpT1MFylVUeuMjdJVwp/3r8j5tlAi+wZG8LtLCDHtENahnidOLRFSoIQBTMB
nKDKB/7HPn09b5daJDOISTtZjqM4iL6lh4rk8hrJqXxFfZ8QNrgeKACboVTAtosHJKMyq+y89w6l
tsR51XaY14qQdwXqfn9sKDNA/hMyAGljy7Ry56W2TdM6OpadAllXkTGE/HZlDX5aefr+s5LAuQPD
56E2BWWNS4BUdIIlbeZFRyuNSH2do1YwOyC9a+8+XueEaX+zzkJzT+6UecrK1LFhnfS73NpS88sS
ReuL0Jl2RkbN57U4R3kIsuYedB7E7+1LSoZGxrMDfpSjnYLPJ+mzC45Kj/isd0b1+8fbOyEZNkry
IOXIunIu5jt9lS0cWa+tJCLqGGeCHgVtEgEveSifP17mvWgALkZpGXepcKl8KVF/tQzAT+LV8FaP
Jkr1jynuqp3TFoj1U2vqgv/eWjMo/GotLVNpSXdKjl3MplvUltqbwpB+C7QlWrmq96c3w8oOVBIj
KBehi6VaoH1hNAzxscl4eA9ggO6QXxWfTbZIrAIfBWkq3NO7ZETmltyu40wfuyQ2Ykvd3mu/1Khq
Aw10Mkm+8oxPbgpXhRJfB3UpS2VBQhoJp+XwIvoeiMAwmKChrbuikmYH7g00L1HwBY8Ilmmu/CKL
d8VmvN9pYWjDLh4QDKKEBF2EsdOd1UQWV63s9ZW2lHW07WIA+kEzGa58wgmhxIQcFLdJPqesl4Mx
HKOBA42VPgoDyBwh2xTGQVvo4huNiC03H4vlLAvvNuzhOJH1gINGFprejuyyV1atj3bLzQ5REJKc
btkEtp3oC1e3zWWUG3ZWe8j4frzyiQuVBK4GSviQgcR/3j6IuItjL82UPuoxTTdeReNt27NxRUpP
rYJJF6hpQy2T+67+xpFDQrKq0ccYtY/fXKIVWAzkgNnVH+9mNvHLc8SsOHc+RqQ8l4ITAuoInQHn
aPF+unMbu7zTIgoDN0TUVQL/9VYWPCUmcKDw9jzEIii5eXt8mRj7Keqt+FgaFN6O0sJQZmN5F43w
6N3He5tv4t3eoITd2Yp676KePJ90pe0wPiaRaXd4ExFqSA9lx8h9oQV6W6duLeF3cnfzhcGrcueq
0re764HGp7EV66PTUYwDQyR5IazB8msuzIq2PPUCkM0kDnehdYW7eAF13KBuY4Aea+MmvXNVlV5W
jZVd9E1ONh11tOPXYeldmER0248P9uQuBRbGRgGHvIzLemUTBsDituOF+jhQ1zxwr9HoHDBTUyK5
EDZr2fGTIjr3UGOuDBZd9gYqlVWjxBpH2UoahCUvN2pKkm3e0fzSJZP94+PdnRSbV+vNuvbV7rKy
BrAF3OuY9aONbHz6K2qtxM8GrS+QuMquaJJmKxUdp06U4TY9zpDBZWgpebMmz1PVe9aMbIbheBlq
JTEZX7X5j1BxwlZ0J52hjOXDeL3aQnQAOyG7pZk+0tqU9mbIq9ZH8i+80a0e9jnmDiOnCCB4bGQr
fCN4/g3tI2ueBeWnPgOdL3MhC6onlziPF6rJ62MBS9z3QDzzVOQ/q0QBT2oEB2LbFVGXBrmLpCFS
WEV/WzssvGnjMjrLSq7Ph5pMW+XmTrmi4k9JAOPwQlCiRJntLXSUlKZ3Q030caSt2iaF7s0upwkA
YtQxtMm+z8UTjH25gtKcFAIbHhT+7FwZtRA8lCaEYdsiEd46yPUUOb+fdEi2VepaK7rjlHVBPAYv
ay6zR4XlW3GrpFWHsoHu4AOSQ12Y6407dmT38UM6paEAbiFt++KaLOsFmsIkuWlHfSxQOHMkyjV3
qerMFbP77MskGu+Sh3ZzRqswWimxPHmSDmoSUREMyGs5R8uuE1KanOoj2DicrWemahuxjl+g5qRa
kZVTnhcKShh3nbn1aFlMDQPWxnDDMT1yqH9lHkS1MdX0y1Sc/QD2N+6VkuOPQhbZL+Q8zUqN4Mk3
xOH+oIUMBd3OcohzSqIKPwmTY42YYG9ZWYOWlkl7KmBDWd8lZdx8E5mTImvfYwBF5vwY887elbLl
dzWxkP1VTj+taNBTF49uFAc1IqjTejdDOBnHGtAxXCRScICnNaXTLiyn5pH1I9gWxjR/QFbBfLEo
c1cO5OTSqNiC7XVRrbL0znqedF5BUA4nirAXgdJCIwWikSfb1Bnp843FHSR+KUlEsUkzz2tXntYp
3cE9h6GSi6NodAm1WjxUCAaMPrIpodcVSit+Q5+RPtDBijaGKGfvqY6PK17VKRuJWn70sABCnN/0
2wftVXoA+lbqY5rbZeQ7GOQ5J6+Udd0BKT/nObVWHvepJ2YDS0YsBbffXU7qjkY1JMho6WPNaRUF
PWZmoed3sJzQF3Garnk7p47VZoBIkRhAJZm7MJDdFJJMph5Mlqol1umrJ5NEqNvxVKx2fd97zwqR
1v3HGuzksaJrElAp8gLuklgDXTOtG6NZ8th2A/KpU5RmSJkj57qfGyXbHW+p+e3jJU+dKyJTMqPA
cFmX5zo0uhg1OkGP7cDza6GiAfPS6qhTKEW3k9t/YDEHHWpzygPZyoXYxJGcmjFvENw7dXrvgDoH
g/KGOH2qRYIE+seLva9aRWyKxYgLOAuzxZenOXi5qTyJ0zQF4hhLJz1y8X20RUYWZO00CrrUprcx
MflGaKY24ySQ/omMKHxrUGtJmFOKG0V5sBComgLYsJCoGaZqRZwlyL22yY8wa5pjUiiAk/B35JEn
Q3Xdtkno+hx51ytHIgmwYjred1DNBwJdhYZcWCro8LevtkIbUeVY+IQ6MXbgUUOGq6lzxo2u4um6
lJ4VByg7+T+cndeO3MjSrZ+IAL25Jcu0UVfJjMzohhiNNHRJb5NPfz72bPxHxSoU0YN9ow1hlJXJ
yMgwa61432md+U5JHM1XY62HlDCOW3ngLb8JQpo+ECkZhdrlJvwW9A5RGtdG1GSn1IzdA4WrMg7M
Oaqf+8qVh76Pvb/NKRcvVVnaW3ZxKxxd2MFgJXQDkPaq89Y2vYyEkolTkYNO9fFa5rfOTftvSmel
TWDLtj0aQx+7/jxWXRWIop6YB1bDqN5ware8DNkUVQyYIBjqyibSMRdZNvfZSesl8L6kob8UmElL
C3qWVPwPXRaF/yiKUOeN2O/Wyg4NOp00B4+6bix07KtQ8GcLxkdz/Kgq1HjfK535UfRAE/wG9FHQ
W53cKpnf8jcwi5eWp4XHMZdQ8bcPb05eKc1R4eWwSvFOm2rmKapF/XHQE2cj77i1R7icmBiBGVtd
pR2KPccJUA7aDYDbD+HUFQFFLfsR3K/y3Obxl7QY1I1zvb29/7/mKtJtLRdYYFVkJ5XK2PMoGU2l
j8VzWFb54333duutoGpJz9qhhwcJ9/IgSyB+tQra4BSWtTP5o55JRuEVfe8Fjl5EDKrrlWYj2rm5
JqREjwIOgO61Awk9A3qSrLLTWNCO981u7hWfGw5zKjO8fTk4W8/+LT9BQLkEVy4Ws67RTkrS15mh
Z6cpAbcW5hVoOL0I6wddz+zn0Unizm95JXeK12w1327aDxEVZZUl2jaWv//NVOMB9NagYz9K1DyV
aniy0wlSh91/UJKw3cl8q85xM1FGN+L/Vlw56MJzhOZOaXYqdPCzJqHXrq3qcA+gvHly2m7YzU7x
Z65P3lHvhvmYxL2+4ZJupWou7R+ie2gf+ObLTVOzBQxbYVZ6XljHxFOZomiHw0a58eZntT2TMOdf
Ju3lKmKOjbnO2+wUF052sKjt+21mM/tBGeJ3A5D1w9BJt/IVCfb2/r25eUN/W3r1Ve3YJYEKNZoZ
dIcV37NF/Ll2wTz6qrOAiO+vdvM4F/WB5dIAIFh90Shph8ZshThJZQ4d3x0GIquqHqet6satbQGU
W5DyoBScdY9G7yjIa8mSmLmVVvqpbU0d4F8tp6DQqGDi7+/r5nJE4wvZj8kf685TpVdzkkYulmrT
cfCTQtRfAcG2/yh22Iv/YJPkdktreunUGKuwUUxprBSzgqvrRbVrwesHcznFGzZ5c0su3g2rp32y
JsvDDGjLyEvEqaOnoQZmDDb2aBRx92lsHbf9DxkUoSCMeDhMCHysghClpUvu9Y049aWRferMTv7Z
GF78DXkW0w1aSgj/ocpEwgbwQ4P4Q666CjbCQitQuJjFyXIUhxg/r46D14FFFEDTgzKW5vs6bOXD
mw0F5UiTZIYCvMvDcXnTOysUrlEQbJmzEY6+6xiC5iH4NN9VWn0jv7gV4UJwfU3GXR79V8Hz31w2
Hju0G53qTyMKeBuD3T4lphCPtSzk0Y4a/dDpYf4uBXlW+Vaj1jvFbJ1vQmuLDWu68VR6tG2wJAsq
J3nI5b7tNlQEHlSc0sGcmBXdhCAKw1wFK9oks/FHVzTt9/tHfeO9QndoKc/D6sKsFgP/bfNNAWFh
mEdiOuqsP7QygrPSJOo+VwfjDOUrPACAd4YNT3DDw1G2XPiq3E0VAtvlqm1ceWU/qXzgYpbKromd
DozkqLvZ/v72btWe8HBwmSnyLHI7q9gKEqKjlEWTn6ZGmtleazwacLZeis9zV5IuA+lPH9IB7cjB
SveEDfkuriPY1aivvISirR/sYlLe3/9Vt77z0jWzuMXEmGvK1dx4YU0GnZ8AFmr7rh4S4StaWR8h
0qiPkFGrP+8veCtI8IhnKf6ZJNJXZEw9HLsBvTRxIgIKg67ovGCudAnTQR0XVoUaZDSAeygwoGJV
TuwPVcmKjW3fsjVcJaEn/RgegdW7Rn8JeJDHtaasOv+R1PNfriLkg2IOzqcKvP4Bc9vSW1gsadVG
QDxr6dY77EV/1Z78zb6nTJjKSNf55OaG/NhHqj0/V5Tvm8CjprBDqOhrRktKgvTpI+mjcmXMX+4f
/q2vTThIKRteIU39lQ+tRogl1sStnjTJ0KpqLEymQJMe/nKaYuievbm3yo2XYnXU5CZ4EFwJrJkF
brYO9EPDbOWguOHJsgXi/aFW/tGo5KT7olfoNptt4Vk7p0yHb/f3urrYrAuwUjcW+iZ5urG+2Jo9
Jw3t//Ss1OkIG0COjNd2a7vYCJFWZ7qssygU8E/RXUdyYuW26jIz1R480HnMOjeiC6OLf0TcZF8i
NeqZ2Co0q9pwJcs/+Zsl/bskO2J75KG4ykufZcQ6uKbayM5KNpc67fw6FPuiCuPh3ayK2d14A69P
EiEqAqXFPaDFs9ZmSkpHh4RXhqecos5eDFI7hLmWbTji63OE9MVlpG+p84f1vJ1iGqM5mfrwlBlm
d6zMKv5Y9vPwgPRKtIe17GzpJt/aFqpTHu116lkEgZenqJupmdIrDU+xoupHL6WrA0bijdBEvhWm
AauVN82mf7SWJcglVXTbTtKzN5oMUJ5jO3CU6I26C6yCKMFrgA4tegGVXO4lE1EOft6sz4WmtihO
F4Lcy227md62NJzyKNMy7J5GbZqZE9Hb7UYH6fos/yeKQGvd5dItf/+bbxuchCS4NKpzTG9n34IG
9Ss9ajfs/noVj8SOlu8rO9laK9bk0L4q0YvxDLmg/1Dl5rBPY30+vNVxkIWgzwEQwiA5uEIXR/qM
C7XHs6kX8okST+jnYNjefKlAvemLsevLIusAOsxyKW1LTOdsTuKgzpXk11RV85ZY3bWrABarQkJG
HMxFmXFl5IWulGZRD9M5bYrnOFScIOsgbXZOaW/4+VfQ46VXYil6KRodYNCea2nGOTFrozFSeQa8
PEMbnaL4Y21LeCSOmPViN+jj7L6v2qhR9545WvX7KbM75h+WqTL+FeWK1+/qcS4QTLV6xd1DVhvf
WWOkWD+9mB7ohjHdOBnGdi5YHnJbfu/ij34zWcURkeZVlTxHdSOP8GHVh0nr+rPrtPPuvkVduzag
1oTTXAwuqrpOzSJDHfq5UeTZcsOh8du0sR+KeBx+lv3Q/KHYY9Nu2PCtzZkq0bSGmgePxOqhN8Ks
GTMrnc9D1g9PehvngQTisHNnR9s4xxuX0jNeoXo6hHeY+5fnGDaZEpldlp9VqWoPXTTHQZSJLT2n
6yiCCAIfSsHXBgm1bsE7iWrMSjTl574e+gc9NasvxFLWXqlrtP8J4nai79+IKsOrLhnQa6XQhN+/
ftqXQmg0eR2LVpO1r5IiD3STivp963iNgFYXB4+jAyS2CIevIpWoGfpUSYsCFmlt7D0xG0fRwFEb
VSN7b8q5+t7Hk5X7HlXtY9iMT5Nqjt/NNBJPMBPb58Eqm31UjvXJNvM34vew1kWHYgHWg65zSL4v
Py8VBalLp9fOQ15ku8pyW6iRjv54/wyujIhCMHITwDgQdUXDcFXr1oQqmzECfx5LXfVR+9P2biTd
DVN9lXa4OGkkq5YwFGYP3Tu+6eVmUjS0ykzv+pPQc2n7nklk+ivt6r59F81Wrb4UvabED9HYySlw
ZsetjkJBwOupjopID8I+Tbs9BKR58id7HMLTOMt8S33j6u7yIy2d44YEQI96nQfb2gSuBWb6SVf0
Gvqake6HRShC0bM3qtDwcUFeL2WNhXGAPOvKTaTj3BDcjv0JPCBzhp24PBpp5m24v+uPu1xZVlgW
IeBa/v43TyvIsaHr1MNpQgkgqD09PurWlG/Ej9erkGYAjyJ4JMvCmV2uoppZqzV9pS7KPtpTOcDe
U3upbJjQlSs3l1VAYAGRB5S5br7VeTINqt2wCkkMIgTWj96YH8qafqsdRls45WtTcKiS63wkAkfY
DatrYY0pqbIwtBM8VYSLjCzPjhbCa1D7hfH1/hW8uZZJmWuBY9DNW92NMmzDpso67aQUKUW1JjaR
c+DdQCZ1q4l261ORKy2kHeRRgSdcfipgYqLX5kE7jV3ErDM1YljJXFsbBnH1ZPCpaEs7SNbyxAOE
uFxlzsTY6TOHB5Sq3I19IXcKTaVPnQF5szHK6qDZSb1RN7u5NQoKyF6iu3OV7U62G7e0g7TTLGV7
QLqreYyzfmvC6s1VCCkW3CwB/yt04LcbpfVd1MalqZ1iw86Dvi3qZ6OPtvo5t1dBKJeaHBm0vSqN
2d0kEaexNOAcnRWEKZJOitK+kZ2ID+IzgaZYiqvkz+smcmbFtepJF7trHMrWKX6ZKsj8X4wBcJtO
Y4iUeY0zymVW2AOJ0wnwxBzoeXK21fAP6HZ/QJh9GYrwbQjV/+3q/9ZbgzdiNbVoC/OF0qr7XkR0
+HovqnZW0W+1iVdlpX9XAu6LJJZLLLvuSLduU/amVLSTMYJBHXT3IYmKByf2at+o58/1XH4P+/AD
bY5u40xveQxO01x6/7pDFn15wVrRWF2aYB8U+sKj3g9yF7le8SBGYb01nsVIFtA2fQ3SC4BUl0tl
HWaB1gYGj/heAD/ERUfQmAI5Qk2/7wdvWT0OF3QHzwgRycoPqmBr27xOddCsHmA8L1cQnSiy4/1V
bp4dra4FKgVodt3cTyazt2RT66cmROqK7vOvMJ36nRtlycZ+1jgiDASNVyrcQPoRTNPXPTy7V9oq
7Mv5VBhZHGRiah4gz+uBKJ3iONLFgSkeTy/9oA2HSuuQLJ3d6qHoovGooFG70YO/Pl7gCsSRC4ly
iQdWXzIvDGmZszmfJiuSQbGQd0so+BubvrWKRz1/gYXZxPDL2/Cbg5w8MGCVF+qngmPdRd3w3Zrq
acMorxdZ+hQ0D3jEXvEgl4uIAVWpYTLkKVIq5aBFA/Afl3Hg9y3lKuIAZwJFF2A1hWqah6sDC8O4
12Ivdk5Jbb+TrvUCWcHz4wFJmszaMparLS1yb6DLLd4UahzOyuV7U6ylQ9paJ1S3zd2Ym3R7cyPd
3d/SrVV04sClBQBjfK0dEMp+SL1psE5Wg5yWrQ/ewcxQRvkPq1CVReGNORH2mq7ruk1XIehknToD
YFg4KQbErij89OZVgHa8PpJQgiC5XhpBhSa7OSM0cYpQ6N/Bf9L2Q6ds6WlfuQuEWxdhPEqIiONf
hdCT9Lp2UlL3pIm2+1QLOSJzlHV/2/3cbxzbraWgVsAr5vNQa1sFZ25SxXPDDznl/VD45awPR/SF
wyDx0uZtaCMEMDU426/AX2Iist/Ls6MuKvIqz8NToWTxDthx70vVBvebz1uAvRsmR5+fIJpqr4XZ
rZZKyrJDwbANT5EKzrkP0YnV3E6+9dVfNuRAQGclYGlrpYompt6XGAkb8sw/E9gQj0bv/TRdd3pr
9RDENA1iesU8UqgtrLZTdLo0kiiPzoaioURe6X+XZeZtvO//SlBc5MtkAlTiyd2o51FGWrkDtSCW
0u3ePY0NMko7dMOi9zXwrCnoG61Ci6PQS+fMY1qLXSyzMfqSyHJyPzhAI/WniFbC+FUkalbsZVHL
FqEBcsEgAe12qppsCL9q41jNfmx0w+CXGlJTvp4OtvFYWYrbAAFDRRjmu91O8ASM2CuO4H2zdpd7
Ugq/dNVI2em0hicUaomID2EnWttHi2U09yUDR4xD7o1dfQArOubHCFDg9NQPrl0fPZT4D4laaY70
6Z9M+keZl/P4rQQPb/p2PblPURab9UONvE/8OCId9Y/gDv4igDW0w4yCU/TOK2KT4dVeNvSdP5mo
wuzGyrPVj9NE3P4hzMw4PsqRdvbzoCSyeYdAqjUfPaqyoKNRm0Zopw2974tWUQRzZ0BlKaO/UvhJ
WeSQ1Co7QaXZ1JFGar2ieMdTPjWH2kznj8jlOX9m2ihKfq2o4t00K+Z316R4sHfRsNI/2agydg8J
OHA9cDXE6/0JWMbswR2vbH1vR72sfrZ5n32AX6NpL05D6HUoOguEOEKUcXdOtTY2nmRTjeNxakEZ
HLK00OqHkOxwCMJEVYYP6HEPfypUee1Hi7fQEihEKaH5i/JjpAb2PAn5D/gkB6FWVSZdgApT1QbC
TkPn40yI5R3qwaxQK8uHeThaWmGlD53tAOz281KOygtPYh/uzcaM3pccUfLDc8Yw26PH2seH2s2M
b7FVmEYAZlNUe2/McucDQktCeSqGMP4IedITQWW3lbIvPLWud4OTjiqG0Q/6bpxiFDMRXerNZ4SP
Mu0pH0OZkChKL33flVEmH8ymyNAyiSsE3xCErd0gp7kvA2WEZvoPekudG3hRk/8dRm3x0Y4A2/gW
sVYbVNGYfkR9c1L/EHNvvEh0KgH8Y2ma95TN0FQDWVgKw9HNuJwfu07Nu53dUiD5YM2mSHddbCrJ
WTOFkh5TcsvoCMXAjvezUrr6XsYo5u3V5TN8rSut1Q8UCHQrUNN0rA5TmVbq0ZsAxAZa5sS1r6vS
m470h1Lpx4mYvy9yX6gxOBX3CfnN0BS7JM7n74NGk37X2ozs8x2nQYDJNWrN2lUwoaw94lSq/UvT
6lwNYqPRswe2o7+vDTWx32tq2ZaZn4FL+ZZxb7XAtrJIP6SD0LpD2Zrq3299f3EvwIJoLTM24ao+
2ddRQnFVy87aWHwE5Bx/Vpys+fjGRXjFKaKjQQ8/1rrSgKG/3CdDNhfnQaWV3LS6snN0ZQzur3L1
8kIPXRiNvLkMz0B0+PI51EZ1HIVSNueIEtah86rkwUoU/UuDjOqGa796DheONDAqyAWEyaAxVkt1
OeKCbducraqzH5AezANj0Iw3x3nU/ABnE0uAfKMod7lKD6mIdsDQnTNvcK1dPo7qszV50xvZLsQR
NiBbvg/AbCqn65QNOvskKzs1gE1F01OVxagUD8OUfl7E8PdTnMpDZPdFtLG9pal6+TrS74K/v8yz
IIpZk+oFwtch0pvOqXaG8NFxfqTaCHAmasO/ePLoyMcdunxNr8Rv/XpobSNGTfPaAZTGHy7PNVKN
Jpor2z4VlTYdzQUplLrmp/vWeL070DEkpq8h+jIZ4XKRxpiRuNeFc0JyWjnYimk8p/TidlblmgeR
6c8iMSIkYkfjzbENaCxSQ0CnBAjEOZcLGz0a7arReacR7Tg/aoR4bsEBbcSe12kVVDsyHbId8qor
gBs5SF2PtuKdmj5MP6Apmx40s1K+djFta0TI5s/3j/NqveXGLf1edBCIptZdZWSWkOBT++ZcUxN4
grjaBKZOxj/gFuMu+Xl/tev7DcuRej5ehNyU7OfyDGvFQ093TPuzVyK8FzZ26auRWu/vr3LdT1kq
ncC4YZpTu6OSd7lMYw1IAOO2zlLJi9HXGO8m/bqKtNwPF/lLP0OXJd63iMXmPzVP6jncHSVs9nY2
lu07FHTL6SDqbnZfMkdYyNqkqHNvlGSv3So/kjI6LyMFMvKoyx+pVfzDceiNZ7wvgkpJk+5SQmE/
Rql3wyPcWIoEj+4S0T9nv267RhEWG09qf84tOSw6VNlnlOmN56pU+rfvCtgyjx7VDVZaQ7mUuJbe
GJv9uUmiyQlwdJR0rCjqiRXVprYPG5968SkXzo4iytKcg+mjkXyYy9Z/q6jISnSqLp3xDKcmz5lO
xQikgDE3lgo6orTmoO35zx4Lq3F0BtUNav3ZNYGq+7OoUmfn5loSPUAEomOCtHSyVYtZLG398yAv
8w5ghgvK+vLnuaPSdbZ0h7OjaElgjClxK220d4nu0XKy6vY0QLZ8qx/GcSxKgaCgaSlCBbhcNDZ6
05E0Xs88EH3sWwhUvV9G/2yc/bVVLXcZiyLCAWiyzsgRHWvULJ+ns97TEg4MpZzPoI+9ZMfMGnOL
ZndjNW0ZPMhTytCrq3KhzJNZo3Y2n6dwkg9J0jcHJUySd5Ue/7hvU9ffjLNTKbMu2TIidKsXxivB
c+cynM54K+WDDFv0rqmZ67sid438YFYJgt0iG5t4I9C6sTDNdqrIuK6FzLl6PxmPBORE2NOZ8kO1
o6Su+LGmjLte9cqzVtfiYVzi+fu7vX4AgJkRdFEsX15vZ+WSnbnpknKI5LkQ0vuYDHP0jDi/99CV
yfCuzbNM2bDOGx+S4iQJ+sKqMAnELq1TQ0KfzLBgQQ7/JXLS4gGaffo5DLvkeH9v188NDzZ1Sj4k
tX4kOS6XsotQM2Ynl+dWdeNnPc0QcM4TeyMwuHWCRAQoTSwzp65KbaVpRBrZmTybYSy/MK6l3UWa
JY5qn4a7npEgG6C2Gwdo6Ywo49rSEiUBuNxVN9utFqeFetaEZwNFrvplTp/w02ZSNqKRGwfIUsiT
EYgQvzrL3//mXcOhG8qkrdWzEY3hvq5d88E0Nqd23VgFkOqiREPPEF+52pCRCxEXfaKdrbEzH7OR
4SLUct44XJOcgn+a2U88uqQz9A0v9zIWbUt7utHO8Pi7fSa6yZ+ZkrK7b3KvGpWXHp9lqO6CZcbx
XzEz4M5FiuuE6plpCtLYIXQDeK6k8NKCJp7UH8rkVmhogjr+IJu49g7wSdsIdQO3UrwH2ah6Fuih
N32RziRntBYQVNkXqtNbAUpZo3tu9EIVgWoDMXzKwqb52wkTu3sq62RwP5OLVmpQaQmdSsOK4/SA
gPum5ssNC6T1uvRulgI29djLo+zgRIihqLWzmSfOiXiuQ3S7ShZUoqZ9vX+gN27X4va5wuSFVPVW
xjE1OU4kVbWzKFVYFpoFKtbvtMp4T6G4QbxdpLr9ZrPnTaSxTDVsEbJbd0ndztbjaSpGFBQz/ai7
CTim2Ww3TGX55ZeWQjUbmUGOEXUTKFKXp5jp2lBknT2fPbscfgirHQ4YrvGxmKlryamxv5rQWR41
qZpvI+stTHXiJVYnRaUmtNZZ7UMDyFCMjeahVr1Dt1b70mdufhglRcz7n28xhfUmF3j9IvPLbLk1
nJEHp0POnaVQnx5fDEzlKdF75/H+KtcvJxEBlQlELHAgV0oxTifDGfaTcabw2+wKa7QO+VS4jE5t
ok9ZYoufHpSpw/1Fr7eGMApHCYYVlVf0ni6/X2oz+agsdONMF8YLkF5PvrhebL05oF6QUHwlRrbQ
Rl/rF8sqNWUZFuZZqG7ybhpMrro72i927Wxhf6+vNWUXQKc4SYJq/ny5oXxyPIYDzebZU+MfzYwW
qtpX8jDG7VY/74aXXOTcGBvH/wDarGPH2KbAbNaGdQaeniEuA9KvSPdZilzuo2YWiGUl5lgNVOb1
RGOIwzy3u9quy7Pq1W6z15Opkl+TBDKKLwdz6XBNppo+RM6QvK9lFsmdbJT6p4M3Tj444ESiB12o
Rs7sAjWJmaTG+Jyd1ueJ54NZqcMdY0tauRXqLAd2afxccG2RAaHHQzC+enL6mVkaTE41zk2b/FN2
tRE4JlNLlnkeetL+JYf4UWbNUUbKjzebps3tpohASLIAwi6/pI2WNvMbpH42vNJ+N5uK8pewGm3j
Aqx5gfgRdIcpDIJZVFlnXa4bksFsZrexzn2RuAH1f+skmJ23i9Ku+6A5bXtWY1McJbKmwSTH6r0V
jsmutDtlw8tcWy7RK8gIXDUAJ9z25X5J4noUFmv37GQOQx+EogTNVJdU7+ctvtz1rSeTRlsXtAeP
Em/85VKdXUZ5SC/tbCouM3mKoqcrQmvk/ge8sSEgxeSMlA6dBRR6uYpkZmuluMIiJKIGnltJdByY
br3zYmzn/lLXz5CzdPEJXJeK6FU/WoET5PVVa50R3lF2Muq7z7aWDUGEvHjva25slT68rHQ3GaJ6
K+oCfPGrDjfuhhx+jeJl0EaVqDprp8hxMmvCECQ7evJ26wDQAb0MgCRT69fT8pxBePXYDtY5mav+
GLVW8S4mETvoQ7mVC1zfeDbkLEBwFGHQGlqs57eAuW6UqW0n1TpLIJmRL3kjPnpJ3n6NMdtdZhj5
T9Gk/beQGmfkR5HtTfv7n/OW5RBUQG5b2g5X74WZmPGA7VjnCqbDJ0aMDC9i8KKvDP/YqlXeuP88
uUgBYaAgsQH1X+62bEzpaaFun6NIG5yHcB4Uh1Eqttf6mpOmTlB68fgF8f0mJ3idxHBUvTapX+xG
c+cdcz+YzXN/97fOn4CZV4wMHv+0SqHNTDplB4fwbEatpLYoGIukyz+qtt6bpW35SBT8aL3ooJVi
iyh26+DRbwM2olGGYtDD5WHMcVaMhFr2mdDZDYZEDUGkR80xabotdbJbS3lAiXlDOX7mf18u1dI4
oTwcO+ehmHQfTJN9Vjq7CGQWmh/vH+g1TIsrik4uBkUEQrVntRZjkOq5jkYHe+oGpI/nYfyVijrN
glzJ5w+j1jLIw5l7cZZjxsB22yvD7NCVXf+xTXN7OhqZHm9VSpZFLx/WJaUn8KKKQAlxjaMaigh5
vjJ2z6PamKdyyIeXCTTZH/f3fmMVchx4lAjQIXZzhXhPogoOSe+d0aFnxtUyQu/7YNlywwHf+JoL
jwEiFFk2H2tVCLaZ5NDPSu7youQZsCMpP44WM7602DY3dnSdTFFXIjMF4OcRWa0rgw4jppx+UN2z
cLvh82DF4TPwOtq3jlB91Qz7L28+QQueK8eHOAITClblz0Ipa52alnu2nVD4FdOzvupu5/11f5Vb
B/jawKCUvrzLqwPsh9aIPDdjpmNe9PvQ7ftAY0TSvs/UZiPkuWESr4w1QEEot1+hgi0rciKnFt65
nWq5G7uqYnCZmDe82K1VEFwgotE4NX09GSVuGOTQU/05W11r+R2j2XcpZZ6H+8d2YxU6TWgdLRhZ
+hArXzlpcUG3JmNEetVbx6Ice181wi1yy81VeHwXe8N/rEMz26NKq7kMYq9GQwR94mSPGR5yoya2
SgABkcIVQacR1S1ag0Tblx6xaYzYzkxbnFpFDJ/1dFYeczU1Xxw5VLtOqMpDzBu2YQw3F30lz/IG
LsXpy0WnyZJG00X5ySGS2DOOUzmCJWFqtFDrB8bQdX+OmdJtSASsm1uvW10aoJTMqIPT/L9cVRFd
KDrFyk9GmpRfqS4kjP9yxi/NXI5H1YjqwE3knkFss6+YZDk45CpAoLd61OYu3oPLNo9lxSjW+9Z0
U0eCYiGOhfI1RaHVJwhLJUGBQ81PhctAuEHpvB1DVsYkcKlbBQq4rJfQGG1/SGS0M/UWSWu6ciAY
QNrWkhRQjdMNC1+5u3+Pii4ble1lnt36J8lUVqMe1/kJ0XBn9EmeNZvT6ZeRsonaoBkCqEnbOIhV
CPK/RUGRoluBmOyaOKB1ZRxCPMpPiqy0gwWY+tFjAMIjA9nrw2ShAO+5ih0M+RQuGJdRbhnILbO0
EEfBfSAOcyWwJZIxLgo0xKHdAebagVbTS38wDIbCAbAG5yVj6wXjCuqw6v1oBDNkM0rXJxBogkbJ
6qe0beQ/hI8o1k2NW/4Mu4iapaqP4ud9o1ls9bd3nLPi1lH9onm3IEzWL2xcxI2Zhgz8gSA10reD
5/PZEI25xZ1evRCv66DgtIgEQEfgTlzemSydLF1blJK7Gg1Gyf+1kDSp+vJJE5QRf715V5CaGfmy
mB2LrW5CPfcew+dsRjMJE9hoHRNCHc0oqceNyOHG8eFRGdSAF6DSsFbhN6oiN4sEjXM3YxKPEZb5
TkfddGOVVYK4HJ6+tMOwaDqtMMwuD0/RjZbdIhaHnHmZMMzDrdwdgUzS+0VixF9ypciZh9oyesCv
F9ThxvN+faFYnw4q1sy9oWR5uT5vvsWgjyQ7MTfDee8xh3LeF/qgRt8qpalQlgTK9nerOAlCIV3X
tvtRKeUW+/H6Ui3dsaW7wztGiWz5kb8ndjEwn0QZs5OTSLEXMMRHv2VeR8aN0STzK2qXy1IL/c/7
tnTtwnjQkJLn6Fka871c14mSqER4BpEu8G5h4ICCjvZT6+byaOUsv4uBKb59vg+LQvADab+oUKzB
4wUZcqVPfPHGFPNP8p05cAZrOJrCqN8hs5Z8q71hK4q7sVMw8cBeqJdRgVy3yhUlsqu+R8LSNkcP
1c6F+wUtpGCIrjF5CYMtqYAG90/3hl9Y1IXQ/QE8sGTNl6ebxiLOsxnBPPRJsnrX54OTPYjaqA3f
zZX+j/ur3dqhSRWQlgIOj5D4crUabbcydHOkwuzRYPAzZU5/diflM4oY4wnt1G6rAHljf1TmltIH
DY1lVMfliiURuQ3fRJw0vVPtx7lT63HfQYGsvmjMPn/zc0ucvyD0QZiTAa/12mczhTykG8XJEHO5
U3WkWYa8YdgowoRHE83Zz28+T1B8KvIviMAs9J3L3cnJzQrXFcw1Tm3xMHeG4eeeLn8VNjWYoGMy
8ZYrvOEF0MRgyBp9L9LidcSnCHgoydwXJwp3gC2rKTyHwgRqYkvxYA299+wJguANK73h5qkE4oBp
w+KN1wkivcwYdP9cnHBA+meF8ac/6jqWj/dP8+YqSAaRhgJcpK13eZpaQ6qbMmztVE5luY+Ndghc
ZdwKE2/cgaVnCOaG0hGonZVFQvYGSlFPJUL7qJsdzITpEf6YWKl+mHU31g+tLt+q4cOZQU4BMAgv
Gm4CkwUvt2bEUZP0INVPINqsj048m58MRsj/muPQ+iTK3rZ2bz1LiuGA0KhoLozsdf09LWQU0k8v
T71tK/u+Ytg3vfSt7vz1WbIKARTEchQhSAYut1VEppnGtssqucOcWV0w0zsvQ2YpNwh/zrpx+A+7
WkT5EfRfAo7Vt0tl6HQuM99PtjIaL3HHaF2jlBuv/fUV4983l9cHbjmDxFZOslMUNJObrD5RHEyf
inAW+zAaBt7ZXGd4UptM30K6N9pGkHPtKZdlPRalgUB1ZLU3RKpgVBhedXImZThbUao9IXTOeHe6
jdlWu+L6qrkMjVisktIS0jSrxZKeHE6P4vrU2MPffZX3tICSrSFGtxbB8pabRu59ZR01g76lN4zN
Ke3rwgB9Z9XfZGs3W6z55cdexvCEJsDbCNCgtF35DUlvMhLIE550neGgQ+VET9Tg/9FFVZwmpdoS
/rheDg9Mm0cH2APsbO1AZGl6Q5fN4ykuoz+n2nUCRW0/2NbgBp2QWyNdr2PfV3//GoOBuLmSyerq
Qo2KcTpppWIzfSRUqyBU0w4xqbnw3hVDDga+iuq83o+FN26Jql9fBpwlwzDBxC+SAWuqu1tADS+y
WnLDc9Uv3OZrp81fomzwAA8CT6jU+nD/jl8dL48arJplagEFBhKzS5/SWwbD82pPeYkbhyHmk7mn
A8tE98LlfZu1t0YMr6uBFieDASVvrDwYomBMFK005SURugo2K+2gVSXd/MCDb1d+iH/YWPHqntOs
JOD7f8ydx3bcWJa1XyVXzpENb3p11QAIQ0qKYMimpAmWpGTCe4+n/7/Lyr9aQLADzRz1qkGVihIv
rjv3mH32fgoEgYuuC2swuclFWhFxUgKfzd1YSPQ8Bb5q/VHLsNnsb6/m1R1kNN5tETQxOXzp5WpC
qa3BiS+0EOmLdfWxk97q3bQlH/PcnARsCrooLgTQuuUo41AHkHVY0XkY52GX2JMCrtWWXklpPrzU
SRC1XlA43HdAtxAHL4dKQyPO6cGNz1Uxlq+oDKX7SRm2mrFFMLUwKYwCsk3Ec08lUDHhn4ItrL3f
w0kFiy/plQ90EAJC1KK4Nt02C/z8+5BHCTQnjRQowetO88fCpblGdfyN2T63sPixgA9YPqrLq4WF
gM8PkhGFNFKOfrHv1KpodlKoG/0pdszubxwWxHbwZ7GjpBVXs3aoUHaW0RPN58hmAfwrol1b5G27
u30on5sVL4KQQ3kCw632cKinbALXgjxCasWzC3G3/Udkq7On+JGk/63BqIWSgCO0W6th+a0Po4rO
YEj69GQNnDjYo/1ev5uzjM7L2zO7vm4YEQdsJC4e5ap1X6gjw8QVwvJ17qdS30caRcYMZsENRM61
iXyiFTMovkHMS7JzeTqHKHBac5BgtM4q2Cx8AwStKyCsPxAajx5UM4s3zuEz81LEcyf6QZ7qfssR
aUZuZvJj2RnuWaHqOFi5dGizoqg2duu5qVFRpMSB0wCARHzIzxcvzv3QqEU7RNr2lSuX9Ge6Sm8W
087qSwraFRjQrbahq0eOs8gdY78IVJnm6paZM1FqVGXBOSh06UzboHyQDEkDUlhnd3PZfIEnTtvw
Mp+ZKJAAMGMAIsmtrDPDMSRtcYSO01mPx2jf1qX+pQAk8I6XI95JPqDdjaN5fek4kTh8QBmhuOX5
Wa5saRfOOA4UKJKR3MfOKazmhyQH0wf495zpePseXM+OWggleWqW+LTEjMvBqkLWQxMVlHM2SlLh
qWotl7uhnKTKtVsrjN3IgEpkI0q93kaYIKCxIT6g8QYejeWgsaOnppm16dmZDZ820rEK3XTS23dQ
LmhuG48QvfSgfF8GIcG31WkA4b6D8MZDusIg0GieZD1lB2eYURhyYsR2Rmur7vfMioImQNUGFxAO
ZnuV0jVzxFVmCz5q8EWPtHxHf6Ygfz7ZkFgiLQQh+vvbO7g6LjB+E9JRcH9qA6CosjouMy02jaQW
4wmb6nuKYGO2Y83eha31Yj4KulTJVFO+ArICK9XqOZCbspJL25xOOeXV93UEAyf0DdGG37UyYWJC
xAbApvCrSH2tt6mdY/AR0NedZL0hX8L7s491Ld04+LqwvT95DmIYcaHJEosGGMVevaHgy8a6CI3p
JNQZE09T4kqlv7oOMzequCs7p28sOPQqa/ozaNWycCEZNN8EBIfaeUgG/4sSFNa7Qm6rcd/kmaa6
ZpuOhaebTSTtmYMsuQH6Hr3bZIgb3Q+ymU2vdIrc7anpuSFeMWRVeoAgTR+O0CEU4UFO/cx86Gq4
5naqHjqPjpXpE+WXgdDPnXQrCN7EptWEp6S0m3zvlLAOeoFcy6yUTvB2JyOiMN3nTpV9TJIQiBuc
aNpWr9LqjD+tHVh/vH4yXFyplR2eVaWMwtSWT1WXN/d+Wjp7JUvjw+zE1b7OKnWjZvvMGSdpDs6U
kgyx/joro2R0Y0vZoJy0odI9RSuNvZCqcYFNxlvn4vpYgILE3SHgpki8LmFQmehNIMLKSU7a1u0C
OlPnJth6PcUCrQ4fDIl0KIlGEMr3qwXUrRBCpnrUTi3J49CL6tE/DFaj7AMlkTx16v5sY8UsDlOP
IOpte/HM9WIhhYNFMV/QSC6NryYNPRSA6XiqjDzb5VIevBVNsofbo6xMPCeEtCYIFRJ3olVojX3U
Ul82oc9VTo4+fDAjGzJdW3arPHwM8jR3aZV6mXEXA9K0CHyaPnpYhtbMylLeDWadS8oJsHV518T5
x4n+ho1ZXa8dg4jHktcLkI+x2janaLo2Nit6kVoE2bpACQ/Yiy2y3evTTm4cmD+kADxZMMstd6hN
S/h+qJ3DZ5H7xaEvZ6AdSGWRH9fabFMb9pmtIomGxDm94ALBtJoUsPvKn/xeP42ho3zpxjm/1xA5
fwViIThVjaYfxmSKN7brmTlCL8iwAAIh+V0TKEkGYLDWr/UTQbEEv0ztf5yHCLnOVJu2GA2vrRUk
MNw26IQpssIEs1xPY5gUWmZt/RRTyPBmyUh2cLOjFRrW8s6nKLdxw54dTxTg6Km0yIus3JskM4fA
JyFziv1k2I2+kXkWxCX0yfUdyKZgfPvSuyY8YoqNIs4gJbPy4aIiQgYWRusTvrAFq8mkle29Jdmi
I8RprOp1g+oi0mtplmz1j17bMQh/aRdGh4JuRBIzy6VtaTnTh1kxTjQ6FjBUyf53ut+QvkD14jjW
wfROR5vWG5V+i3TxmUUWras0K5MBoNlh5WbFVLSh152sE/XUYVfGfru3SDu7aAfZbk5P2Is3lawJ
lhogIRYNC7OcKVDhqkTWmGyXFeRw3MBj+sR7rkVp0rtVP/V/3t7Va1vDeFAIEAjTT08osBxwcmYA
8VErnVh93W3bPPdGu9oqP1wDczk5xPb01BHDiUdhOUw/znpiJaZ0MiTjnOvJvGv68ttgyH8aLewI
dtS+j0KbjjR5ehgU486Ox3Ej4BHnc/kY8gn0qHJJBcv72hNDBQz5Hjybc6eb6E2Yo28O75OCYCBw
c8eGR6eE5z47dk4S+o+doviaa8kwlu1ur/i1ISS6oxBDzCWQe+tYaNbVKkyiJDg7lU+zCFS8CnX6
pvxmlsgplzE6tHo4VltJluvpE6iL4ItMJUGRujIXveWMFEqz6FyYk3mH1Fsz7fUyK2W3CVVz8vpe
Nr9p6mQYbjlr7Uf4i/TH2zO/PmuUMkis0lbJUPTiLw8BDDmyFQ3A08CRWqcmUeK9kVfDxom+vrLk
kkTqn45UDtxVJD1afpKi/gRZGhTZQzy8onZku04P0VFjbOUKnpmTwK0Kdj7B7LC+sBirtoqDNjtD
jZR/SbRc39tOPNzdXrmnaGR5eJnUk/wBaATK9SvjGzZDoM9oFJyj2J5N1a1YvcStaxKjx65Tosci
1+V55+RDmYeuVI7Z8CqoJnvY2XkXns1S7i3PzPRCew/fpPNHQJVEcSHuzFsvbuSq2E2KE2j3WBwr
3mjue26JyDbz+lI2EKWD5bZnMfw2eedk51jpTI/iv+RZEEZtXO/rpx6AExBY0s5kaiEQWY7ijFXQ
TY6fny1J1T1pss3d4Kcmraf6ltd5NSGSenT30CeGy0lot3JlOn82y9zyi3OrOJE39KHk2UUfbvR8
XtkJRuGucKZEvzMP63JChR93IHmHkgubRYeq1nAl6smUXN/348FF2qw/dPSFbhy1ZyZHeovom1ON
u2utXiBNG1KYUCl3tmYLWYXUoaGsK1tNIc+OgqcEXAITCB35cnJpNkbJFJQUVX2l99qmpTUFHoPd
7WtzdSZoixJWlkog7ymkrstRetM3ogpG9XM7+NrdPJnxKcW12ZH52So6Xg9FO/CTr0kDJrorq2Ub
50k1emcuz/PQmMcGwotdH5iI0Erhix8QHCBYU2ASIHsnEHDLWZGJSbQojKtzp4zq7+xNMrh9oxb7
uJrGyK0GaODyflZflmWmkZVh6a5RRTsr+ZnVDOU2ztWwrKtzrGrIo7YTdPuDP3/xkzA7OFkqvVB7
8l8DAlrAlSbWukqeR20lMhF5dZbttLyz0dw6hknSgqK3Xlj2exqKxRTYTyrGZA2XSzoaSqfTic9Q
kVLeyXEKBUSkd/uE3NDrODWTt7cP5vXxVyhPs1Oiq5WWyJU5160yBoauVWfgyea+yIz8kCnSC0Gm
/5oVGUKuABRVpFCWszKqTo9otarO1mTKUE7DNpQO5nww1GlLm+PZCZGGpEwG7ypdnsuh4JUzB9iJ
qjM06LB6qcVwadrpxeTkHEHO+79HWW0TJa/Al7KyPiP6Z3iRabWjp8VqHbr4dMEfkjH86Mw+/vg3
Ngv6VWGr2LJ1YFdZuaEg012f58AOXg2jXnqa2Wcbnv8zK8j9AsQi4/7TaLmyiIbe+nQ+mvW5a1OH
qxxXOz+Mpt3tuTxjpnBJeLSIaHhT1gGxnwEMqOEKPTc+DVM63c1nu4ILzlI67fI3hgKXA0gWogv6
iZZHAuBigAzpXJ0Duv3ep/Us309K+DqYon7jyXp2UuQUgMMK7O06lRuRtjPy1qrO9iRDDd7QkQof
ie1NEfWF25N6bpeIQoV8BmkMclvLSeHGtFqfxfW5HQPJy0o1P6iB9u5vDEImUmQTqL6uPdhMNhEe
C/P6rIjIvs3mwW0nZesyXfnJHATKXFxXamskIVf2vO41aCvRVTp33NT7qjThf5rKGlKQvLoPsnyL
7uS5XaKvF4VDGNwQsVmFgFZEVsvpJmYV+WOMHzh10iGXovahQ5jnxb1ETA7kIGg0B3w9CbvlRmkI
B/vZNNeIeWvlMQrk3K2Nfos24Pk5/XuUNTbMdxAarWOtPjdRVO9I8+deFXcBKrvB48vPBBUE0Q9N
nRwMwHI+KMq2M4nJ+lxLUX+PII3uBc3o7//GKEIfT5TjrSvIc6DmhTQisX4uuyre1cr0Q4GRY8MG
PXeHCAHRhQG2SkZQLOpPNd2orgYpGJLmDDeavguGdjiGk/FyJx3nmZePzQEheIX9NRzfdjq7aM4A
JuyvitYbzr0+prV6/BtLBgEj/NL4RldpVKkNYEzxM3jTknqeXScZZRO+5xw1vL8xELDap54yiiGr
ZWsdo6WhK2LZUMTbERpYbhdR0nzxKAA5EJ6FREcmVbs6Z2lnjJAoGM051WNt75fN5DUWUIy/MQoW
FCsgkpdr2HLag402arM5z2mveHEcSTut7F5u4XBGBLmSwAbx3+ryoAV9bJazatA1UBT5RY0i+Qed
cNrbYG6Te1jb4m+3ZyX8qUWQTlqJ+QiyNiQViNyW49l5X1ijDRh7tkq5uyvCtpLeD+HUzSd/mIrq
lEM6bR4ia7CRltDbNnixi07mkEwwZCmEIECnlx8wZCz5qPflOakbUrQhXfCPZYogikd3mPTZNNRu
ywJevyJEPYxI76nQKVg7FLoTy3I26VwzPJjOy3NJzw7gGOajZqA+6SKJmm2lg6/HJGTkdPKKkNDC
X1pOU+6Q/Y2ByZ0DREPDnSOnlfk7anB98FHSa0n7ViZxsJHEEL9zubfLMcU3/WS0gmboR3K+7bmF
D+JNQnJsZ4ZZ+3lK8EFvH6Nr+yjMCaZe6PjJgLWXQ9n23OgSxKdnOrak3ViDok6roNxwmp5bRI4q
3CRCMYvVXI4Swafay03VnSct+ZTpTQf5WPymm9X7Li62nNvnVo+2R0GPjmwdarzLwYpCmRNSut1Z
q6PmVWDP30E2CzFJf0u/4GokYb040fQgUNbiiVmOJGlk/sp2bM92UUq7OLVyGpK0xo3mqX7pPmG3
eJFBS8NngMe+2qdsqorIlIL+7OdN4CYxspwxShobozwzIbxAAODQKwj09MogQ7nfK5Ga9+cGPhnV
DaDAHRM/y3eJQQ/z7ZP33FgCtEJAKqRU1u17elsa1WCrPSAkEyWLFirLyit6Rym9Ss3Jdd0e7spe
PiHqQccRjQj7sToV+E1G3WT6cFbtgWegA2oIZYQ5mvVdPlPP2uVTU+Uepbr+E/KVWrfhiFxPF0eU
jDjGC1AzkfjyrEAv+S+Cz7OZptG+J9XiNYrfHYfZ6N3bU71K5pEh5mDSqMfdpu66crYBN81hNWQa
KN9s8hT8LKITOz7YUqWf1bS2vqeaH720+knBDNvMm0RqCmb21V2wA7Sv26y2zp1Nb8SRClBgHBUu
TbiTemlq97fneGW3wDNA+k6Kl2APyZLVco5D1ydBW9g0N/ey14aK6crqpnW83jRBbkYRnh457t46
bJG0zmgdLZ6R+qO1fFfbLafTahs7R+wvqbbw9uJ6Ley+SpgsKNnBTYtiq/icn+x+qcSW0iaTdlZ9
Vd+FBZAn6HPrA8KMMrpClQqfb0Q9mSQwrKHq1ltwdW7Q8YKmQMRNwsqs9T7NEAxH1lnzWWr1OjjY
Q80Qjda06WvKXLXhhlnWxbs5zKX4cHs7r24nQwMaAZtC7pkwSlvOXFfCIZT9QjnTyVCWCBNooXJw
yhCVQ25qP+54dg3bM8Ixnfel1OjNhnm4eqEoR9LeS0KEnRb86ssPqEy8qELp9XM8a41nJI59UUJ8
qXBolPdGqm8VWa62GtgZmBxiBf5DJXRladsuc6J5Ng16pKT6TpX8BKmOwkgpU/JG7pM8SuXLUFlA
I/RWVWNXJ1LWXnqJxEeQXYWok9OGa7yctARKIpvSBDGm0R9cTFL6as4NdaO2cHWJaAFQ8FaBY+Jh
gDRZjpI15Wz3towua6gUr4bJQrGWvP+ug/XupVI/YihRbgU6j5Fdy3JRKSFoUWz/bDitPh1aS00y
L5idcPb0LuuKDUN7ZYRgDgaHgb0TbjA56+XMLK2ysrFvrTPSZoFrBqW5r6Ko3Aj6ro8mkG6CPZCl
Is+whgWUqkOxKbGtc0+e7sGya/WHBZDlvhyS4uRkufz19l283i8OBdEyuEsWkuVczirtJW1uO9s5
h5Od0IYCHYJHQTd9a/a807fHur4GiDPBs4LVIz1EXLscq1aNtOxSFKDopc9ryF6meieVNQIqjW60
rtzYPVBJyc7UPRrAZurFlr7FN/PMfCk+UfGkaoh/uu5ziJFPpp7CoSlQGUQ2pet2UVbY+97qprcb
0xUnYmHhNbxfcta8zpSdwUQv52tqqei2GJKH2leq1g0lavHHmI3XHhK56uDgjzC4uzDWx9xDZCFq
D3Jd1/qx7KdJusMipsQCRtDQiTHIYeTGGkIaH+F4yWEEj6PBd9W8NZPX9azVPbyOjvFn3VSQ2BVG
ryBQNqdZD7FkVcaBGyaO1n2qp0hnFEtJ612MBix6OmlcaG4zcZt0Nwlq2irp8sr9D4mu+8OdnBR2
4NYYFMkdFLM5TiSofa/JMa3HRG/HByVrzeGt75i+fx93wOXeKINU1SclqOp61yDwHrljjuLUfa4a
RezZud5mAOhSPfud/rZpPtR67SMkGc9j9qGzaM491oEcBPtYbRGClw3iIteGLPwb/C557MkaF2If
ZZlpg5uhcXdvZ8Fou4M9a9XbpFF7495EVVm6M+rU7z3u2RAcWFdZ38+JMRpv4XAcKojbpmlwDnJk
NfXvIQxKduymRGMaFCJV1eoPtTRUXzr2q/8Y97WdfR3VrssuUlSTBw7KIPE/jMjdGL2X+WPov7K1
KO8u/ojKzztHK5oJTEqkBPfzgFSXWzplW6Ln2Bv4v3ie5luAs3Zxd/vQXdsPcrvk8sBtU5jEl1me
ObCnDZCYDDEev9O+DlU1fwq1UicJAumtJJf5hid4/ZYTvVLggmiL2oyyLhnmozKPCGaVDwWSo68V
Xux+5yty8jvJ5/DVAKbtBPSqf0SHaNwKnK/GprfgqSwkcPii9LCcqx0PipXRhHnRM7ubdxPsbfNH
JWlyCMLbUbLvu8B08l2Ml696VaPKwT4xWyRu09HWm7fUvdXxHW1WqFDBkFynHiyl9GsLwyTFrjEo
zZdI5pl2K7oenR0AYYf/nXS5dJf6ILRONiwhKFvJVo7ARGQY2ceap+/SUp2LaNE0W9l1uoHAjfs4
pd8LerzqU2FxCV0lCNJ3eZd004chB1WRuKoZ67rHFLTmdVn7iKNpgRRxJ+kAc9xENeIfQ0JH2rso
NtrirlYL1djr+MLD65EoyHJlBcr8L0MtRzNRjjKZryU9UqyHyEmL6h7Cotbfyd1ALJKrk4N6zNzM
kwt+qi9diaR2Uu+CvpX070oLevPx9rm8ej1hrAKljtWlj+06IuvhQuR9meyHjmbnnallAeUHgAe3
R7k6/WIUmDUIvART45qTspEkRUUb3n6wiy6+mABc3awP9NepNo57f0ibz7fHu54Vpw4iLnRAqCPj
ICxPoKNXTsFPlYe4i4pDpVLkgObHePGsAJHC9gVAUvRGrYlRDNSrZUyV+lAHVr0rrLg82MEkvTbK
Ubo31Gqrunu9ilxlAx+OJglQDutMRxbLUmfWjfYAYle/0DHhhG6IaO2nwNekwJU7WoBvr+NVMEKK
j6wij7LIDgOUWK7j1DhtmdBb8qDXWWbtDKusHvVhCsujmcNDd6wMaTQOwHRGcyOx+ZQgWjzSBLLo
D1EgFeeGI7oceqhr0cXgOA9ZM3bTuRyd9Edi5clniMaS4GAlavcVgCqSJmkyBiM5QYf3uHP87rFs
s0a6d1LAxq5mphIsYNhKBBQ1ZHg+QlfQqEeYc+t5F0W6lXtDNbblF83KAlIPXTwZXpnUXbQvdGrA
uy4yiva945vmn77aW79XfafBDTOR03LluDe/9Q0aNofbC3/lkgGWM/FCCABtaGnXpbMAerWwmnXe
ujIe3tVJ0J1jZzCwOqYkfTdn+WNu97sJIMaPuuibL7dHv3LGABKQ0wZQxxfQArt2CEOtAmdTOA9S
nETHoa2VmuZ9NUi8qU2Sjefi6rWweaOgLhdFfrZ8zfTjD1qbN3XjPDgBao4DvLGuHgdfzTHT3Vyq
jnmuvg1szP/tOV6ZCPL1YGmgZCMeIgMmLttPYX6v1TyMMHQ/qGrWHtomML0s0Lai+etRwD4iAQXG
BIC/ebWStZXJRhLFlyEqus+wQqUulS/10+25XO8Xo9A/oIC5YyZrMgejmoGAJ3l8aXopOVqZIr/J
xzk5wPK9Bbq7skEAkhkImnvyW6LYtlw2REObjJAc7unUAXlkjl/GJLA8X7L3bdeHG/bnemJkmAS/
Ny+UKpp0lqMFYT4WQVkGl3roSw8SZcR20lI7K1n34vYVONkASOgsIcy5HP/lUNk4klEB73SJxwKd
i6rODn066C8+dcyChBv8zJQpydMtR5HgKy/UvOINrP3Uw+MI74s4cDaC1WeWTfR38jgBnoexf5XX
qEKrsJIhTFi2RAt2ZeGUX+15pnk9bvJQ3t0+fVePBB3/vLHMCBgVbQnia366SYYfDWY28K7LRjBD
/0IU7lTSj7rsX0txXxwR1dzK0T0zQd5A0J8C2iz6E5ZDdlgkc07a5ILSb3nvGy3tz1Mrpdyu1u83
rOH1HSYfBmqbh55BaUtbDhZaY6DLQUmAUTTByaGQ+SHWs2J/exWfG4Uihsr7LkKE9Sr26gQrd2pn
F8oKhGFN6+x7Z9raq+dGEQo05Di5VjSkreYCqUxe5kl2UTvbPyDRbX4LIFTYSF5cjyLoN4F5iqI1
CPDVKGYDgEob/Oxi+mMC+Ay8fdKSzLy9YtcPB6NAmkh+BBwQ1d7lXGZLntWiyfNLkWrzMUPYfu9M
yXxopr691yV1dCtqza/bKjO3lMCuj7wmoM0YJGIRoWm9HNoflDIu5TC7FIrVD+/UOjPjM/Lg6nip
gXPnHya17L6bpW/ELwYFPKF3oHYi6wXD9/o0NmXaKPHQFJeU/mrbK0o6my0aMl9+xegYEGlYckIU
atbCCmkE1dJsB8XF7+ecUgnNRkZGoOykpvVioyjaBXm/eLnI8a+9TC3OCius2uKSl3N3gCDavBRx
W2x4lE+JwIVHiRIdmUnOJU++QLYuNy1qYq2TpLS49HEy3MHVmxxCS/KPRGHRXh1Kc5dliKJCqGV7
IyDlfW8P+jnH5m2Y5+s3lFovVx2QK+ExTfnLD+Fuw0aXWMWlBJZ5HKrcdDMIU/eaVPs7JUFK5PZF
eeY6Qh7CFgoCMpJrq/GgtjUq6KTKi19EMWr11UT/ab7lsj43K8JZURIi/XulRZOrqY756soLAueB
N2tO7OWOH3qJ6pf7bJabu9uzeuYO0qlDVkX0M5I5XD2lBC1zPdVWeeGqaB7Pk7aPUPg5OClCj/ZM
UgGV1ODb7UGfWUr8A5GPFdLvcAwutw677ZORM6rL6KuO55M5NTwVD9be2LJnFhN2b1j8ITIAzrtO
hyp0FY7GJFeXos3lPyMzL95liZl/augG2atl9GJ5Tpu0LxASNEBZTJzx5bxstR6w2HZ5QaZUeyXq
rwd11E0v1vTPt1fwKrJhJOwKjJ6YLzzWVVxX1xXalwEzIwGj7ZsgrXpP45KgjqomjupGaSZ/NKeW
vpE+bO/ruCw2vuCZgwN0VHB9QH9G0Uf8/Cd/pYFDp5/nuLlg4wptj72GkExTIDd55RRKWd2bJKne
5bCVFd7tuSvXfgstvqTYeTyEC7gut4fQFkHh2hmXtAJ0ZfFAGSUZd0piZfCKZHEV3Tsl4nBvQqrh
9Z+lNc7WUR6yuHmfW3My8I4W5mz+ScK3qF5LsMVNx3ZUq0ZItMv5/e3PXR9CivUcBfaI3hBThGjL
heoGJGch3EovvZU3u35OXgWSf4Fr7Xf0c14aKYnBoGEmSySiwaukvKoUnWLNcX4Ji0ahPTCFqmeU
Xxq+MIogP2EYzC6x0mpKTVqqbZa39YVWF9MzDMk5ctQ+Gk5ZeAAL2403Z33YxXD0cBHCE1lQoxIr
/NNRK3XUK217ai5RKVnHVueNSZ1e2VM26L3BHtNjMw32vq7NwFOnKtywImtrxfCCSE10lxJjU1Ze
Dp+2ZdPieLUXTQKoqKVKcJDMqN041dejcI85H/h6FG2vWvLNhlqRNgfdhfKSfaoGOc7uxqwatjzk
J2mInx9w6Lh4vDmONuwdBNQrr99sUil3um64kBgCcqlq8WgfG2eWX1GcmPNDas/xF92QKuVtWKtd
P+/K1qTWgDpSq8I7I3dNRQZDHSwvLYPoAwVueT7OUxCPnt0PlYGQlwy5EeIAcex2iWnPxwDejO+J
JWcfIrgyJDerw5i2XDtwPk8UDpB3lqWPmtmY8QudIiYrEBzYCjiyRJJiuXdakuvaWOXjpXCkr2qv
h8ewiM2NG75m8ke7hII7VhDsD0NxzVejVIFqZ1E5kZPtFWVfjwYU7RXCf9NuliD786AMIh8mja1D
aScYg/ySatz+Y2wEdnOgKTo23aomjeiOdthIO8Q2tOGFoZEA6nCSubZUT8iirPa9rOyBdN9cXnrH
xtnOFOssZR3iRU/m7j9+jP8ZPBZEAQgO580//4s//yjgL4mCsF398Z8P5WP+vq0fH9vTt/K/xD/9
919d/sN/niIya03xZ7v+W4t/xO//a/zdt/bb4g/7HBrB6W33WE/vHhv4Np8G4EvF3/zf/vCXx6ff
8mEqH//x64+iw3Tx24KoyH/960f3f/zjV6Ef/B8///q/fnb+lvHPzkXdho91/svpWx19y7/9ct+k
3/I/mvVvePzWtP/4lYv3Gwl8DiTnRlAR4CoMj//6if4b/5eQ2BD0C1BZ/PpLLn73P35V5d+EG0O8
ptBUL5Dgv/7SFJ34kaL/9lRPp7kCpDPpTv3X//+liy377y38JaeYV0R52/zj19Xbzu/HHcdAiJZj
W0Cal+dZkZKciokxXlD00xCmVb5aCcwuSNXy2Ob5TENlswV1XNk/xuQp51WHuxu/EGqX5ZhlY1Nn
ypXhMvddf4jkfN4h+JBtXVVx4X+yfmIYgBXUMggAIXdZi24QcabAfZX+UqOa8ibEyM5hPO5S2suR
Zhl7N2zU4JQMAJ1z+72JhTv+dCr+Wuuf1/ZJJ2XxBRTgBc5LFOjpsbzCdNo9qtqgKi920fZ3epk4
h6E0jIMMx6tnNkbyCopQlSamIPIyanv3UpIUrlY46V2igFwyzHp63YVaclJaWBODvgy+01cVbqzU
k7O6/E7sDRwgpB/YEHLZyw2RITiIycjml1jLw4OZY8yNPJCOQ54Zd7M6943rgLj1HNrxImkMd/Jc
flFQqvUyff6jxW78yNVWO8dyXb3KfChtQj927lLV6g7toGlHtBsB8tlOeafL3WUwp+GzgkKBi8c5
sQ30tyatnH814/H9xhZcHQKONssvADyUdkFKLaeWZ5M09ZqeXgwn0V9VuQKR1GxEb+QhaDxKpbLX
6fVw1v1s2If5JB9yJx03vAru6vIgYo9FkybtwiDFAPgsv6FozAHkSpxchrylWpkav8e0key1wewO
k/XgzIHiaWYdbh2/q7njgGE9yEWweepVO2pLgac38yy4DNYUerOt/J6G3eiFsSHt/Lhx7qI2fG+R
cnGzABFZqe63uOyfPN7FyRKs60yc1kpuPM/mcuq5IoAOZo4cV1w0RyuAq5JKvvUuALiwt30rPSrT
ez2IHxoVmMeUz24T1f5B6dR5V0RV8TrRqvBg9+n0NqntuzDKjipZ513aKp/bVPV4fGtrdjYAWVcG
CkpPDDKwL/J5gG9XAU+C3zmMkuo81JFjvZ+Mod+3U7XVSbTOr8iQ04n+ZGHCDdIra/Y9Fc52iMvs
+SGKs/sx6KTjqHBI7azBlzLig9LW4zcwD9+jzsJsIWKWdRS9b9+Qp6bkxRYJijzB1SRYh3gJxOn9
yeWWkjqkK2NWH3LNl89+558sSKM+9y1gwtYv9dqttER5o2axTjpc7r8bRmWGu660gJlkVVJ8MYxT
2DhD4c31EEg7YiDrbAzZV1nNQ/WOFg/xlOj117mrtcfbX39tYgU/CLg5kdXkhq+rUtBP4rAmjvwQ
ZsYbGr+CL43G0QJwBVsb3Vl94ELxH5/iqilOFtVL3x3H3r8HvSJrBz1MVFefQuWrMZjNiWy2D+Gh
NgWn3MfT3fhW4RsuV5ouO/DSQkEXAPk6/6o6Y5I1ed8+kMCr3pEmbcll+VbjBYlyQEsDTV24VF7n
Uzl+zIqycf1MKSYXjXAsbRX3jZfoeQkJC5zLDxI4vgOiQchuPH3mi7y6/9FXW/h3N32//4NenSge
/c9e3SGKo589OPG3/+XBSaCBfqMjAzYBUWX4y3mz9N8gH6KPCDeDgo6oDPzlvIHN+A3LIbqhBW6f
Ki0n4S/vTVKV36g0wRcqQJi05gCMfIH79lR/+O8zBV8d9Tc4dzhP4EXE47K8vZUN2M5QG/3TpFUT
6Yah+dyHuvSdCrHxEGr5/JBAdrjzLbs70xYJfckYjhTw1fQytQNQvJ+W7DmXR7gKq+8RsC24F6g1
AZ1bmU4pDsJAHiTrEwLw2n2rF63bAMx7jYih4xKOtC7spvlhjlV7n0Yp7PNSqXp+m2QbTIVLG/60
MEjPC9pWrBotPKuXx0dKwSf4VT75eZ3uwyBsdsk0b+VUVyG2GIYGCVIFeM6kfK6YW6bUlPxW7f1P
kp8GHpIuCTze8uzNoWW6id/ax9FsX9NkNHtqMw+PY1mHO983rHszTmJPS+oUXoOqO46AKXZmPgf3
9uD7d3nvqMe2IW/pZ/34GlDGeEjKSj8gudZ8pK6Q5bBZxs5ez+tqD5f4lvP6lBxY7iQRC845pS8C
A/Lgy5NlEPdnva5bn6Q8f1120s6I6nOhRG+q3ODRze/+H3VnsuUm1m3rV7kvwBnURReEpFCEo3Ah
2e4wnOlM6mJTw9Pfj/jPuSeFNIKRzdtxdtJGwGbvteaaBQWja04G09LSE1GMCKXf6R371SiOUdj5
uhzsVU1A7bSoc8s94bLHsey/tIt/EmMESSXETNqg8d2+9uVX0zHBBqHgXpuMqEFIO9229hnHJnGU
bBhnUyWaja387lUo5DhcYKQBN1w/G2LgStOOC/tMTLbhWUSgM4C0tsw9V+jn++JiOrDoZun4IEGu
LhNq5KWqmRpdqH/it07JzPBQV2NPuRxm8P4aXch7zU7i81QTjLZz1KH+FNlyjZERR4XAJFkdZl+g
jcPvbjaZwebONG/JIO48DRw0HU406C/IlFY1dprVWQMZKDgnVSX5joRdpzrhlPjx1nLvU1umXjxw
0GAYZKsveqhqGYBCCs6AHsqxL+PqUahkO8iFgUMTwjqvapLGT5KqOczFiLlBK9QvjkiLH4aKTYRU
GLI31FG8n8rid0zJchzGYn5NYB67ZtS33tSZ2hN4srQnMnfeJYx791OHkKykPXlDKz+e1EQtN/g8
7z989aXRn1C/vAeh4jR3vZqKPFbVbub5yUE2nOqJO6Hx+wOThfRgm9jNdWWGkdFILkci0vpTYZXC
LctM/yzhTXrqZHwWjDjd2suXo+PqZ2FCB9GH2QZ+ESAR2vXPMpji213ShpdQ1cPHMVYiDwcb7dEO
qMunWsNgV3XqT03ebKnOrgsl1v1yZSx00HgAS0Cour5yq82diX1PeMnt/IkewvxiSQmATCA94Pq5
JaJZjqT1fS4yKTRETBi53vXVjKEk47vnK3OyFPyutOZdN2ihRzRfs6tENbpqLLTjx6t56flWF10q
16XlXmqHtbf4UrfaUC7tc0Dz9BzFFWRWTS88VS/K71bkWP6kFxetm+eD0Q/9/uOrL7e0vjr7CQMV
BgcOp+T1LSdoTZs2rti/wt6g98x+RnJZeGSxDBvtxbsEaX0pojSQhSHNBAtbXUosc63MiJ2z1NfI
1yOB91MI+PNHL7roKLThyYLJe1QG8Qf+RdNb0CnHGVh154TW33iECzi2ZvmqxerPbgzmI2rAH9RV
1n6WVIyY1RRWX4a1fqanf6e6Ez8zSRMeCSyGlwB90UUG9aPRaZdZnmS/cpKWRE1V95VOsh7jpox9
tGrV46zIga/Opq9b3SthwfVDmUuTS3hi/msqDcdrZaN9KGlw9qRWSzunThpP0WdtZynTlq3TnRUJ
swUyOFSChWW1Wv+NZYxaX43WuTBqh8j7TPh5HqQuAfXzaSY9yu1zYqc/XhN3ViS0BUiFC37Oxaln
/9kHgk/LlVaZzlkDr34ae1PbKWQWHHP20odyAtQOZ1Ht6MOsl0AMW24kd5YkA7MFroYwBGCz+gpb
Q540sqZZJ5Emu12utq+VFr4pJCZsVIbvk4DVksTvhAIBcjV/rgfhdZwmJoGqztmM5+LV7nDE0WJN
3jUMCV01MoZ9amHmPdgTYYZ92bhmO0wbg65V8/++xy2DXdx4aFpp/lfl1Zg3wyAZpXTOylzf1a1V
PuWVIg4EKIyE6Gj1SZ0z7Umd4ukYMk3Yd1EZHfEhjDbAjjubLS8dgIYDHKhszT2K057JeVlZ57FR
soNOaeo6SVk+Q+v93M6y4n+8zO6sbcYnzM6pLOGurh0uk2nQ+6LQ7HMdj6ZbaUWwT+xSfpK0yTxk
yaQ+D475++Nr3hQo3BaC7cUrGtK5sa6jhmyocYYZ7DOuC6Y/xcWveky3GAirMOXljaqL+a/Kmang
cLf+alurd/K0HeJLKVW9W84C1CjVpodhMM3PgVU3R6wMx1OYC86zuokPERz/UxU77XOOD5nfS0O1
tdRv2rHlCIU/iWyLPpUm8fqjRmAF5Fg2lBZdUcDUmfqnpB9mSDNBdmwhTBwiTZv8AA/AnYjt4dQM
ynAQbTRtvPY76x20n0MAciX1BCyN61+Cv0GWh2UZX8D+I7bsqD0Sct2/0LYGPyGt9H48WsWhRI1+
JHA5PRV9ryw+5e3h48VwW9bAbOFtIZHmt9zYtyQjINgYiPhiSMli6tmmylehhLTCTRbBml4Kvtat
8zC6tHZXahsH4nuO4PXuoy+D+6XgW8gqa2GkPpYCu6++vwSpwCSwUjV/AAj0UPIIj+p0OA5S0F9E
nNlekM7FAQ9c8cVWCvtC7PL41I1985PMmeol1dXwSzfJPQkhWX1qZs7Cvmjy17jBJ7gwI8ntzMBy
+2msj8Tczl6aG8oBF4bCLVLZwfsBtR2Yo7lxlNxuKYxH2VGo1bF5gb5x/a6VMoumUpHziyiDcVfV
mXqwE9XclUTQHppxUwJ++33TWFOoYtOBDeKNTxcT67mprIhXmvcxzkJzc9CIfNoo2W7bMYwCgBSQ
mDJkXsYK17dliqzIZvRwlwl9uxsK46SSXUqNMI++lkzaTsxj54N6Si+5MYQHETe/h1iV/0zSLH6w
2zzbF3YTn4kgDzZ+2/L1rBYVChe8a5CfcIauq6wSb8k2V4v0osahtivIH96Vdam9yZW05WN4+/3A
BKFOpk7gajdc1VrrqhHJVnGZJ6ikQ11Wf3RTAlsgr3CpwlnuTVHbbh8785ar5509hMAYIBcoKQsf
cX2XA44+RGQ22QVfQ/VLiDbU1ch+9OXWnFR3HMo/koAAYirH8neLj9DOsomxDxtlK3nydoEvzRoh
fwwy4Yyvc1fFYER6j6PeRWKA6il9kLumWe6swqncBm3i1p5x+3qXTgyoD7bnQh5fdYiGimSvUPPi
EmvzeGmNOTk02J09tlrDqM62+jehDHzoeS37kZqArcAnQWwj1CcLJeNRhhzlORHdcRHl0imuRiqb
ZNBcI4vDT42tdlhFmsbByO1pl+QBcr+pGx81s6rfKrKjN+7ntgZgF+fRGfh9wKZYd/JhmcmBkjfR
pRmH7GuTEP0j66G960XtHHq1qXezkdhbFdf1OGw5n0ENkIcj3AaA5bVdf76Io+04CrLkwmGZvgaZ
Yp3KoJdhZvy0zT9qtMh+LiXTYzLn/XNSWP/OGPH9+njSgkwtccBgv8tT+cegpWlVeXCSPLtwPrY7
fQLgH6Kq33i2d5YK3TOfJWgM84p17zzlMhmJwkovutxk4HJj/5gmlXVg1lX7H5+kdy9F5YrxBdNF
OPLXN1RHpoWjSZZdsrLM3cYKxE5LtG8J4qGNK92prUx6c5hoGDHhir7OcnJiyZSMKc0vQxhae6wr
IWZ1ojlagza4diqZh67pvktWZe+ndmpfu3ScXKUbIr829dh3yPncaKFvzxyY3otE0yYiEtBr2Sb/
8TbjFFtDPcn5RUHjHHIwPG92pK1G/fZLgeANmxWhDQa1sP2ur0KQlDJVypBfMBiJn3qrx63bHot9
U0b50dE7YyeN+rBxfN+814Wkj2+3CXYO92/N+atZVPCt7enCjOmvzqijfd+kqj+GTfv54xV024px
KRgaFM0QNZi1rp6iLId2izJ/vnQ5/kKj6fSER6jA36EoTiGDcVeaW8mLtLF7Kro5BJnRt4giN2/S
fj/I+CgZgRLkuPoN6lKX2oGuXgZLTXaF1Y9IlZOt2IqbN8mkBqomoDFCD1hkKxIAMBCxtJJWXXq1
jh+kRjGe5HEadlg7zPswsYNji73BxndzfU5RYTJo4rmiCFvwY4a718snVfSh7myn+RYSmKV0yVuD
2b+bR8o5LvK/P36X7/EI/1uD/Odii6Hy4vUJorUmT0761OZKFXbf8nnhEFqtgRzbrNOD6aCPbkuo
t5ndmjsBS8p3akV/CRmH+qklGQ8cMv3jbDbhTk4C04W2hQVU1DeHNG9rL0eW59fd1H9WrMzx6J2S
g11MNnLaxkAQ34wbZ8VNJhk6FSopTvYlD4M/VxVszCcnzcHcnadKyk+5lEo+Adb6pyATuWuLWEU5
M8DDlkTulyEoiaZqzbGPGYnomPqd8XCJfdiZlV/YSe/bJmdomhfpWbay4tAJIp5Z0vYpGw10gM2Q
fpEoYH1bCGs360HtJlYsPTLD+HtMnPEgCKW9qIklPLDx5E90zHritqMoAbqs9KTjjPxohySIz5Gh
+JjwVPtRDNbOVMAVP37N118Lb5kng4PVsrSWKng9xM7aQZmEbXXnoUkiPzFbza0GLvXxVVa19nIZ
qjwWLf00HoY3gZ1qEOVOqwfyeeptlfufHNcaC33X9WX/fZ5Iesnn2MDzXzKOQWxntEBTTNmTxS7M
6OypydEj1p2JL4hmVRu/7vYZoPNh6sq64LsFM7v+rOxAIo/VHPhxTpG62MsrGEl2zsbH+/7BXH1Q
PANGzuhTGf9QP6w2/yKBGRV3hny2h7DbTVSjO73vardDOPJCtcO9KkFk+5rWovUsewHjQrLdWZo6
LzPk0p0N0iSCylYyt8PjkzHDsPEkrkHD5TUBny0QA0w+YOx1fIAexb0c25JyThPD2NGZ2Z4UD3Aq
FMxEjK4Yj4EwokMnhb9JyZOOH6+S64PqP1enmGIwxuB7mT1dv4cqKCOpNEP1nNljcuqssXXjEIwy
j+Yt57abnRS8ipoVFzywUfIwVtt30FZzXWWFdqaZyPd6pwQ7yljk7xUcwpyyfOPBrgb77/dGC00R
B4/XAcBZXVBj6jty0mtA9IH+Y8qxnZFrrXpxlCZ3DVAE7EAIPGOwrz1IEl7HaOqC/dyl6Wua1lvJ
QPduH0xh0WVTVHJQXj/pSE6lmIejnWMiSXcA4IY70gC5GlypXdFZxb8qQf777mkzUWAB1zFZvL4e
bkB1mApLO7PBB4/UhayhclSeIW3lW096+VqvPzMkUcuZzIaDhGjtvmIEnZ33HWu4a0rrZQYY3vWD
9EZ2mOkTCGk9R3IlX2QrsfZalilH4dSqR5c6AdTUX9WSt5D8oR2a0u594tRyL8IiZuNAuvsb+cag
6UL3uFGkmVkeVXOgK+ehV/XPulaMn5A0EuRddVjeMevd50lp7cp+Tl4//saWJ33zdLA6wWYOVwkm
RtdvQqJjCvXCUdjrVHU/pOqwr+25fvjXV4FiIFMMLnoFwOHrqxgW4VczSdZnG1NEN7EBUJsoSzde
9Z17YfkuZA3myFgLrb4pa4wSJwoz49yAVfp4032t9X4LB76zKSGaxLeI0hYlyVqCr0h1qdjDZJwV
MzIfQlkKj3pXFo8mnOq3f//U4FTCA0eGRrW+ejdTCiVIm7lUW0SBXxWMKgst7zZO/DtrD8yW98Lq
Y1i5nlTQekVmV4/6OabQOcyhZR3yMjHehmlIH6eyGp/ILk4PWu1sia+V931ltfqwHEMDho0sdey6
70tQTiA6MfWz0o1O5MuBNAV+kiNTzDJWPdzhQtI8Ca73YxwTa1G3kv0Z5EqcSASy/6QkFp+qzHQu
ShTWhTf3RG9IRSO9hZpRvbRVZjeuVFj7VpeZqSfCigOvyJL5j3yCJusRmpz+mtupUHxzinPbU1MT
XIBpbfXkzGq418RiyKoNCpZzSWXXv8jMBoKUYsN+LHqbdFTLKVz2O9rRqQuqaNfO1Vi7Tt0afwZx
YP3hiL7GtmzGEc0NjXbSnhC9qZ5WAGXuMqOrSl+xGlM81hkQuhfbtfxL13rrt7R40frjPA5H+KNS
66VKKbJdGKXNl0lv4y+a3uGXpVhl8BpozaeoTPF4wrCrkB/qVrf+hAPLACaumsGnYBziQzKHQMaJ
0qTVLg3K5NEx0sFxAyfuSTgqlPYpFUFV4CIVxbU3yoX1YxpYlm5XqzZcxFiB/IMPpOQHWd/MfpON
uMKJUsueBZXYoaoHShjR6DN5rpZRX9rUBoMSTMCj/SDwU/KMMSh+zTnsoJbxWPhQDCrPL8Ao7Xc/
toBdlHVsvk1hPgtGePEeI76i9rp8wHiqRIWkAWSVNSfkHMnxUZW74EvP489cMy36c9hL5t9Ol0nH
WEvKl6VFeWBXVfKHPizq31qQ4xGn5VWZeqPUk43WmEH3Tc2SEfetwGy/VWIe0kOrtN13e7SNY6KO
huIaWm39TqNsftLGRjBlriz8FZQy6RN3bouUsj2eomehwMRxO8kQeG3pwfyg93PFOFovptc6bw/W
NOrqcUpotl29C7Tczcd6+t4LSbU8OQ+VUxZq5ejit9FCSkhCNAzEuIkfKuuRHllpHXfOFUN4llTX
sZvDhPl7KEfwNCXOVIwJ5Vm72FWdfg6ieXbcOon1pzaU5XTXTwkOl7o52i9qWwUe4orou4K+u0Wn
1Jv7sC0SvMvtpjEeiCwpN5rH6+74/bznpIcKwPRskemvKjlp7qUeGBMaHWfLt7GcoLc5YpRg67L4
MQ0LQr8r9Hj/8QZ6p8RG6sehD9gBBZoK7/rcyaymwvDOCM6mPRifRByIi0MoXur2qElFjcNdgAGX
HzLIw/6zE7s+04NjmKv6m23Eha/aFSQEQe/HJ2mf0lKLN07G9ZNhlsguTm4C9FNO33Wv0dWBqpVF
2p5Tsjme07DJfLtPLE8nDNlD06B8phzZApzvXRQ3UvZjNBM66N71Y0GEDwmry3uqXSvxEuSuXhmq
sy9H/uTsrb74/fF7WJeXy02CCjKjXF4CzOvr6/WV2k2jJPpzMItDbdPZj8lErm+p1EeoQBsH2rtD
7D9PFS63NG7LLBLYE2Dx+nJCL8xJ643+PMz9sNfNuSXt1oRDXhK8k3AyeI3R5L7mkFjS5klwjOjx
vKDWVC+pSB1qGV17JEc7Pj9c+AWjRk8q88RHrtx8cgILMWBHAsXHD+nOS4G0sFQv70O1NW1Bz5rG
iYx4OKfqZO77XF/MflWFj71Qjqog0iwatC1u3503g8xds0BdGSPDgb5+VCAvQ9aKYjg7ohbHyZak
Yw/Dz4V1OuDl3ucbhf+d6y0cQgTcNL9Lvsr19fo0axstasZzGJoYBKqCGWhoeGnlnEJ9qjeutvz6
1ULAbhd1DpQXCra1Ei1v52gAoRrPTS11fhRFoYd/4laHceeeuB/AJKr3xV9oNXjosT8c0lGM56IV
g9cbU35qB/Mzx0H7SIu+9fHevRypi2BXvDI8Cq8fIeWabIWxOp7npM49eCajb0CCfpik6jfA05ZG
/84zBCSDT0OVtkQiru6uHPuBjLtiOg+2Hu2hKJf70gqVbx8v/js3xemAfQUPUlkG6Nc3VZiSHaBG
m85ya/wysu7VUfu/wmn8yxr7wv/4WitCJpJMRhpE/bIdMVV2bui9YWRbYwVn5JxbU7dT0yR3e0ua
/T5p9MNkVdFxoOJyJbuPH/o+Dtyg0MadFRWh12SxhpGmEe0KaoSPf9e6swBww++FBhV4nrX6vq39
Y+TgxJlUF5PSnUlU6PeVnWi7VpLtI9aeYmOLvIEflmvhgLJQMdEp4f57/bwZyRlxHNjduaMEd6Fq
S18For4nXF8qX8NMwau1EQao04ceXiPTadTxBA7mKntoqcQPH9/5/Z/DvgBSv2SLraGwTCkhKOpR
Dx4giYdZ5eiFoDE855E+utMM9tT0pQb1HqaeGoz6Lu9mseuUojnGXTFsUKZuoO73p4NAd1nxS/Gw
ejpVX+ah1UrAw/CrH+UehYUxUso60BB2pjrHrh7lxUGeMhu1Ttw/j3HgHISdUMtOg+zVWC9Zc5sf
yEprPFtK1ZdmzmzfqAyJsLECR/NMzfcZqicsedNx10VR6rZZOWwQhJYfer0BasvGDqSAMQyjntXB
S+RsT8xB2J/VbE68snS051SnxYqiVnbtyAk8TOTrRz3Rzx+/Ue3eYkaWsexTnC3ggdcLTMZPkBO6
7M9sHdWOvm7+CimV8ni05C9anzi7ptaN/WCI6dCoY3qYcudHnATqWzdX1aU0EsuXKAk9PZTjA1iw
RLCUYvj4stSerUkSWgSHlWvomFzWkb43RR94pWnkLs7q5Tc762w352Nj6hTXpOHV3aMC49DVrAiz
flMfPKTj2aukqs1BNNO0Udfdbps6hCxsNQB0oPivySRp1EKXHeLpjI93sp+1cqDxjI2N93v7lHED
XawOF6ECNdaKsjLVJWYosTmfQ/LjPBSelgv5qHgQ7SBtbBl3bkhdptq4u7JjMjVZvVATfoFBDv25
g8d5aOZe4C+RB7uP1829GzKohheyNtvz2uY9ZChLJ54qZwgvtkvqgHDnynm1c6XzP77S7YkDPxr2
LSJ76hBq0+v7STWrZv4hQN97BfdwRXimkr9Vk3HCpVDfeHi33yGjbXwimdk7AHw3WzvIrlIHjXZO
zdRyJVKbvHzCY1lWwPeCNpGPUymXl0yetzCWO7cJHQ8ONfRIBuvrBzpLdUcPH2lnZwitr02o/1Ii
Wf4txWT1YIk3bOzkd94fRQlEYyatAPc3bmx6YbdVOGlnOZeVnVzH1iG2cRhQJbP79vELZEXc7G6L
mQwaO51VcccUyhzDekoC6xzZ4WMjqsL247oNn9oSsAo9iG59HZO2IeUzlewvZQtrZDcofWp782AW
J0cN4JSXE0Vo1+oUvfRAhgY+YCMbd8ayiOjr5eQHcG34rbYQaBwbXamVnabTv3oJjvFg43meuASK
9pXbFmOkeXhRDCYoRTEkvi5RVnCI6trk2nWnn7DqtT5Df+TsUivHbZg0nts2hqaIVwdoL6UqlHTp
WDVW+dkK8rZDnBAZSFVE/5l8itL0woEH76rgUs3OnCP1u1kq2vhgjZPyPdLF58EY09o11DbJIAxJ
2Y9ET5PugPE4sEzIUZrtcHyHQ1/F/LZwxBkYu1Gtxjm5jXdWZdEOd3L7ZiRQ8cFcpl496hxhXzsK
9d+Mo6XXYcznzrOtKvg2TamzmH7LfeQJCFsngtQpp6KoDyiF5dxyjbqGk19D7ne8CExL4cjJWkxV
MOFkyhAbHVBKCuSKzcwwvk1CBpgz5rhaMJwwfcQoRIHOWKY/lG7C6neKAeCQgVXsp5l5VNKZfV+t
zKFxjTKNRtdRk/wn/CCwmAX3NLxymqUfBRTQr3htpYjaTNKk3IyTE0ZQPTffgG8HmO9Qp77I8hg+
tlKYHeopbL80sj3/VCxpqA/EkWKOT9JBDeimD7N5wINXJF4GH2X0zQZZ5rdijkXwYgzOHLjAN9Ez
fp+bRjh39hK0M/ApmNNSqKznGQrYc4WCZj4XceO1llkdizS1922kSfuJ78xlcKXsLDnZ+LRvDwAD
9H5h1aKJJLd81XcIbJ+zMZKcsxjhm05yalIjbmojbverRe4K8LpMRKG2rbblSp8DqS9b6Ux51p7I
iGkO6lASL2+IyM8NfasSvt2wuB71LzLPpYFbO5ANZRBZsd1L58qGt4wh4Oj2jfbcIDLcb+1XN9sV
l2LcheCJjGjO7OsTRwkQh461JZ3jxooeI0eZfQVEcydbLaMdoUm7MHHCzwk2OS+t3hZ/E92Q7xxj
0HaJWUlbsrSlNriuDZefg2ksdDnmq+vJD5O+jjJBlc411gO7NhLxa1MH0wlNAIJ+LRB7Pv3InYnM
OtVmBcjJ6vbaOd7CBO4tLIifnMJ0mcxtVkWMUkhpHKpheBkkKd11+gxQiU/BBhZw50VzBtP0wABC
CbGWgYFS1/FgteZZjSL0PVoW+c2kqgezasfjx2/6zg2ZhO/g/7AoL24Ef4FhTlIZdM45yTr9QQ0L
soUiSOcfX2VFrlraWEgaC4cAxhzTzbVDLtbTqd3jzYUWOwpcuYubxzHPmz1b8OSrDoMLE4MGfw4H
xW3K2SCucZI2xocrzu77j1gYI3hcUO0yF1vO6H80rYmoUyyV6+gSRNgTHnC6DZ7ocqZ8n8d6GUJe
WI5JIglxP3C66tuMkLY68RXY31RHQiLy8UNZNqHVooa1jOwEgT65keuyW6QCw7KoRNRo1bPqoa8K
xR6rLKPcRVIQa35Flox8akTo/FsP3PchHWc5bsWLIH0tjQ9VexwL9s2zpJiE9TCz8qCqO16T5j/S
RvtrLHXJ//huF1Tk+m4xGiADAZkhhOWboKJE6mRzXtTpYpy0vzKowIuyoRHnSM8kGAyB6DVGCE5b
eqYRq6lXFrDENmrb29WOfBnu4uJ4906YvF4BZtk5cdyqyINlPdrpbdKcdAn1wce3ege0ub7MCiGa
TYgnSc5lBDZzT8zpKtdi63i0hKq8WlKevZByXH/LM3iwat+SxwPfwc3SOHquahPhXzeJl0kk9kYL
tuKuLl8AHyJHI0NnzL4RfV3ff9cEytzFsnSWVLPc879ln3SZ6UseRdVTZs6OnyJJIlohr70ixKed
mnD8KaliRIucJDslHMKN5vPewwL2XvY5WJ5LEu/1b6qFE8xhPy4SF204pEhS/GCpc6VsSrxm6hm5
FEp/aO3hLxjEzkulD+aOOpE9f9Q1T7ebzG0xl/vXGyP92/sUiDPXYfO6/lllEKomEybGQL02uMCl
+a5CirfxVaxNY5Y3Que4FCs0BpBMVgdKRPyZOcYVOgIpT75KYpb+VmO1mvxYkH4MR15J8D1rOW87
bS7cJCi6gyaTWu5WkZY4rqo3zqvDuPdNgi1i7Royc1wlGeXYb4PR2kCb7v1cjAaWXCKFdFMSGK6f
ihIFllkQDnvRCFR7nmfGc9KUhs/s7jgpzBBkNEtqPjdREJ+MiYIhmvr8hAd4SvqF3uxLIVcH2UTD
bHQ1sfJz3HfuCFFh40O/t6rAnHH9YJom3/qITRZQV6SO9rkiVt6VstwED1XFs46k/o9wDPrf0Vjr
P0rSOnYNmZGPndGMEEBROy5eGYh1CROUXPCif0dVX75BNlyIVIytgLuI171+hPqcdJKejM4Ze09n
bxRDsQtJEPZw+o821rB6W0jgNkLpvSC1+BGvC4lYwrLKIfHhXMl2/pCqdci0txk8dBQk7XVt7iVl
Hrh1NM2HJjTyQ5cF4Qu8gQHFsmkfNKsYvFGpJVcmbehAAEF0ImGo/iw6dXLJqpa/9cJuCSsdZBgR
Mv8y9mq+Y3WSF4Z5dv54Y73dvhmVkaKI9bYGCWONvFd9VMrYp6SXFPLEcbAi+6SU5a+PL3LnmVH5
UmuSQLRE+K2WOAltyojHa3qJRtVxozA3duCe3a5W7GmrzL49FCH/MBZhGbAJQMK9XgtqEheTFAbp
pVIivDg7HPikpKif6rxsfZlv4yhRUz2VFalvkjZilhqMPZBip7gR25cfzrn5gtRSIa7NbHZWmIR+
ozmkxzIe+xLK86aGfin8r49xWh0VepoD8RZS/mq/ArrNwqqYkwtlownhOYiz7+RvCNV1hn5IF7qJ
eIFbUV2MjqPYlZ00e+jrZoQgo08d4h692ldjGT0NwRR8NQYriNzCSPLP7CMjCKgxp+c+Cpy3Ia/S
T9LIPuTiWwihrVCr6DO6Chnpfiok2LWdFjwlTiByTylbPG9I9Yt/gW/mEeTLmGVCOs1R4RmbOyeP
sdvjnzjZaZG3tNt9/qXWbZG5SjsptWe2Y5eBmqvopvh4FexiR/yxCiXrfsgiLKDaZC1BJh8vtnuP
kxKM/R/S6FKIXy+ABhfjjGMxuRiFEu0dI693FajUHyRTRj7X/rcs/IU8BykeNyiQl4VWfn09KVCZ
h+lSgvDHNHeaqOKdjTOSp+u146vTOG404ncKf0aaywAQZQU70Jq9Xo6SNRPL2+Lc0agAN5PtkAto
TV/7gWA432Lg/wlBP8LfPMskKD9yjHdPX2TBlgGgcvuxEflF4waBC6YFkMT1vfMvEmoqpP4CsFI/
FEQXfi1twgqroTqZiIfIGhyMV2QDsks+458igrsdO/DX5a6uH2bFCH154lNzRmWgZsZEEFg08ZNh
/knXk2+4B91sQxAcOR5gI9CbKbgAXv9aG2L5mCUtHgg51SOZdWU6u7iJ/2cB/iuLtf/fzNOWkdsH
5mn1X8Wf0f95Zdcq/uJ7/6eR2vI3/8dITdP/i04QMRPsfhKTNXay/9ipSYDf/8X4mEUL0wUb5wX9
+B8/Neu/3uOGUbeCxvNilhL6//mpWf+1TNahp/JF81/4lv/CT21tMgTcR4CXA99+8fVHCb76Vttk
VNo4GaZPQ9wFe1GlzWM7JN0LWcCFm5Kq9Kkb28FXFKYP1C3zqStKaEBymu2G2oZCaFTjTiMb1qXZ
kXEP12O3I770JExZuGMUd1/j3JR2STGf67H7Jqb415CM3VdOO/0gG6LEIA1g+R8vY3noGDVfOdEu
w5f/PUGg5mN7ALix2DwubeAamxtoZ7F4gDWcEWv8gAxb/ln1wmXGLR3ef6hsDezkcfSqm/F0qkS5
ZVf/Djte/QR+wRJaQpYTJ/yNMNGMMQlnyiF/mqN+/90WU/FaiDEpjz2EQZyzx70yBnJEXaaG35Ug
idA02EF7kWelfEuGoqzc0pwQu6Ekmo95ChvdZXxdfO+YBf6JjCJ/SbS0Ow1aYwEIy0byMGpIEaRo
Th5Mo9Gf6lqUpZuVnDdu2yVj4wq86VxFzRzK91aCVZWSUbfx6K/rJx49S3Lh5qL7og2/iWurRdRN
iqjHT8ymtc9Z2IqZxtSROrfUG/G3Ekeq6fZZNuxRuOsRMuZAP8EqfIlU4bjKMDcNZ3Ge/ACx1f7b
7BGbxvv2z6vmdPl1fE98jnC7QVqo8a53POLqyAIdFPVTYmjOryKLiISympRiRkz6Dy0djMlPay18
ScJqPGVwfwS2T9LomjDnSk+y7ax0xZAGGzvx7VNb5I6sEvzWF5u11TSxiRvHTOtm+FTHyc+WGQKL
YdyK7FnJvJa7XxQdNFVo8xY4mZ3qn+BUHxhhjf39/Eku5NGr66F9bwtc+BtfUiHaE3ys+S9YVpIf
zbKJ6AgKxj4nL/FrnpW4NpuUQCbPYiF6ylPQ71CppPh2atJBa+f+a6sVgpGyYyXPZpPEqP2m1oco
Yr/9X8rOa7dxrI2yT0SAOdxSVLRsSq7QVb4hKjLnzKefRc8AU6IMET/Q6IRGH+rEL+yQkn9lG96g
H6OWU2saglGMbAg/6id1MNM3I63eQq2bfEBlyIpgaD3XTrLK6ekSx3ZIU1B2aqNn4Fgvf7PxYgfL
JzC0//P+nUMWAEwwb5FyWFIxqqmX8ygYxGelzZtvcjyqc98VZSI+VhHAvYX1ztO7nVqjl4a4cmt8
0pHzjjc16aDl9J/BR2PU9Xvls+aNeXudwIhld9Ci1ekHL7W16xqnhr6wxuesQBhVQO/xOR711AEu
2R7THglGQej745R3/VfwqhQuIs044Bufflv5Eh6f5ZfwbNCSplY+94oXIY5EATzKCkEkbs7BBnqJ
5jsIQ7FIwIVootaKvov8PAoJmMXxjUp7Jdt5zQTGs/AOVr6cJRsApO48/rLbOBe9LbY2egkAZqyZ
R7QEdzRK0pBpe93ViLMfhcw0mVoQA2rXYf8P8vHxaAvK3vtwlCgYj8PE/2NpjSC0Ji6rmtldU7n8
xisg7ivUCCN82KWsi52otEIniNvfYqsWB0X8Vlo/zUxpQE9PsT1gaGmngumvbN/lPcIcvPvQWVxu
JHzL+BO3VSoOvS5e60Epv6tDEsCUqbKVnH8Rcc+/HZlXGdVTsJJgBZY5pSDImNuWvnQdxVqhQZQI
27pMg6fJE01nBDdmi6nyVhiIeNWWFb5FaZ+tRf23wev7N9CvBNGKBBeWS0uX9skiTKgz3N+hSgx7
MPLFrlfFemvInI3AMF86y3g2Md44GJ4sk291SD2b8QuKAQS6nmWUtqiA9PdUr1h7BJenFXjlbG1H
+ZPloEW4KOxhHqS1cuIlVwvpN8TePRMmA/D1WK1DVBDAzDWeEW+LoNFeYzAPG6Am2rkmjtqu7NJl
JPT+JewFk0CSBul79eaffoTqZ8OQikpylVLkrhA9S2xA+5JjOi+dFlV2qsEl0VJ12KDSIq6t0Yfz
8M/oiwRDlbNWkSMxuQ59WtlKUYvbQVQACKRZ+QVVNQgUWSHhvxJJWw/X9k2oZDuTrt/ahr27Gyjp
sFFpQhEzy3cFlwFq+JANQnA1EKS1PYJ1pxiy5oDZen7NoiyHSAIwIhO8bJO132EcfK8zbTdUkCD6
ejIuGEUrz/o0TLs+SKqVm+v+PPF5mDYAzkXLhordIixpBQuTbyMKr4rfBs6Aeta1V6aDNuj+E25+
vD2ViMMvqdqT3rXaTqIVuvIN85b894GBOsXrTqWHWZppyIulQt41CkBlhVdR9V7KURNfVX/Mt/TZ
vGPdSJKdt17wYpYYqj3eoh8tzQw+nTt2oO/f5+afHSrzr/108hgYevtOadke6GGFG0swMGdI/GRl
L7wXP+9+KQRIwhBUNwF7MxP/DDgmEKrUKoqumpXUm86L+mOpexoKR6l+DBvc74oaxy8sZH2714dm
U00mLsf4dkBmKYXTIPZvZRRhZlCV2Ra5ymyjSn4JlT9Xnb7wxrc6SHUQks1XvSqkna8r/kqN/MM5
I4qltza3mO4CuTCUpipsw6vc4kMtxPBxwyT6hnmnYEspdvSPl2iekbsZg5o9e9POz+xixsxB9Fph
SqIrzrGfvTru9kVqBjuMNH7mkXUGRrlGwL1/XZHYFZGOn9t4sGLfCy3/LBKeyFMSiFZ4jTTYvYkn
fxOr2jv2YUAJs47tKTSaXRXnr5b5Ymn5S9iHzTlv2n1FzWMr25hOSbvHs3A/6VS0SFUw1pjr/ctq
SeYbHfxr7hCpRm1XzY2vstxdJxiczuTla1j9BVeH940ZwE4FdR6i0LlEc7tNp66Im3ZswmsmTFqy
qfqITpSg+dC0qmGqfqsZfT7TRBgUE+cokavMDgPBrDdiHUz7LhREdIm1Q+eP2hfT05IfTLc2ruyM
Bbfk/StRIaOphJEK1b5lp4F8IC3DfoqutLQxnh+k6UvT9cExwGax3GQgc1JbTXBgtVtgZBHpHtoW
AOZpdUl6pHzqta59kawk+WX6JUJt4NFCO671VnXkOlOes0Yrz74ujNcs0eRvj1f0Xb3hdmNz4dG5
oUw5s92XEBTD9DCTCzP/mmTjZHulWW4ToMGHDLbjJmwlxSHDkDdpG8qOH8d70MzK0wg69pvuSdZh
7GXVbvP4UJUDwt9thFWM1ASbQhwAFxiGLZtxf5Lnh22AsVjX0rQJuU+twfMctdItO+80dUNG/sfP
euGkVa8IIMefPPzmHFUFCF0mlNgRNXweK8R6lRjMXV+m5g5P0ATBZ0s+wtZrQLORGK3Mzd2Zp69F
8R0ldHRcxKVbB5Vy0cdeULiMaJzYcloD7gOGtkL0fn9WlitAnkUbDeANgfvi5bNQK8slxOCvtVGO
jqoVxlHO8sSJeYucqpXoQcZls60FafoUUcLagBFs3bzoPwdeNj2Dms1PiZVMtqQWP2Qj/dLGdCh5
Zz/r4/Dd69MAwEe6FesSnUe58faeTM1J7VgSLLzLlUf0LvzGUgp5NFJ4au0GUjS3ZxYSGRDkWhIu
Sh0L9lRhO2DhwvTr8dJ8EC5wD+GSRXN0Vr1aXo6eUFD8EnWUD0MOFv4jRLU+wnAYILhq3bgRIK5d
72XFLM7/rFVauvL+LHq087GfG0p0lbHk4lmwFnVDsUElA+O39FJ2xuew2Bvai+CNtvEzUoNt2Rjb
2oifAHRZ/birxuGslNa+H9rnIvjry+FmiKyVAsqi8v7/vgicC6gLIinEjW6nfiqpvfvikF4mv1EO
ikdRTBpDGesFNdn09GOezDwUP3dlmXLp1Nk+a/RpI3pd7oiIqWyVATlJtA2j30Jde6cxFVLb97V2
W0g+3jT+qoDq/V6ZHxOyF7SDENlY3pxgjdUSoGd66bBR2Y49LdPQAqr6eK/cZUksFBXmd+cNOO1L
SaREDMSG1kd6Md/lhdre3yQSNGVvhA/weKj795EuzBxew1kChLXcE0EX6mKO5NsFSJzvyGMD9NJL
UztEZ2oTK+Lain/w0/7/eGgPLB5IWY2iqtPD+IIt+hHMIneA0jzVsTXzF7eFEjxnZnFKlGIjpLoN
irjssn0/Q4+78uSvuRfcdn7m/Ud9f35FqPKjsrxUh/PTBvuisUouRUy3sdAodqlRsO/zLjjIsLE3
aogbCGE+Qt3CsJrnfTQ82jwgYOciIunw7fbXKtpZpTZEl1BVp71uVNUnbywNzI36UyDQ8YLUpDz3
qtDOajWtdVBG6ESZ4J8z1M4meqrZeBrjSjr4IqWJzJOHg1DgDGQ1UXhuJO/z481yn25AMoBDN1PP
gO4u61l5oXuKQm3vUk8jOv9QJzZ6F2lOpurixk8ybNoNwc1NqOmPB/7g8qR2QeUGMaO5eLBUkUCQ
qmd/eMGFuuK4gy7y2pnq9KXr5N+i6U//NRLdWaUSFRDtM9ctwdn88Sfcb1y+YN4pM0oDOfrFVQXS
CfBYNwUXq65fs6KSL1UtF3afZdnKLN/Vu+ddSTWM40g9jLbI4p4eo6gvscpgqCE/REbRU8KOledW
yOsnI61fiszSX4KudQp63W0BRq6yEgQe5Jd2zNe0tD5YczQtZoMVLr7ZY/d2j8q9oU+tMoYXBelA
GxOc+sXUY+0qm9O3EL3oSs/STyLan2+P5/v+piWIof4xB3qQMJZqPiCjytKQ6+gieZq2FwBLbaBT
riHy7q8/VnMuL1AWQ553yfDKayQOYgwFL1E1dEcr8vsN5cdiO+nqp1oaV+DKH+whbnZA09gtctUu
FWTUUo/7Jsuji1Ban5Osine4/SBAZyn98fHs3Sd/pMmY9xLf06YkULtdtUou+6GOk+jS9dLvHMWO
reTJ1VffTH4lYyP+Bhq0pn/50Y9j0P8Lq6eNtgij8jJM5T4SwosUKcJZV+qvvqULh0QX/zz+bR+s
GYV++qwAdUlglhp+AWzeqeZtdiGeQDFNGv2gh8OfVu6Lp1FE6/bxcB9kS3PNnL1BiMKMLmW1pCLx
qDXJkjsFmfEMhrXamUE4vdD0ouChIUqOfN4hiI3pTPPOPJW0sL4BE3aqsDSOVeDJh8rXJlosleH/
aptm2LfF8FcJhvg1Kot6k05xuALo/GD9uarmTUaMAo1psRhyUJqeruaKW6GU6RRdEV2FHB0Ng2Az
q4TaGax8zaPkw4lCCI7eOTVL6qeLK3L0wgJCcSm7WpztR9E/NfXnuP2rCPIfAqpDEyAFMnq2mqYb
sYP3GOGsZeQn1QM/ltpoR3wxJwEtF2ziwVodor5duVPuZ4XLhIoIZFKOIUjv21ORegBfI57Pi5yL
l7a1XuteVF5K2TyrYpW+9lkZrIRX97fYnKfOoBKSC2qqi6u8KOpJKEvPv1BIiyAiwe5CnqvdP96i
CwD7HMfcDLMsO2RE/H2uG/5FByheNU5sJadOsyLsz6VvejJ9m8Dipb5wrtThJxj4tS7O6gcsZlYb
kfQOO8u/sDt2Qq/oNnYqok1SuGsLeddZILYS61vqnTzdx+AJ6tXjKbi/FAhL2O3oTnN3UYO5Xdre
K2O1U3JuH+xa7D5irLH9K/lq7qT1f4/Hei823ua/zDglHip5INfv+npJo0Qhmun+RSmjV1EiCEsK
zccaNJW7DVIoO3WMqr9kLlgSUYz+Loml+dSoenZQa67iGFtaGF6qda5HX/wbNYWe2FkiwLIqzPJP
UXvU2OGGf6W+ACMM7vNeMGJE8lV1SJ8EC5614yUoRhqUnzHwlvVNOiTjcwQZeicjQfwim0mx8zpc
zlH/RFCpGL1vgNm8s8kirVw1H609Jwo7b/qLsBiX4YqnlK0VF2F4aWXLQtNq+mPSrz55srBTOrk9
aUZHAX4KqWwZEATpZ0tfcHFZqRDfxyk0WUmrSbGtuaM4P0//1B4bUaXgi4vyRWMbbvoo/mtNZbjv
qj4+k+WUDnpIv9OkEf8+3gwfjEsAASQIljjoxyVqRdaGyc/qzr/4BeaneHoq17w1/Veg6heRIO44
AMA8ZFFjPD0e+INqK308yo3kbYQUtHZvf3EutG1Z0lO4iDK9O1wt/jZeGjmpIicFcNsw5G3svZNV
CF9FzFmuozzKe4nLyI2aINhqdQg8qFDdyDSuK5+mMPTigPBFsx4bNTqgeougMRSyaq4RWW5kyT8K
aiGb4j8ZdMA3nUo9fd34k97EZ/S2dLuXU1Qx4z817OVnEONrZJoPbuC54kKpEzIBDsfz+v2zL/Kq
9itdiyw3REPlh5XTx0V9PF7ZBffBD41DnhZCSWrf0rIXlCchRd/JM900b90Oj45zHVnVvu8qfc3y
7INHbMaIgwFEcQmk+Dz3//wgOZuUUJd7z00pt21jq4t2PjBUuzT0zimVvNskhbxmJvBB7YgDzuwB
kiVShiNzO2pWyiGYxsByxTQG5QSBVNvUOaZ0uRp+j8fKsNNOD/ZJO3L94gPgOf3kXZXJDJAAL0uE
ISoDGlFTCCekoCHeFqb4t27XJBs+uoxA7lGb4SRCmlgiwacehaZJTE0XinF6yOVS32CpGW2aSm7/
4wL5kUlKcR6aUTzxVebRLMVqE7XBr5UTcJ/aIwHD6QSRpFOTXQapViwIUoMS3aWdsuI/XUuSIwlk
RChW9c5Ig9fRSdYOsu59EdSx33bE8QicDZtCQMcthechD5F27oUREeUpCXdDEeR2hgIV5tzBmi7C
3es5k1XJrInasHtC4+x2dSUg2UrOZXIRy6HdiENF5b+JvlgIsG2GyfqftzDDITbPPU0wRmA9f84/
WzgmVfB6T/FJodsIFOOU7gbBLB2zypKdHkAK59FNVu7Lu4tgHnRmtSHbhAzxMkKo2MKwjBi0pxKz
oTad2FWTjivP0IJZQSiGWTanci4UwOs3lqZ55K16LoqF5cZ1tKdMQlk7A6Ib2W17tELDMfE+Sf19
3/5JuqdcOA6x6HbdFznP6bMUT8IQO75d/hrCfg8ze6cVXzwL/eaw46+rbjEfzAlnmqiXywuQ+VIX
qcoMcSrTXHAbGgdbI+1ejamK9nMe9BkYXXxIQkxVx8p6NTDLPHVpPAcqHr0rEWlFSv2icQgtU1/J
Xu9vG1QrWC5Wi3wZA8BF+kpGHvcDcgKXlm76zq+88OCTJB2rrrKxx4oPakE3mJTBfzHFKNpbEqdK
7YN23wCj8u3GNFv0K5k0FLf/+HQjr6DB1syy704NhH7WmQoi7UUKNvPs/rONVb+oGimQ5NeR1vwu
zX76zbWeyVhJ2K/pc90XhcipCDQ4oDS/VApEi8FilGdGnzyuEEzdrXLVNcKht7HcJmz0C+MU6LX8
NMe7am5GT3ogIY6Tij+VFq6zQL9x9/iGu8/2kI3loZPJi8HNc9XefpA5tRYhiGxdWphm+6GtJyyz
RJ8iJeCh13bqw+eqs75jViTvexO2FI6gMg69msIalkO6LzWETD2trD8ju93+KkDgT7boNXgFK63v
2aNl/gW0LK1xju+WjQ+nhDgridCHv0tT1biYJpwU1QvCattpCI2NIOdXGnQ8FzSAHk/TR4OB3KSW
RRAyD3g7S+CxfDWpNPWSxvF41jWcUr2MbmOD394BrTx5Zby7E82Po/iiIpTEKWWv3I4Hr4Xmbd/y
43AlswvZShyjE9duuQ9HYRciycJOBLZ3O0qaQqU3K129oF84bLqiBIBjKauyBvMWugkjuQGoAPKM
ohI3i3zdDgNcOoL7MRiXVJK7syg07Zc89nunrXvt1VQykapnSoYRGZNgB5TZ0SJo4Ygbcm4Gdgpu
9ofqgQTa1IEUv+ZEKLP7wOj9NZrR+GaOtfepbyu0O/xMnBXEiFo3SUANh1RO7DO7GypzKxu5/2LE
afwF0DdAn3Coa7wPvKLeZWiqJRtxzJH6JypJj1FlDrYv8M8bkJzFDyvoDoVIGXdjeZVcbSZfDgq7
1DtJ2ERdIjs0SDweQCCYcaFzQiSh2SKgIu08NQH7Xvjh4NudkXgOzDPNXznDd5uTl0rmBpuxs7yI
y9iYrGUK2sISL2qYhfDD4DI1Ra3yVchaKzQaVjanchcVgatHe2mGXxIs46p0u6BNqsVdkwyTK3Xi
yTS+S53y1rTmOQwSYMqV7Uen0nzLg/G1T2JbAuddRslBGRBLsTYUTLey0hzkHpUo40/d/k3UPzSF
6RXL9IVDuyiTXUNXOfQEJ5GvCPLacRQ8FTSSMop2qfDF7MZmwz65tniW5lK2FRPBafqV/vhdMjD/
Svp/uJlAbQK6ffsrW4L3XuyLycUNhExfrurz4JfJ73DqPj++XT4cCarE/22M0Nq9Han3laAzA3Vy
UVsd/6PJ/cSmzo5T0yTbxyPdZ5v8KArKJLmQTwDkLy4yEIGSp1vl5Oba8BrW6q86Sa6mDhAw7xCw
Q9nOxlzlb1h5+0Cr7SRKLj2Pchz0TmFSwBfXrKrusTbzF/EoEkciNUhKdPvjERYPscsNJjeoDZSl
W1k95nIX2Eajer4NXK7YVvKg79NEMnGUTOnV6Kcad0FXGYTMMSSqJZ1emC+GUkDr7ZNqpeF+d0ui
nCEh3UtozTdyL99+YC6S/Bm5IbnCZEVHzSyJAOP6srIwdwUIRiGunVeGPgk65LejdL3VQMKQRTcm
79tJcg/ZcrQS7dgTi9pN4Jnf29y6KLklH/QEsqM3iWDkIKjsZwPrgCPfGs8wK3/3wYyICsOApYwl
9IUFNV3ZRu8IlJsrnWiTteLx5T4n3l6cjThSC0kNhNY1dF7BzorCvaFikpJKE9R+caiTk4XyxnOI
ebwNJVnck8EHlyGrgq+er1SXBAojVlaVzi0Flk4asti3q8pCHq9qx01Q1BaUvDbddDTY7Tw0/H3X
GoJhK0iY2F2uUjYTE9x71RxpQ2XaWVla/4rlWmXPIMV9LDXPRxhzbPaZlWCVI/XQgUYj3FFGkI/s
834bNFHlDKMcnmg+/knHsN13hdJ8Csfe3AlhcDVHyWIjFlL41g+ihYh7nu9o6A9br9NeeLXPNRz9
fSuka75YC9lH8g8Ug6FA08yek08itNvtUMRVKMZKM7h6LvOyWVrjX5GGtnvfmwD+l6Iz1COayZH3
QvfdcENVHZ+AD4aXaipNVynIOtvUCPfYsuFRr1j5U9MGUDpqf3gpwJc8jV5s/FGlVHEo+It2KRT1
AZHnbmVj378VNBII/vkD5A/ljtsfgvpBrI1B0LuV1kvIBpOIsH27fZVJ4h9216+yCfE0bMau2cVD
Ja0hFeZzs9ips1AgWhezMgY5/O34aUmPoxbTzpWjyPgqCTW4Z2MwT0NPREoAMu6lKCy/tJpfv9UC
WUo7VE4teb3tt2boPD7l7631xddAzAJyhS7ADLxdXHajr8hdWzSGC4svOiKUAM7VnDTjrA/j64Q/
dMfXoX0WR51CqT2qf6Rt3v6S2mR8peFQf1Y6PKtSgsPnqBKtKyIz+dOoZMaLUKepG6hWvIMhhnFU
gXsJvelo10y4QiFPR2pjjSnPax3QVU/VSjvKYaO/jUYZfMqKAg24xz/2LiyZ0Zpg4InOqaXdtX5z
xafkWZmtq0hFtYvSOnLB3ER7EMDSpirR+nw83kITgjNjzT1mypCgqcHdLNVPegD2hSRnpit5Qr0z
oLG/kUD4z6FV1G4bV6ITVVK7Y/d3e3WY0JVN1O53Gxj5D1B41ZYbVd7II6S5xx9294BQQKABTl8a
uNF9pjJ2SqRm6Gm5RUmTs4tz/VjI/Zrmz/wM3WwtuiZzsk2vmDQFHYXbja5IWSTK4WS5ltw8dzli
Wo3cn+AySj8f/5yPByJTpIAIkmLZSI3SQEu6QLdcrGyyZ93AGgySf70vanlN5+0+O+VHAeabu+3v
RfJ5av/JzRFoVkZTTkxX6Mb0d5ZFypUcVPyuIy3kWtEUnJMx/KYISelgUTYHiKmFLsKo2daU1m+C
IEQgcwv9MKZjytMiRGgUCt2hJwnvbIWSIkwgzfrzeIbu3vJ3gjCtbRnmPx3DxVePbWJGedeYrpjh
YTGIEr7uoYKA2YCGwjk2R+tZ0LLxy1TGwcrLfFdWZugZss1GoJ7BUbidsC7XAhK92HIRWYy2Yv9q
IHLr9CYiII0e2PHorVWfPvqxiGxS06Dueu8aUGl+qMSIWrqcztjBXUF3uiLzX1hWVGxg5wVnk95S
Y+vBsFZhegdALDY9dSkOPe1ZmjfL1HKocNmJ89p0m3CUPuGr2ttK0DbOVJn5c9y10i6sPWs3mlVT
2L5pTo6GwPMmU2p/Fw4lYYNfdudeq2jVlaP4BnsImgwqtiVSz21KBokUtV1NMCLbuBHPk4Z2mBYF
nSMlvFqBNwqVo5GzbieInIemCYx3RoK/ZRM00I3GBEfLanSFZtj4FHPqTR0JDZ7tRZVt0cRUsUWx
LJj/cRYeKjEMT9hlFIhOwh5WTe/oZWVxjPyueY6sGFHhslcVmwJHiFPhMG70VlQ+P9687+L+t3MK
J35GChGDwEfRFlWBqAqw8Ghjxc0FRbP7sIPLWKb1c5hOGLBoDdpdDVP7REz/pWwSaRM1eugUGsgb
YsVP6G/hTgAPDx5rC07AS/v62fCwRsXKcQ2scH8X8a1gFMA+UljDLO12u0ud3gp1mND9Smrph2dm
W2WC0+1P4evjWbl/zGhCIAsozu0h/nbxcA+IgIL7aRRXmi4Eq4BUe8M4NHLxedSllZDp/r1ggBk4
ypsJWG15wRo58ilKoikuaLnuRaobbYNFm+D8z7+Ix5lFopQOBGcJ9NEHGfk4VVDccpSJv7pW3GL9
9TNQkY81PJAHj4f74EeBZae1z1UOAseSb1eqlNK2NFX6lJPQ0+c0Wo+Wmte3K+t0DzGkSMvvQonO
5HFCkvp2nDGv+lYnP3BF33/TWswS7dGTQrsWm8gW9eIpHAdEsIek2kZ1ql7lIP70+Je+xxmLA0RL
BJgIETy4JnGxKZOhmXqpnBS3meJ4q6RJf5iy0Lw0mncFTjF+h5HHk6BVefJVKnTUnqnaDxbM7zYa
ledKDv4LtbF/hsHQPpVjP+yERkSsyYzznVV49cWXct8OJrU7eklP4a6rn8ZEtRu/gqddy8XG7NKn
KIaakwDYzrcGOBq7gsHsVH4YnKJMytdir7mGt/jNeMHTNOGdJlteJskoTGGobbWqG6atbk+GMZyT
nBBLiRPZ9Q2z/K8SrAsVKW48OgXAGiSj+/544u9SDaIB+HuEWiTRsFMX864FPkVp7JFdE3LSsdW0
lrp0qj7lqdk6adb8aLQm24FWdvVyVPaPB//gJlI0rIV57oER0DO/3Xe5hNhTbxSKmwTaWe4aObFR
OHxu1QpI8uOhPjhKZN5o1sFsRldgWYyWjHAchSg33bwfw5++lb2VXSCu7OKPDhLLSBzJA0thwphv
xH9CL0EvREFQGEUZdQg2SY8LhcXrR0d0biHV0dlAHRfzvMzAzN37U8bwdh7/0PvQQqIoBJ8CNTBC
TW2Ru8WRoJitkloueuFnWR1f5DFNr/osADuWeXq2Ip7EtOhWYqgP5hcSw1zvIZ6eBWJuf/nU1IhY
pQS4eRpLu8Lypa1fCGvx+oejYETNXc9mBSN8O0oqpR1GAJ7lChBPL0konhVpSK6PZ/CDnAh6GOd7
pufP/ZLFFGqtb9XtoJtukSgXuoS+LUHgOSlBUZxxHihflVwdn1Wj+4pItHhFD1zbebVR7xI164+x
4TenVmtWHrj7gypTUoUJjBQGZgFLuG4pjfSMwGW5nTq+CV3dPEUl9EHPyjssoMQm3ih6Dz084go6
CZ5qrrxF9/uK19VieKyZWN8lm7AyRV+KJbIK1WvGU5/1uVM3ZYjF6LWsnUrIMoei5Rq0aV7Q2ysS
jgCB1dxvQSRh+TIlQSiaYykZrjHl35K4A26GnkXeR6+0bn8oQvc/WpnMCTGpNzG5zE98NzS53WJx
F0s+dkOTS2zW7sdKC/cFkowzfLN6lnR/Z5iVhOMGou9wFdKt2WqS04Nj2NC4b9cqMR/8fugp5Anc
W1DOllmRKBQ9CSrXc1tk2laMeKRsM0QgPaaz8lTjzeE2mSn9Fi1fQL+g3YyoL1toz40bCOTKV1VE
Ykf2pnRbqmJwKRRUqsEnQ7V8fGbuDyZODPB76b7hZ4Fo8u2sRYijiqVMTCmpoX7Rrew5adtg5Qjc
I1zQuWaLz3xv1CJ5sm5HAXTcRhLdMtfH1TVBpb4ONlHYDLt0bJ4CDLwdrZnGbdaK8s5S2k/1hP0b
Vn7W38e/9r5Jb5GlKiJwO3pHhIOLjBE7lJYwVpDcfpTiox9N+bFQNRIgSkhRZ1tCob55yHw6etbG
+6Q2xkuolMcW+uD32i/MZ6tA35KcryKtGbMyPfpymp6sdi2rvr81CC1EOGazjQmlvMWFqdPwrYVI
0t1JFqY/fo1+Ut5JTuap9qgYh2CIviRSPb3lSF+tbIn34snt2WVs6occqbnhvETWCO2kRL016K5l
RTY1kXNTKoUdWyhqCadp+lWlv8tu+JVHpg1A7Zjp7cmkIGFnE3EedBbLPA7Rs9HUdmc+RTqiAk1g
11r3R7C04+MFvQ9E2LuILQChRYOLusntxgqCHGygH6gvgan+zbqweEmRdHQstQtWRrrPiebsAQb8
HO7Au1wcFNGPaiEteuWlkEZ1VyqpsusTI9/WAC621CnMlXDgvnnFWChbgb0hykTAc/Ewa2JDQ6RJ
lJeq90zK/Km6F5IQTm+Y6L/kzMIvpcwCu5/jfS02+ZMXbCmJqJ8TPRDekC41dlVXhps80teChjvR
MU7RrOVHyX4GcYtL5KrA7Z6PSqO7vvcCKKCoim0+Br8C9ZuQSk6I7hIC6U9dlp1zLRk26PHgVfGz
0aar7tdPtXDQTSSPPguQjgXcdS3xpZKfQ/OqdyBug4REXHEqC6sgVKAGULhDfWjyfScYa5v9g8iP
X0IUbSioSCPWMF+Q/0R+JPdTpvMHBbbga1BpsSNMVWU3UVtcfc+MHZxwvW+tLtVYNUJArVcNAe6f
CjIJZLJoGLznioudhQiYbPmRLrt6H0rnIhGuqWJt2159ltCjPeIU+OXxoXnPDZYHnF0F8Jl+C/oC
i2jXlxq9CgafbFhDz1irtth0OwFS7XFdb+P21QTtrwpA0sVwN43Zpg2ARur5MS3zr76ob8rpdTCL
jaidAu+cq3huCIU7DtsmxrmlkQ+JshniBnmi5vXxl3/wkDBX8Ka4RtCYJ8G+Xa1SzI0siBXZJa0e
XoI0j1+R245co6ilDW8ZD7zR+VsNIfR9Xava1gvl0KkngOiPv+TdwXQxhxR4OAYcUHLf5ZM2YJVm
dkGqIic3gTtQnyJT2BSpfInDfmvFr1J0TdvIMYXgUI7NkUMEUmDEyLzcUjO6WMFODoRLV3wdhBPI
Sa36Ggn7CoeZzvwVii8asnrFRYnzz7pfYo2eoRAsfw2zoy4K/Ce+a0T1tvdevA5ptSb0bT8ACNHE
vzxZ25fydIVT/ynJSgp4DX2QSTC+Zq31PCsHkLqscfhnfclFuIepJEV/NF2osEA2vl2X2QpHk4pO
dCvEmVSBax8nFj3+Txj6TUvoExqXMfpMwa+m2ZiJthK6nXQOhr8Y5w6KtPE7l2ra0GN06MOah0md
Y6fcmsobEn26bWTJFT0Hd8p2TfMlR1tI1A6PF/SD5AFxCZgRpJhcbWir3v4EdGMQlavayVUDbToH
gozkAdniJS28dBdOcrKP6rx/bnMv2otC5QFGj1Pcp/u6dQRNTJ6MLmmPgd+tCt3fx2gAGIgkuWmR
ANOXDmB9Fys4FI2TOzThKaqxQA71XjtIJi54ExLlFHfT5o1AdNwRxHW/GuxwdtoUibZl5Z9zLx2+
IVq8col8dHHS9IVbC4qBxsXS4rcfZE+NEihtxELSqVZlXOTS4BjRpb92aRDudb0Stkolg1Gj0nwy
AmVNZfH+9af0gdbgzERmavTF698JVqTlCvgOX4kPEjIBYARgbD39H87Oq7lubD3Tf8XV97CRg8vH
F8BO3AxgUrxBURIbOWf8+nnAczzWBljEaC66u1RscQELK3zhDVMQbAUaa9r/XGahqEdOY0IOWDJG
NE/Lra7xRrc2x+6M3NbNpJbJWYO2duvHCOSVPTSZKhODbz5g2gYUUMqC7YLpmls43WVRwq1YKGF7
a3Wy9GIJvnFCw1x/EMfJuFVCT9xgbq7b6pQSWNJglzjmUQpeTE8rxaFZltbgtmJ6hlYxuGFD49sO
RJl6YKjZCSe0rQ+G+lCLY3AthjTOcSUfzk0X+2f0EZGlNoPxrq7SwZXSyLzrNWPfFkZzU8UIHpNB
HX2/Rr8gK+P7tkGMXkeYZeOofS/yQu0C0SbwASAxFrcVjpMq+LVWucN2dYdIgrcDxuN2k9I6VqFu
DLbea0Rd5Mn0sYA8Ye9xeQoA3TMDrSyVu0FoJacUlNlYvXr9+KxZr1tYP7SLOVPIerjQLgeJozEq
gKImrqcGmVua9eMYWtrtFBd/nPvPA9Eind0ouTQXdTqY716nynXiGr6Qnayy+1Ul1jnqw8jppfgm
I/a3qzj9Yxkn4OqzMcfs4ElgszywutyLrUhMczc0LP+zMmnf5DF4VosYMItltqc4yL3Dx1O6/m7z
kPAAFFgz5AOLC8iDlW2kU5O7gm/qN8j+yDeNtgWOWkdqMwKQ/JVsA76oIV9+N7FXuhSVD2IdoB/7
qBlNaq55tDf0VLYHWR7wZujijW28zgR1qqwo5EBXIxlcAh4NM/O9cDIKNxu1/sgVLDzWhdreVZH5
YlXqDe1xiRq0Mt7kHiWOjf2w5gbwLX8ffn683+Lj0IiEKYrrwp3ECl+7By+5FUBl9Z21V/p2R1Hx
2Uu7kwrcPW9/5GZHMQ3toCp7KqOGRtmnktg9bo5TeYPXr01Z/btZVPcWdn1OKz0G1pZe43srgXwL
NTea9hCo5p//9sCWmGWFOYYlBWMUpBvPkvemlccb8/LeUqDjQv7DFcjhuthZoghFWgvEAhmc2L9K
woDJibPPo5lm9hi11b0xqVukxXfGRLoI9jjHOb5pyxtXLke9njBadef2vg76VdXqR01IdyGK81Hp
ORXazm33A3GJu6h4Si3zMe8Eh8v7LPfpvaoEx6zf2hPr0xlcwow2YmkC5FtWdocpH9siljI3yvsv
jW7kVERE/WpSU1Q1ymIzLV5PAgg8TmfCIXowHGyXn7eQKwzxhLR1k07NvsRJ4h+q0pw+h6MM5EoO
4aYnatTfxbXsXTWq9ZixoT9lYUk0ZKAzWHlgzGxL95XHtMnCq6gwppfU0oLnjw+kd1KVGUDPwUt8
hHjS0qArDzWAYFWBxDnBy6k2ZO+m6RW9dlQ9/jpYzb2X1Ycqp8RnS4KefSon3KZz8o2NO2D9gUhs
Z/OYGfWuUou8nLDIxOcoqUEvihXqpIrQC4e2tspjXmh0C6V8S6ltXW9mPIKO+aikR71sTIE4LKMc
SpYbdn6MnldZ7LXGjG7TSj005iDd5D26Am04RLuNGZ/jmcuUDAwKDVEweHMHRV3sSdmYFKzDjdaN
Q1Hbh1ktH7tRE85eDcMjxZn3IfAHKENFg0QalN5vIT8FI4E78AQ0ften1pZczjurlfwQIBSgKBbB
W97022EUK9UgpjRt3LSR9RORrHfWtDLb0aXLvwG2tfZdMnz7eB7WByB3BZiYufCsIZm1SGSa0e9L
7BQ7CuGkpKYUG84koXn28SjrGAak0htJBLlT+o+LQCkqNSGqkqp0EcuowQ+m9dGUCvFhCqxwo9/6
3gvN/CHYuQAE+MaXK7hoknI0Ta9wh5C4wQPTQk2omjbu2beWxOXymam/wCs4XJm3pYIVfFDSmUz0
7qKaLrQ+JtkVAdRNlmq6I9dhuS9y7UcxqsN1h47cq9VAaVcMMuykirN9SxdhjzVTjePb9DIQGR16
2QttKPQKWgIJKtWFnu5HoVN//umXYF2RlkAYBvtJzfByeiq9MUYAFN5dF7TUaWJ4e7me1ce+onz7
8VDvJH0EIXNAKfLtOfIXn6JOkfQFDlO6UD1eGrK8x7DqvH0f+z6+g6ZlJ5zcJ0UUaN6b06zF2NQb
C28e4vfPhFnXHHrpVO1QxZaWr4uzjVFlWtPcUe8UDr0Z+vvQGs3PnZmEJ6xmwlOn1bXbBcpN3iX+
lvjYqoWA6/BstUFtHEGcmeZzOd3hGBphYfbGXYvm83VvyuVVWPqHwZul3sRon0Xs6kBRJ3Lz+FvY
6t6V0EH/a8g3Hguhk504KYPDGMhfBy/rT3m4abG9PHUQMwUNR9ttrmZwKc8b6rdTx/J9OCOjGt53
Vvkr6HuNmotZXYlanLtKBWBWCbP268bSmIPfi+/CoBRSiVEJOPnPYlA/Q4sdTnl0nyqq/9T7Fvwi
LUJBJqHlaQ5wr5FTDU6CIjcO5sfZDRLqKd7DeETCgyq2EoLltTfPAZUcaiZzdEK2dTkHLVACIHlm
eN8L1o9Ibr6minZMTHZkVubdxpqc32317r8NttiC5Mwh5XojvFfb0Lz20OEGKYBW7sdTvH4liItz
K5fglqB8dbNKnY+rURfey42VPpuJRw7CV3aqYcCPmYxyY7cvj3jKHBLARcIYdhrKPIsjXqaeE3oZ
b9X72o9JU+MrLW4KBzPTrWvy3ZHm/g0pKjfX8oTHoJP8rR3Ce8xDTM3O0O6yk6FTJpvkccs3c3XQ
v70XUS+o3vlKERfv1ccwOTniYQ9IjVMo0UEx5+5ViIRgPwyTM3ntYxGDOqIcDhPH2Gv+eBLT6VCk
8e04jfArKIonJDAENjayKgdf8W9QkzmHfrwR9C+jqflZZ8K5OgPyuM8Xz4qMnuFFuhXeB8UoQwDJ
zMepkbN90aFDkYthv8tHzdurxbCVd773TWh0aUg5ks3SB7zcQBgjVlXWM3KI+7ONfalyHSaeZ/ui
mv0h6Wh+STrD83uCROGKvxxKwAdZq0JkuILQSJ0exwZHsPpNu7fVJp2PBCB5LDOixGVb0wtioYk6
P7ov4DXSLIgJw2ASHv58k3I1kJ6xtBAwmTfxb2evjsghFMU+vPcs7y7xvc6tqMmeS6Ef7kJ01K7+
f4abebooXWDssriQAe5gelKwR6F5IESq/02IWe4twfwhJ/Kw/3iw9b3CDFIfp0+G5QCR2OW7Ibcq
FxFunPfqgEPmEAWvpVgi1dVG/TFJzftIrv8wtiFoQmqBiXyrMIN6vRyxm7DJa9WeNriqgytOhuqA
9Gdrd0rZb5yuq0rHPBbEHYodHLAzzPpyrLjTIFRlsgZkQznItXcYqILuBixZd0bfnIUe41IzMH9o
+ZPsy6chvE3U+3z4FKT3dQXkUD1LYJjlgHJoMh1CYZCdysg+4brgYTfUHMxEQUkq33jsVZ7JY1Pf
o1Y5y/QB8Jnvpt8WXF+E+mCRXroxRjl2lCr9Dp1yYtcgMndxqRVfIhQDbb1p9DtJ7LpzJ6HyEhnW
ls/6+sDgQWiEYb3NDBKJXj6IVjWVHsWIc+OjLl3PrfnTIIRwWgFvb7z0/E6X960xOwgAU+BwIg1Z
VPuQ8ddKKxUGNwt8FJtQDTwMYpV9+Xi5r+/by1EWL5T7RaFXnj9SxjTBpisyBg6mdIwVmlqeXxw/
Hu2tY7h8qdmGDWq6gVjCW+z924eUBIR3zKoeXT+TDkLtPRem7DlxDakwwBPgXPbfhMi/aaWbLLrX
+3NUPobR5zFyNe9GHn76pqtF93Kc2enotGXnFPo9MDk3KV7q+EddndP+l9/4ziQiwHOQ5V/m9GNq
kbLHY8DaU3KxW+9bj7z4aJ0tEz2XBvHvr01x7w84B/7oLQWTggrG9SkSMLuVnhTtQZieRXFPZiv0
D42FXlh01Mq/re6qlz4jm99RjsR8wzaCvwXLybXU7qKTPusM/ch8XOdjO4t+0k+PAygs9YsRvmbZ
3ykMedNTCTPOY32W5C+FdWe2IKDkXYaUsAB+20iu8D2xP57/VW5DsAw2cVYxpi5P+WCx/xFDCIeA
XAr0YEuLsrWkz8jwaz8ba/CvSznwkYdPpSvoEupNDqzPRncXM+yPn+ItTF6sAtKKGS1I5I7C9+LC
T+PBhMzl9W5TFZgPiOeoOI1a84KFBIWiIHmlCZjspkT7KZmRI0ov0UilL7NbgDglVnrKuQunm6T+
ag6/JunVkk6JCZ9DuGvVFwFkRT4Vt3F+PTSHKDe+qLn8oKUvxkD3GGUMh7Ldxn24DmCACJOb0uzg
yl1RfTUxCIxeTxRXDuFfK8GzQOXUCSHpHNRMy67R7LcVq9Q2hl21c5W3Nh140NkcDpDDIiSXygyJ
M20Y3Rb/VjTO6vI4TIhfJprXHNUIRB7aw530NVS8Y5NmyVPcKtptmCfFfZx36m3Ttp6jA4394wub
sgx2geaMUwXiszi68jjWgiTyRbdGkDZHvPqgdpnpUDOzyxmI9vFyWh+Usy3zLKcK3X5GgF6eyRgl
++IY5oyG5O1hLNoMAuywBYZYNUeZbG5pjv5ZQhPB48XWMaDnylIhQ2tPhSuPE7m5AspsJ8lTl6as
wS6glaY5viT4TuSDzpykH7h//9TzQrGzqn5Ca/RYxYnTDXDulcnY8qleRy4zs45bnboFidMyGwwj
ftyMyBvUWtM/wIQN74l9daczjUcPU6Mn2izK3x/P/fo+5Jcy/ciZgkYG2n059+hulDrlcdGVBdjZ
jRXUh87Ph72ib8XP7+wxmPpcVhrNxJnicjnSlKpTIPhAFwwkz3Z+CLQR6m9re8F04wdHCmvez15r
P338futKCF+duAMkEYBrQGDz/fnbhaWkOfiiIJncHob45xSg4jXtrxzRfWnEa1jQ3SAre4xvyPNV
QfiZNwL6VeFYOI3iA6cg1zt2sFKvdFjwtphUHb5Rffz948d859Nzp3IaUA+Zsf2LDRfi8BGNtY5+
h+LlkLtq6SEra/2uUKfQ6UMt2itdu9UBfefbUwhBnQTsNRnNEi2QIedWeb3EFyFrngbJpOKNJwRw
gG5jla1wguw92OagIKHfkEItxRxHYQSqZVrgVuRI30mdqN8n1fQpKeIJ1KXVqK9jjU6XVSQPdAFs
HcvMb4WlDUcVbcVv1RA/K35XHbpGUf44SoObopPP8XhULJY0MjlJq6AeisqlveGjj4QFfTEU6cYR
994ynLt9b/fL/J0XyzApC8AzWlm5YT2BLEqC8dpExM+WSiB0jSKoh2go96LchAeCEX0XGj1y4Fnl
oheh7AFmZYe8Fb9BPZucZHZhwax42HrI+bq5vNZRwSJ/p2PITFCbu9wrZtOCw9bb3G3aryGiX2fZ
q6qzmmj91ywDNpP5FkRIb9RuJgx57hscWPZiWgRfW7E/9+kfu08qs2we+AYqC3TRyPAvn8doZOTC
tapwA6hpn1StL+4mM8L9PLS+CnVkPHUj2H0hNG+EKkhcUw/0FxnNUEwI+y9RWNE3KcXkz6+rWdQH
WCI9E3L05XXVNhjgtDVd1cQPiuewzoNDl8XT/uMTYX0p0hrhCgaTjvYDmM/Ld2/BcTclUHvXMNPg
pp1ClH/10dxY/fOyW35xPGABC1AFQD5kce4kCUgHscxLyPjkRBAqy31patNOFwKA9kP0h02S+YMy
FvVogkeswRcv1WtmMQ2FnLs4jDXXYisSBPbGRi9xfaxxztDoJXaZ7ViWW01uRJ/sWy8Q6vB9yOX1
Qz5IyU8LFcaPP9FKOo7XofQ0t7G4tmfps8tvJEtTYCSCVbtcZAh5tJJ3ko3oqEf1eMzRhfhVVPIp
bJrxezeMoQPUtXVaWYlRi1aeIyPb0ihbYWbnB5oLVHOIgxiUuQhxigYcRoS3rFsH/alVNduMCsmC
MdB6s5V5LDp52itPARt5l1viXmx6azeJbfsF88WZ/alaOQ37vLetAO0aCwXeG/6uacdp0+G7jigu
d6PWfTfTqLWRl8RVvrHEqzoPK0dMmmqyAyUEQpekyo+PJ3sODy5WKh0dwpMZ0k3flI97OddFO0wo
fo6iK9ZAWNRgCpEDzK1zK6EVkqZmeNWByHzOpSK8CkVhcj4efv2taZEimUazXJ3Jb8vCnJkElTVF
ieQmQxo/e6Z1KqJpOHmJcgBtCeK9q70jkl/fsyKKHS3v9J2BpYM8YZk3Tn220QhcLXIeZ2Yt0WrH
jmDlZONLekODKZVcGvjJOZH94GaEAvhSpt5Wzrk6ieah6DlCvGN9IYFzOfNeGzSjZuUSFYZ8uhc0
o3YGmT75xxO8Cg8ZxZTmQjdmIBxHi70EvSAJkLgX3Zkg7CRyk56UXOrRHBsHl61VPZWa1u1LRNc3
rr0VT4BmEIVdsti5jsfQixcEMF52ptXULq7OWMulcf1VwClkN6S9fF020ngyAu1LJgJGjHIf/CR2
f+7YBubTaOArS0O5wz7E954SBMdPRYflb16V38Gt35Opi7YUW815tIbUFYKae5zSzN9qMnNOEEmU
TwXSWQdlwJq1L4RDAUpil2Sa8I3WiXwY8W3dWMqrWJPXpRILYZV/aJgsAvEkD60O42u6j2WFNCo1
rJ0x4fkZjRJmAYrVom1lxFuFo/lov9y/jDq3aYAT4gy0ctQ0JjNOO7V2Efk7guww6s8aVUCh6IBJ
71ti61KNHTk/ptUz2jh2358bCBlC9tWPwIenD35d7+ZjtlBV6p0PXo9ohFzMGmgnIcLPynopevkQ
N9Euye+aQMAF4YCEc9DSAZHSU+Ep2FkithM2jqnGe19m+gO0D2/hnfux5ghNvgu6/hAZ0QE23slI
+j1c3B2KeCkQhaBC9jMLToOa7eso2c2BYhL3TsJf87R9PJwa1Qf0CWQFjLG5V7TqkJl4YvNfvxdx
gjYPahLuPOEKBPcxMSQn9n+IPM2gHltZPtbeeEypkyAiVXVBxMUIPf7jPbZOgSly0CMzyC3n2vGy
LZ3ptUi/qhJdr53sQpjw4MVoEP0260ZQRt8dma3jQCy2k/Wkgv+CxCPOi+V51I2/BaXMrxItM3Ye
bQoHz2p/L8A62NWVqdySvm0JC690L0CUI/1FuYs1w9G/NNuwYtOThESmzKQ1+SkrwvIGpVaJwmEv
XKuTL90FYhLaAbBuqTfVvVg13r5OFOka++tvwBzczKBNPgvKlM4UR/3BU6zsXkmnrZt3fUaCM6DN
T6mXzgO9yMszUp/URqlH8FIFFYPdmA7+YZSN8uHj7/feKDNxgYYNgSft68tRrELUOsiBLXQ/Ezux
HDFcXUSl7eNR3rnqiGZArSGPNJfFlkFh1WaBJyp1e48VknGmG/ZNxg/BrlL5dRDh9Clqivdjd6Q2
58RVjYiNEU0YePtxeM38Shsx6rp5QHIKSoC2MukT/OxFVJOnlVb5QlzcV1amOEoe966Zodydhb52
CMvgBZ/ibt8D8nOynNBLQH7ZCePm6eN5Wc/+DOVgPqi5QEFfTosW+kOE90t2P1nGi6Vi0lz4Yr5x
Da4GUYHD44CBlBN95lWjJLNqH8OPSHAnhDdv4CRSAayHfOM0XgVT8yhIG7L4ISmRAFwupChkmSrS
KLiCmk/7JumKfavn3ckqwEKYZhAd2rDXr4TRNI5gBIWNCP1ND+HiMsC3DHDoLFFOeYba5+X4ijxl
SqT12p3WhwiyY9FqSwOONWUe+DsyTxWWFrVC2wqp4psjCmph+mu0OsUO4wQ7SeTKajkeHURxvkRd
B5jIFzosFitDvh+syDiZtJ6v47rr7RHX9/3HC2F1gZL9wetC3AvfmVkL+PLp8yFNm6bRYjdOS2lH
9SmDUxVRMOqbYyWFV3rYilt7cnV9IjrDXT3ryfLJ+HKXY1bqUDGNtHlSnJScBkuT+z5CPsQYcvWn
ESrh1ZBTn5amSbvFEwOvS08vruopNI8jEo/OxzOwij6pT7IJeBiiQnrIi2qGhc6+V4RTAd8CPWCs
mpQvJaLCfwujoG7s/vWGoHkGbR42NHfJKkMNBk31YgHIQilk8cHoZsgSUoobo6yiT2YNpC5MlPmr
0lq5nN4WjsNIrSByPaPNDlGAF2qMhNkBqXP/c5n24Zc494JDRetrY+T16YYoGOahOG/BdZyzyMuh
46H31FZvCrftG203BGJ7iwtDhAdhdMjVIT74cDvtKgnyKwOfgw7BRifK1O7Hx590fSTMAkdcuIBo
KMQvEWOe0av0a+rU1TSwIsiKNMdGMxwpGvuHIhpHpNBp8uRqj8yyV8sbs7DeUiRVyOQDoHwT+ljE
pL2MU8Qk9qkLvSawM0hTR7XVuh078DHqYnOfSdGWr9q6JgcAgvPHFMlqqLEsK9JIok4IfZnyHReX
uidALfZEekW6a2LV/+YLYnoKxAmSf47sqU3ZJ7DzoUWS3dfj26yIZSdvpoIGpCJ+14qWTR8XsXKt
JKL1p/ttZlcjiwHDmqYr0PLLNRJNWWcWwyDeqYL8iU55R8VJRb/H6zaun9V3AKNBEgTEhTItvO55
N/5WLRdSMBNFzkCT4Bpp+s3AejLLkZ+oqvizl3pb/eT5911cBPN4dB7mAtSswL9Y/FOlZhXtfvEO
+mljB8YQOrqfJBtvtTqu5lGQjSbXofxM9fXyrbI48RCM68U7QUjRwsYf7krmxLYps08bFa518MRY
KnSWNz4bB8niaCyGUErTqRbvAl1+UmZwLQYvsaOCinpV26E7drV46xXyU6jXtgzWvrTjyreOfkrH
NBvMXx9v6zel6uUM4yIwo2FpLhA6Xr670ppVOFileGf6xbjL9MDbIwcSnaVcae1E9KxjJAbxafLE
6O9Cxx3ThpccfLfkSUG4vUmtPaZa9bHyjcbGfjw7eLQqjrqZlCfUJn8NehKcgFAKRzHWXr04LnZl
JY8cU4JyrfVxehdOefBS6t74tUK//ZTksnbdhqrullkjOZznWLCqXXnDRWY9S1m76bAzn92XM0Aj
E4AO8QYsNjzkL2fAMPIoauUChqHU6ju9hz7ed9JDHMmOlffajjH1Xd1XaPcppu+UlVBuBAzrfjll
BfyaiLpAB83l1stH8HQjkv0MPoicCWdFE25axa/3ZWUM1yl6fec6SF76qYuuMxEdQUwmC7gHkYLf
RpyGN0nChCr+JB1xp+3+1ptE3Xl1hUlzAgU/KvxTRZBzjLiy9yXRz76XBvGmNtPiXIZK44gCyvvO
NMKqnEZFv828ULXNPBVuJEUq8VzMOOsNdJvC7P7j1ffOEYs4CHXyWdMH4fbleVIOQhG1ZQzLZlSE
g4oavacrNWIboVRyXIZNe5MKVrWr4umU9NNTUya7RMH+Vuxq7SqN6MMSBDbeE/1Pa0dRw23NXtk4
XdeHHg8JD4S0ihiDi+Dy65g+WKrKrAXw4mp5rscA2cQE9lJkglMJq2iw604RN2689clHpZamEyUv
i4tvqb4XFcJQzJwMt/T96QndsOpWDKKtFt+8ti/W/kxAUsBlzpogiKAt7lU0nEteAhEFkfUvj2q/
z4c+3jd9VAIq3fQhWJ9+FBUQ6SKMor4PrGF+69/uD1PnpNWSUXKjuEDju6h1aiLtUH/Ne1XYl16F
O4ES3o21JF9FSqA5cY52vCwM9U6OkuEJ6NtWaLf6uvMjIehFbMHBRkPl8pGyGh0QY0RNBwm6r/yT
OklapD/THKiKr4rhp9HbEmNffdu3IUG1I+BDnvOmofvbLGASPehj7knuGGq+0yB9uouGvP/TEjBK
SPQsZ6FXmkQUxS9fTBSRro5piLpqJfkHc0rMry3y7adUyJWnj/fxKjgkMmMYOlFMIGyxxQ6Jij5C
ehgpPbGK27swvm6tCjNAyxISB4EhRXRose9lFN/PEIU3Bl+jZDD6ehOQpBpEu2WJi5hiszBDvUnd
Hgm8I/KL3inWjIqChCRB3sTiStz3pfgsmkGx7+pEwqkg7/YpRXG76DXP8X193DjS12H7/FAz/ALq
MrHFkrduxp3AxR6kbqio9RVFbXGX57l1jDFHsWOaRledKD8G2uDEYoRyUxifPDnZKquu8WA8BtWR
WeKGNIJE4nIRKMAqMfnpEzcrpdtRDP1b9DaVPVE2YCapzHcJvI6d1Yrxbsgw+E7ibCO4Wu8vogpS
B5IHqgkrq4x08mOulg6eeKs+qargXzURyllCUDQ79Lz2iVJubel33hqsFiBpeDoiRjnqHPD9tsES
JDubOs0TdyyyCinWwvpeBQKOdE1M6bI3ReAdVA4iKmYs0rrc14NFkeDjTbHe5ZcPsYgrUmpEcVW1
iSvEoXAodSHaJ3nkf/rjUSD40+OhQQsRfwkRSxtLEuI0Cly5D8DZiZKw6zOITB+P8sZIvbwoKMPQ
MoS6jRAgNdfLGQ1HUS2bMQtc3+p3XOZ2Gn9OlHAHX+kwaF8t+T7Szo3yWe0zx4hUGyCtbSXtbhSw
G27vDG9EkznEq1C0m/BFnuI7JTtr6mvrq5jGP8nBJ2/AWSIGftn2jlkDNSmTE5H5wcz6T5Chbky/
+1xU33N80vZV8QPF4z//XpAAuQPBNnARLJnJEH9avw1l38VX5dpMBRm/iHoz4pkzluVEmgAJkROc
iQLLeBud2YEIpQzcGPH6U6GNhuPB0juNVn4IBMPfY9NROb0ZWY4Bnu6UJbJkg7uoN77oO6tzZn6B
cQY/SzK3uB1qhD2sFo0Rt+8iheYGhoPiXCH9eN2sNz/8MtbNfAIgWbs8BYvW6vzQyHw3m6rnXpys
p7I2mmeBgwonlNAgxWEBP/7xoITToFSI6wFvLQP6oAZEFZjIC01inVxNmEVcAy7Hg8UbDkksdDsi
0S230/WLkhIzkaSqWGpDcL/cH7U6BHSFmwxlFTCCmh5pn0VzanZmNkg7lpF/HZZpcvz4Rd+sOC4X
E6MCTgJoAmIOpYrLUa2UPlo5VpnbWO6Ue44U4HGoJaiOpXYOy2DqDy087ex5AIcr9s+JQDan7r3+
qvBOBbUqPb5r2ivEW2zDfOjC72ppOfo4nuLxJCk41EABg5+V5gelD+xIeZLSWyW4MyzKwL5WP+iT
dBhFcOt1gs5jbYdcq1aYHrwmPdbIZXZSs2uQzDTq+CUF/LwfE3CzZiWETtDgGNRX/enjKZkzpd9n
hJIEFTocZ40ZeQNI8nJGjIm9LfZh/5hxOZxKEW+0EkPIk5CLCr05dBQaozP2aatuHZFvUdvF0Ojd
AkYiaJ89HSglXA5tWmkwcSklj4hlynaDCO1Tm2j3ldz4V3i40ELzmWvPTL29ErG99bZXT1EDmjzV
RySzulTGmVcPzzmgASeLU+tQcmQaGLg+TSnWW4P3+ePJWvX7kJcg8zdn6UFW0crucRj8OFArXXgg
9T4hpFKcc+BSbhEk9V4otOoktPUu0cRiJ/QEMOMgmntPFaT7yAyt09DgctxSUtdHGcvxTlKeRrOr
dk3ux/epHMkby30V6M2IHUj5GJRwgtL8WGyyXLDK1ugq5cGTfBIFWa0PkAnyr6DMvwteixIZQgaO
KHv5rT+Zml3qVuugQOwdSqyqHO4ryhDDoG60K5ZHKbA9OntzGjuzOKgUX374OJ+E3MoH+cHL/WAf
6UK9a/3A26gcvTsKNBkszuDh06W9HGUokiDrp9lOYwyLAxZ8bLuybK4+XhJvSiy/r2KKbACvgHcr
b5nD8l7oUimRmkTQHiLJKg96pY5OgdornGjxBXWAcx8r8T42k2d91ukY63afdVGxHweEfy2zqfZ5
OsQnK7OkM4IrXyqcfOw2eAqCMEAu2fwUaeKw65QsP1Nn1zkdyIBQVykd2ZeCfaYa5Y3lpdopCIrM
kSYhPlCc1RxVTA3UOxuU3/CqdrJSVZ/NWE8cNTbKfSSaycbNtdrOTASzQEeBw5U49G0x/hZDhkU/
WQ1WgQ/EOnvtgOa7MzrdVbinzH89OPltsIPm5xbfm9fwydu4wuYls/gKM8Ie4M5cjiRLvPzYiC03
clA18gOAzxNMTrUydrp6lEgXPv7eK8LY22uCukCUCjI6SO/LkXBeNFN2v/xQ3JhH/RjfDYfiSjrA
trb9vWSLh9RRjsXnbm88aEfjLO6yo78LbOHw8XMs78/lY8iXjzHobRt2Yik/oBRsa8jBJdp3pThW
sg6qdGONL3cSsTK4ljn2IjJBTmTxyqoyV1MCFNcGKdNuDdP/XGeWtZF9vz8I2GnKelzMS+1bAqqy
8pIU8HSIo2IeRuEeFGu48SrzBX+xTtAmAQJBr3+Wr+P6uZw2rQ+Qc52KzNVbHwdn+NZIQuf+zM73
dghmfKc1kN6XYOYcIZ62Fs/6HWcs4T+rOZS1l6w9isMjXFRGL8VYh0E55nOGtWVeuRgFsNeMMsCD
d26vU8JTLt8xTaj8pIhPuFRw09aegPmeEhLqh49X4Js0xm9z+c9xqIGjA0ItjD1/OY5RIY8Bti9F
oBH8UdKY7bHPiwc5036JkyahTKmHox2MCEbBp/N2Y693t1oRFnsMlfQTeoX1rpSC3hY7KeSIbHbI
CALo7JXgoIrJkeTvkEbhTsRj2bF841ky4ttIjK2dVTaHUaHUnluCtpHVLAKif74VvSH6WDM4eymj
MMIe95qMtyot/2FUKflWfCsNQqiNmk9oqz5alYUkmn+2od/GVekScYoTVdGivZzNETCkgZY5RZla
0j4laRKei5a0rlFT305K40tdbNlCv7NQQKWAUqaoxusuUQuxymXSl2HiNoYanLxxMrnyoUi9rZP/
+Dn8p/+a3/9zRdT//V/8+WdejDRwg2bxx/92i9fsqaleX5vbl+K/5r/6f//X/778I3/zX79599K8
XPxhn8EhHR/a12p8fK0xF3obk2eY/8//1x/+2+vbb3kei9d//PUzb7Nm/m3ojmV//etHV7/+8ZfF
ufAfv//6f/3s7iXlrx3bl3T5f7++1M0//qKj/u8EtZyR/HvG/XP+9K//8xMyHSJH9grgq7/+Lcur
JuCvKP9OKKnMnqWY4dDOYOg6b//1I3mm2YDXQp2Qk1H+63+e6WLa//cz/FvWpvd5mDX1P/56A6P9
735Fvg5Ww8xD4OG4nfnNlyvMf0OQ9D4rTCuaZzNt25NXKdEPqasq0/aVLvsS6kZgnbgLkqt+6kt8
fgfF31tRpOH01IzVKUSweQzgM5VN7D+mFCwfFbhmbpRa8pcR5u+zpNXed6BUyh4XBrugWXEn5eLY
HQY/c7QxVj/5wtBeN0InPApyqWBT7A2fJK+JJtscwHIHlVH+9MThQEmwefg/7J3XctxI2qZvZW4A
CnhzuEA5eqpEkRJPEKQowSPhE8DV7wOqe4ZV7GGF9mj3j52Ino6QmkwgkeYzr0nGLMObozFJQnRz
EHEgrdk9L+g/4SzQ4VmRSFlfWjYwsv+DhXuV/GhEK351h6v0cLX/P7e8adN/tL53P5+al3+dtflT
+fKv5Z+rHytRPuV//1n7dvG//q7fq98xPlG/Xboj4Dg5URaOxe/V7+ifsOYAk8FqxuWOe/Xf61+x
9E+k4kvtl6ScgsDSUPhrAyiW8QmUKzc165VCE9vgT3bA4dG+IGtI79FUJIUjoiGYOdwAthnBWSsg
KypWv+TcGFk3zvCoZPg1yzAX296avnIFnao4HpawGHeBWlLNWBpHKNAcOwd5HUgI4YXp+ZC1zW2l
th7CIzIUD5wkxVNexsoemL1YD07YdcjXjdMQoN+tZQESQuu4FAMkgkq7SHub4H/pll8kcZlrmyZX
xTf0DaIYdwu3+mn0vUmSUSHEPxEe/optqd5Nc1z/UlLEvfN5xC9I69EN1LL+ykZW9UfZFF8bU6v6
oJhdBWnhRFe+TUqZ4F+bbMuyhxVgG4QRgy5BFFhqTfsuVkL1xkH25/dM/dFV8T90xy2gtv9+o1wk
TfL81CUHG2v5kd8bC78hlY2w3NMYjBGYLEqnf90rtveJFvgS0/L/bD9unL9uFvMTnDN+kjgXoBe5
Cvvh742laZ+4bpY/ptxIEoO+7h9cLa/kqf9cLQyx4FsA0iDM/MpHYgu/7R9YSQZgJOqGWzqi+joS
dubj/vIy5Il8qevMOdNqsFgIlNGjVs12lWotuWBvmxd63WvrN1P318X39qI7lvrhaQAWLDU+ThoC
quOUXBsTbN7CObuVeTX7jWKcEwjn96MV63g7lc2u0PC/6QGWbDCLwcceO8BVonk7ZS4fccGw/Y5m
/6ou3PZuNPJmOzRmfWZLQ73quKwuy8H7NibYIn783MfN/dfnJmZf7E0Bc6IncziLoGE7yjVKeqtW
7Vleqmy/Lg1w/FBXHLnZZ9EM0Zk7u915pw/eLU4y0SbUs3wrK0teECw2P/piaO+rPLy2xnO6eT8/
fsLj5Hd5wkWOaAH9UAnjyD58wkHkJgg6npCqh7o30Tj8hVgUsg2Nba09gHAXFHFRMFDrLMDLV1nV
swPYVIt9kJj5Km5bROQKU34uI9FeA4YSWxxG0JhQMItt1KLcjMmQ74QLVb7u+ujSG9VpbUuXCHz0
TlWIXoVk3i5bjsZXpCCJPEbUYE8PXwd/GqfJFLiqmWFLdCrUxsBppbfMjUvVEU51jOiHFc/71lJC
7WLo1Odawf8iabWqC5JhqpD6g9Ts5FW6ipQWebqOhM4PRd/gl1ApP4pUcQGCcM4HkmKyMlrAnZ24
/1lOeMn6cV86d5X1xRg8fxKte1nXCaq5CDJgV90tSlUhenKBUuWIN0wGNHm3MvKHKTWw5lSSaKMl
vfEwpyP+H9CbS6REldTz2youH0NURlea3v3ke9Wan3fkcFSWXO96ERQsV16XVN/MbpTrMBrCHqsm
7ZTk9VGCga7JYg8AT5xuJuWx45wGBFPdRm0ivszapOEUo9mbzq3ME0JSx6fPu2GOAlvTKDrLFbH4
0uFhuVXwzN3mc4OveStQ4UH2+6rS4kdWYIwtSlTcl6Fa3uE4dFdMyrePd8ir8u2bJbW0bhZcLaaI
5I50VI9rJY4cU+zkqv1czBr6kPZ4LXC/XtmucFFx0YqAQ7zZyjFWAmuQ2i/6WMolDNz8Imvm2S+p
Pp/TVbADy1nmLJXDKpmc7iZPu7INlNp4GUkYtropdwUarzvR2O2Fho3bzjY7M4gMV6Cl1gD/mbvs
IVaH8SoaMZ5qXHdEk4UOmVW16q2XS23PP4Wv12l9T4Lk7j6eiuOOPs0kSLCwDIHkwHmAZ3C4u8bJ
NsIuHsM9jQxfTPNVyjxA9UGMxkMLxD63qyGIunSTSPGlLuzgxPjvVh/hIq0NA5gONeZ3BeBq8f7u
zMzch4j2n1uh4jC78tzO7QLI7ZTvpBomXxJl4Toktuub2Ugf1oDwxJ/TUtSy/DLLJnlC3O0fHwt1
DupQVOYx4DuclqSz9N5oR4OYb3qwO127tpLYPPv45Zer4mAZLu9OUw9mGPLMBAyHg0xxFoaJMRv7
KHGNra1Lf7RFc9Y33YnNt3zEw4HQV6AIpC4KYeAljgbSkVRpTRxL9nNaRIEiRNz6VExiHHSm8R6x
iFMqUMsvPByQg/pVJ8dFXABxmcM3ow459LlmdPvIbNfqMN0gThp0hf0yJNmqSYoVTN5i9fFs/sNS
BhACOIVQib4sfeDDQdOKRrtnDdV+9LApmpsvMSrwc9NvkUZ9dlJtBYVl3ZPMqmn8S9eL7cfjv39n
sMNL35nMCa3XY5pZYhdmG5ty3EsFPsdQ2tPnLOkBDgydvGk7/ZlH0s9Ntx92Hw/8roMExJO4btHw
gdoI3vcosDPLvq0wSm5uwCnM12qFKbOiiXPp6FbqaziW+3mbzOsqFGIzZ0X4YOKFsiHNx76md3s8
/1Jxm4b1ydbWcjW/WQYcLTDDKOAShUCqgmh6+EWyIWFnExHf2N1MzcgdrPOilnpQFG34ZZbYkY95
SD82MzZ55V04LRpXUANeKCpg2e1gRd0TtGxiYQnOI0euCpV1VFs210NVzSeKe+8ANmyPxUqEpyX9
BRNytE0UPYdGngECJ5kLWqP0laG/1Kwrz5hWeik2UadvpKIA7ZhPfMKjtbPgMxbYHK1AYnTspo5C
tjDCUr6hdnMzYfvhdpO901tOfcxOR7/KNWsj6jnFJeJUrfvoBHodd2FCUdoC+f5OB0TLU5qScTzf
GDLBjKkVdEhpawcUwk5p0C2v8HYtoPSxQBKpQ8MdonJ7dP/3k9Q6B1D47ZSryrUjlctyVnChQRs9
ENC3Y+Sbv5/YGIevR/sXiVkiYbqXXC/0Eo7WH+qYZgKrdd5jF4VgaSHclZG1yLorRqPBdcXDMRqi
4sygA3uGEg0VrSbaYGSlnatzo/mjVIZNiLvKFlpEcgpKdVSbf308InTEafGuodpxjGW0xhgL5Cyf
9pgCfxUaahpR3yRb1528y34wLLqHqK0iGBF/S5NJXoZR0l4nfd+ssiSXF+T2Yj2PZgp5jCqJiy52
YLcaym5x2cbfzaEF8T+XgZsmwHESGwc+PZ2vmsyk6j+a33oXoENm9OO50Q4nJd8Pb9DfLwfTjTYH
bWQW2tGhlLT0qtRomPd5mtuBh7vOhSFB4VYzmgZ+HZt0w7CfPk/d577I0TaoRlBrffGZRfRVn8LW
COJi7n98vCQONxpPteS/wOeWdghi0ceeCIZVD1kfTvBrusx4sdy+3KGE5AQYy5frGGXI724BxkQL
8VL7eOR388HINgRTV6e4ZYIWPjwLVWc0hVUKbY/lbL4BuBcF4+RpJ276dyueMwSpIYrIGqoR7zwf
wi6ypVa7zZ4jbtg2hvVQt7Wzos1/qoF1uJ+XmQQhwGRCnSLaBYl7+D4GTXSOFdHsrS6NvlmwhdZW
6V3oWgKNfQQ1E3uUpT6ew6Obbhn0tYFMtQTO1gIgPxzUratx4Dbo9ym5xAa9FmAadQneSijdl5TD
Zx1Pk7zv9UXmox0gvceL1JJtFivDHKNdUsp0lSE5d+qkObzp/n6wZQ+jfIkGydFszBJn2Laipw2K
igAk0bXHRDf7izA05jMxVSHS08jpcaeBKVKr8pyrJaV0kCGdSLEiJgvDncWKtpiD6efocj+LyP1p
lkoWdCV1+Y/n8VUw8T+H8e/HpQUPBQwELf86um8Wj0pNMapm3+hIkM+1HIFWYf++deph4zZVfc4m
Lbamg+IFYjnjfhhcoKRSn+NHO1ZcjHm99kxDCuYyNNromiyre7ZqAFKWl4QXRVSJnzqyzedRMxhB
VkfJBajUaT2YHSLrleVdxrpbrtHkrq4boT6q9A/uORga019QdNdIRXHdzViixDL09kNXuZs4xcS0
p3NxXtVmvYqN0g6SHoGmj+fmiH//OjccD3SAlrOZJXa0UV177At7iOu9EdqR7wFpp+tWm+eWAvbL
ToR12aqxuxtkf2uJeX4IC9f7DjP8G7LMxYaTt1tnlIB93YJcM3nZdA0/ND6H9lA+f/yoh2H97yfF
NZenpAnKPbIcBm/AHGkPuQZ5uWqfT2a386a8CoxEr+Dr5daqm61T6kzvtzzRPK1IJgcFTJqgR+N1
uWVHVljtF6O+bz0iH8Kj8NEkHmWYqbPPPKs5pTHw/kBzKagijwg9k8j+HRLYcSnWNFG9R87I9hs9
0VdxB3yH7XyKnPIP0wlfDFIKlAkWwLvKHs7XttkylIsFiK9Aw7kWKV3tJM7K87wPs9Wffj4PHDtO
mQBUoHgck2GcwkaAM5/F3m095U5W0gsiHI79ScVKXlPS6oTz9bu7j3h8EVIAKIpmLJnt4edr265r
Eox49+wrezdroCfdJB6gmbe2X9kIiKdVIc4adehP3H1HYjOs1KXKgAQyDb4l4z2+dgHC2FVq86qJ
p8jvY52MzxWy+PddaV3rtWVsKduqG8xh9GsFE6FNZlXWGeJDEuAwynhKqYuVO+CMkOllSZbcGj7S
erjTLl6Gs1iN46OicemEbtvsStNQgtrsm4c+H6KH3pn8vPQQxp1EsjFqrIV8qoIS6lXXX4hZnMDI
vFuxy7s6FPuXSGPR+zqc5qoJp0IOLKMIwKHv1mGyKTg+CXDz6UTa8G5DHg21fPE3B0DYT+WMWEi1
xyN7DBSkZSsAG6QN3kMX19+QMD0lS/Fa+Di4OVwI+YQXEPpIN/myh0Oag5YKFNnyPUtVPR9NF2la
BNUEkmPIAsg+QavCict1I/XbupkHFLcMca0W9IQbHEjXfeFyDyrurJ6ZOaarRZVvFaVrNl6KNWYF
NXQv2qS5qI0Ruy4Ld9hZ6X4uacXaHsC7+mMzV8KfMa68wFxqVY+uOEcl9tSLHiWDy5Kl38Lpz2lH
Df19CUOZKiHcPtsjGLPuOA0vtWkEKzerSNwgcI0lvPklHoxO+H2OnYs53v/h8bA8AOCEV5DCe/OY
XA7U5rMm248KguG082zzZyFNuSFY775OCJttPx7wqIDy+5XBoNKV0WgUkQofflu1pAGUoqy1N5La
PneHcGOQ6VqCW7mUWrOLFGFel0MTrVDotH2ARbNvxeOpstj7KI83X9rJlEip0GLncvgcfeM5lEqi
fN+kU7LtPS/eZiaEVt8NUXTr2586Wjw7PRrB7SJAtuJOppo+8JlClHuHsHGf4vTU53i/rTW+xWuz
igoLWrpHD9WisQgKvtxrieU+AGhF6lnaydrKFO3zxx/iqDf2+iGoxpMYki8vSq5H+xoYErUs8oV9
heCHL9wYuRuktPAptlqkuIakiM57wyw3mssOq4Wib7Ap7M8nGbvnpValAXRmmMxumWZbDcAS2psi
ZOZ0qnDo1Z05S7AX9Jll7cLQE/GJOP1drkOH0Vg4EqgYIUVoHT2/qSlhZcbUG00Xi+ByLJMNdc5T
Mo5HvMvXaULHlbxeB7FHUndU8OM0QO1LDmI/KNHPZHB2MnEfRG1MgQUAd4dYVeeLOAk/G0pS+2Cp
tS0SQ9PXjCJPgD9uc+K1/2kDIWYLp2ghwgPBPMoCwpmWWOKVYk9r3gmKDKZyNunpeVLZd8R/81WJ
SS1u9RdOPd/phex3w6lEZHnnN+fzos4CGYBSznLRkgDqh8s0UrReR9RLftaoG6z7bu5XZqb+Kiwn
XRcOKmQRGusboxz6dUEpqyiGE5Xzo0yIBwDai5gv6BJ6u8YxGdZIowxwh9rsq26wg2qW+Vq06X2Z
qk8RDu1Bm8bmKrVrSrOGNpwINI4W3u/BPcRikItHaOe44IMYo5XadtXuozF50dHfvaQYXtx9vD2t
d3O8xL7LHPOSi7rC0bqzrWaYK2n3e0qr7tYwZbSZ6Ur7fA7R+BNEDiIpW1xoeiQ2XRLHvgn+aa3E
cXhnV3O2z4Q7P9mpyK5LNx23hpaF3yavQn6jVZMtioSLBfnYb3Db6TcuqjsIuukYVxSwd5eCza6T
Lg1yGEhhKKmb9nC7xkW+ztHib4OdF1tjdLw1zsHNtZ1NLTmmVNZTOnkX8zwC8h5rgJKRk94No2P4
aqvnm1hvPSwBBtPHH+KxrjdiuhimpN0OjllfnuSVHIUu7FtTZcmDWmbBUENYltGb0KUYtKw1RmPe
117yw5hcGeieop7nhYfgoFi0ysjp3RIPH11uQaZWj1Hcfs966sVNniXPlSi6q6Fqqs9ujP5ZhFzD
RqligY+Ba19U+BGsrEJIlCInL/AGq1xZ6HlJvxeTfoVKqY6AW5Tv5npWNx8vj3drEIA7dVwKATp4
D5iFh29mFIpTSDdW9+QOnd+mo/K5TOLw9uNRjlRP2dsMw5lH447eLUnL0QTaiSq9MWy0fZ+PKzEm
62hy1gqFcjtuNq7WfYldzB+Q2Us49jJZ+kNZ3mrFtozuIyTiShykjenKlfDwvHIddbu86e6yRPqu
TILJ6X02m18Z8t7ixj9xUP7Dw1OVhdRsAHJkGx2LD8hJRnCaOnffO6JYOQLyQ+MKQntTHyG3GUgW
NvkEsFYbhBX7Om1Cv4lScWXWrenbJpWdYXLjoErlHNSDPJ9j9weikdXW6i3vvKad/XlQaTC4ipq/
ZF4Tb7iFBj/Rh2hlIWl/leo6Bm+pl5+4u4/LB3wXwkaLHBKwNq7kx5KtWmrKPI41ZT/iDY/0nuho
DUe3+TyMtzMC0leNEnv3rT11K0P2EAadybqW9TAHYqIznJjJplbVqfbrWY8MnyMlpXsEjTRz0Ur5
eBEdxTQ8Kxa5XNRLl4Zy3iuT6s0mdDLhtNLr9b1QFI1Cs/DOmgrt9UzRlROpyj8ORb1wER4C73NM
Z48mOecRzoF7vUhD8q86Rw+ztdcZy2v/8Vsdx4+/X4v3Qj6L/3EJHe7A0eo0OXeVsTfSGUtrM9JW
xRQNlIzUC/JfP25Ecpa7WbSdNO++8yZ956lhDW0nmle6xu5QU/Fn0fzrM6G0gdw0zALqI0fPZIqF
8DM3xj6J5S9i6arEAtUOP+eGdE581SUFOwgB+KqcD/w+8u2lpXX4+hliUo4FBmE/asVXBda4n5UJ
GjCKGvmOiIYTRLF/WPGcQIAmwRFAGaOTfzheZApWPPSCvdcb4tlWPC/QIjdblYk55L4L6uHbKHWn
XYGHRHLHVV5ca3BnPynHOfNtUo7baorWJlCuB0V1wrM5SWDrUPyk7SbS6cQOfX/zUPugq0SXeGlS
H9c+JRah1BPn9MtsxOVKmXX5w9AqYwdGyKDZpvdnTYnv7Ik1uVQNDz8KtxxoMeqtRPXvvHeHapgx
2yjqL20P+ycVtJ6K0q42U6FMN00HCqTsR+OJY7laZcJrbuYijtcmyLffn+v/wzcB6XPo/Hf4Jvi2
pO2Kp/Yv0PQhjJMf/YsdoFqfwMAtQup/mXf9G8XJ31DPAZ9Pr33B+5PW/IXiVDT100JrI+JcRJXB
evL7/g3jVD8tvwtSKmJfyO0gAP8HMM5XzeA3K4m9xiri+RbqAi3jV9eJN4e2Z6A9AcFV29VVa5yj
rtFIv1YKJ15VFfDNxKsBKIVFQhcrNeqNCRhCa1SoyoMhLwtYBMLXWvUZxd/qLLaj2zEiYfIGfe/l
JvIRQ5c213Wse3dDFM4/hnrUAqvSaESW5lSemWF7JQaZ/e5b/dGq/F992zVPefJU/svvm59P/b/E
r3996UDctl3yoz0G9y+/+98Elf87GCmv2vP/fQVeP/VNf7DsluDwr2Vn25BSwB5QcgIgDIrj38tu
+RsCPCr8CFiTW71ZdqwsuqjUJfgJkAs0kjnt/l53/CUE+kUcH6mU32yXP1p4x0cYv2l5CAtwM7Bk
KmOH5zyXWx4ntQhvEUYwV3qcDn7bPk91M+0qV98Zma74CITOhHJRuMp+Iil2p6gUKNADX5Wgf/xW
GZ17zQ3COBnPEtFngRo61CGGHxzDz6+b+49W1P9QmPpSe/pglf2U/3r8+bTwQg7XGj/1N1LdsT8h
LLwAPzlCFozbfxab9Qm3V5CRIFKsAw6UonufiKgoD3C8LQSJBSv491qDH8J5BIyCsjdONyQmf7LU
jsGipDboDCEyu6CZllbv0VLT1VFMA4qu33NndDdWFE0PkpqlX5VUEBTweN/stqPma+f5cAWIztkD
M4+fJBDTxLe8rP/+ZgZvf5+ub9HqbL43tzetCzwQFuYyNSaObxo2h0s/meNQk21ifteKwb0AK1Of
k6TkwZjpp2R+llf7z/HOUOh0UPxD85mGF+Mtu/DN8U75aIIVPqaPVbh1i7O5cH2EsX23x/5vXI+N
wN72FC38H8dcMjEGtkEnHBWNOsubEGFkzNZvfbFNgjlI19HqFB36qD7217u9GecoMrWcga5pNKWP
3WZclZvoPFrXZ0+qr6yq4OMP9opbfTeNb4ZasvQ301jT6UMZgaEcX+GlkKQPQl9dJcGPerWTvuHb
61Nf7lUL++2YlM1BHKGVAcbjFWJyOGZOfBA2aao/902qtujVuvoZOv5mtbJLW7e3jtpU0copBmsd
apVSBbUtBFBBdBE8sD7QVwN7VKIZkTqB9mqjl1UYDFaD1njpVEYReK2aGUGky0LfhK3M6yCNnS6i
N5BlN4ZThqj7S+E+u52MSkri42iR5GtFuZqTSKn9prLs72Ex0P1z1KH0u9GDezEiNrMFIEinvmcD
1T5yJtm8VZBB0Nf56Gg/KtGia5cabfeC6YlNmprPRrMe3TTEKFKG6V01qii19DKf0A3kfLkDWKyh
5yjLyVxIxJnr57pdVL6BwZu3TYBFeEFRhVVGqawv6HxyG3i+67VtttK6Mm0vjBr8PqAtLb3EK6tB
Uk4xqeoMhQoMbi6jyvILG51Nf24p6aALzSsnI7IuF3MR6m1AmbDJVxHORfsJhYtTXtXLAjr62MsJ
iSmKsbhSvkqQvllgXuxRqSqa+TnW5kUBu5wvh35STvRkjg8eG2gY2Hdq3Qs1DQrq4ZKaDKfLKjVU
nyunKoIhVuldkrYHXlO3J4oy73bn61gL+XUJGBbtncOxiCBTIuhce1ZBjqoMVhkwygYNPlDdosyx
7uy6+IITZ3Jnd174Ez4F7f7ec7NHrLA1c/3xFv6HVyc/WwAqHrE4CPXDx2mbJuJInnj1MrI34FUw
MtC6atdMznwihT08/+jvcahjWYugAVwTnb7t4VCxG6aRDpriO6djThu6VYIeHcxgmpIoMMMwDRwb
2DnC995lG6rF1z9502X4ZWACPwqHwGGP1SrmqelbTSuM71Falb70QPCJkQK9hSHl5uOhDlft61Cw
1unOgNqC8HjcxXIlVbOUQPN7DSflVmYzLJqhPtXvP6pALC9Ex58ZpRDx2ok4nE96VDpsiMr+Luo4
DRLHbq7g64fwZJIJIJCpPHz8Vsv1+5+9uPRnFyFToJ4g9gmR9aP7q/K63gul0z2GVYyWsj7jlmHa
ctOl9byKXSv+ZtRj99TY4hRmGHz58dismNeSDrEPCL9jgTWQSeg4CMt4GpI0ey40ekBbxQKs5Cdd
M5SX1EAQdQsVG4dcmJpRtsbNDSu7yE0qD7pNbNTbwq5x9BCaU+D2Jx3xrNeKYviDS21kLSwtzs56
vZu5NTHaeKa0r2UrWaX14OOdAowxb5Bawgaria7MUInPZGsSNkQaZ/WWCC59maM6REDdjOrkrHRA
v25Rftem9TR0TNoiurtzLe6kNaZsQI5nQ473VZin9TbxYqrmNqrb10xfmG3TOs7czWw6uXdX0Bu4
0uvcRD85i9rYn0tbppk/GoqsKF702ktqzGVFIFM4w1lpDKKDQjV2N1KkVRa0DSz3rVQnS914PcW4
FTbWxv1oVu5XTBH4j9Nez9HfKECSBpFd5bvBmxUQ/NidjDvLiZI0mNzQM69EiNqhnyB6qe1ioTvz
Ve+GYKaNkvjyNq5Imne5Vqj2Jkys4YZNMCyyvFqe7Wqzic/HIqEfaKBFFG+T1igsdl8LoMrF2FcN
jEptwtWoIqy5raI2xKRBR7vaF3peardemfQDrmMoveLwU0mgGMYILWyOTArbBd9lWsGnk9E6Rpfl
V7vUu334C9z3Zq01ay9WI4TxIBNzoasg5IOid1Xp64reUT22sjH3I8nZk4VmdD/bkbvPMvS2N3Gp
Y19p9RHK+RGb8m7GpRM+hwoSuHQaCwaf1xTrVHggbFF9zkfA9o75MMytsBBw89LVlM5NgcNnn9Yr
Z6RXvELfk2q7zPU8vtCqaEK1yw4duI6xlw6r2clLegSGV/Tb1C7i+7726gdIUdGPbPIi47w20vpC
jmYWrrO8Fe566KXyMowjssK1MWflWk2E95UGf/xrROIxXYe1wTR5Y4uFWvHaw0EQKr6vOoocvjX2
keM7hZ7dKo7Z4YMs2diabJx53QNT2EZGO9/bZgcOQ+sWlRhTGwE9V6qebPrOSMJgMp3E84fWrbyn
qdCde4mU//lIoRonbkfQ7lAQFKyCFoj6bVWqzYyPEZFXaze2uTHEXKd3eUxC/Ej85iYvGeGWe91h
hHgT9aXy1WpbjYtSnTJ5Wep6ml6qXjt2F+h2AFFy2ynN/XLy1IsIjxYsskcdf4PCc+SwnruQZn3Z
pvIusnM1XXsAs68KqbpfvbD1vleYPFU+DIrsm2g8Fmhm1JPw9TlU9nXqCiKmTs1vkknTWoCipYvA
lbR+ItTu/TLSTntoixAquIWVjH7WKDM/YKHAnO4iSTKP24OX7ucstzB/Bdv6WeNXFoGIynHdl2gm
BwaERSI8sAf1GlEMRFU8aVY3VtS0V+Bpy4wJrHtC0jyvX5wikdY6da2ctL/3Jt9oB3vNQTZ8Nhoc
zGs3LOiKh43+2ULu636oix7iuyFGcLHRsFdaN32MO2nxKrGHiotji/jLwMeK/QSlLjajGsIxtTJt
hgDqDFcuEk8hbGGpJP40ZExVT7MKsfvBbH8MchSF77mDavvAa53nKptKwJE1cExWw5znPijz9pfj
DHKFUgbiN8Ws5Fe1DZaY0rVJeymf5G2olWZLIwpifkC3oryN+1gXPihivgQE//azIaY4DhwjS0af
uayByyhD9DJZOdbRo1E6HrXJnmgdk3e1DnpOr9va4khbSYry3yJ4SwkyYPTqlCKze7JK1cyDPB6L
6dqJaq3f4QOhhb6GlEfKBEb6zgIdNF16MJuIi3Utlassczx5zmmFe1fp0IheA9HIxyCs0wqB4Hzs
YRyOwn6w6Y9YvoxC5QaVxT5ZFygHVCgp5XPly6TMv2eZbn61HDi1QavQbd3UuTYBtUpK73sXJsjo
eTCdRlr53jD5aW5SUpzU3mbvjQr4MxEV4qYGmdoHbTtGMojSEK5sUkdd7o9IKQwrCNTduIq0kDYY
be229J25wh3M7FMIoNkYq3LFNS7P4WlW5VpWevp1ghYq1qXhKC+5JggnWkUWHYqDBcbzcyR71hGN
dQR49U5rmD87KYNB2H0bxLNXCB/qcmEh19D3xjqpcvXSqLr6+1gq8+S71lScyX5qJj80mkbf5LFT
uWeGwL7tYfDSuPPVUWNRl9QdOt+scMfbjLpjV+gmLSiXEdhS6qeK7WFOPkz23lSy6EdRjuRZhCXd
hZ5Wyb7MxuRu6dBUtPrC5pJKSmUFuFstgd9cwD5JicewemzaegjmOKMHqitp+LlHLfbGAENO27bV
nF9USGY1UMzQedQzpUWXAlzP0xCZ3byRxTR+Sa1o+OqOQ6XQBG2mflXpdYRul2m/lEQQQIIiBFRX
TV3gChDDfWnncP5V4LazcRU4M+vcrutqZXYLU0+POtLHKHbHO7WQkbbto5pMz2pRQvVbicj+Wteb
XJ5FtTLtZn1wHyeRkgCaaoZAZ1In6pq3sNSAU4TUmOxzupV2af2IaKWHMD1LEswpl+1zivzeTVcK
+J/KkGBjJMUQPo819NggssZaDUynHFZlOdWwu2nivyhO3r10OEnEPhl69ouwebqI8hQ/JfG5NHM1
D0QduuWmJe95aKVCwVyfndTadrozwnQdlAzEhrCdK6sArbG23Ciu/ZST6bJ33ar1lbmPoMl37pLd
gngCISy8H7LWtC+J2zu7rLXDGjC02bI+kjF6zMwy+SpjMHqrwpnafQtepvaHUKUbzH0ZP3ZxmX1P
aYCyKjO7eCJWSn8Ug+5weIl+1IOy69Nba4rqal0DkM42Yi7JtqJ48B60VO1ujWIcY9haJvL5yWiM
Z0XcystZT+49qxY3oowSFODQbEGSFjH2jSO4Mn0tNMzHOi+zIagj4dEWV2W/n0qX9sFI0Bn6xagA
FtDCRSIgYq/EvqaNo4csI12qAI3P5Eqnx174hanJYl2PoPs52DiqEi0JbR9ZgvwaqGZbn5ttrU9r
tLJHSjxjlXZrVu7Y7WJF1XfFlPYBqzG8mpFAo8efVt0XHTIHMgSjxUmYmNIHZFr6s2alj4MYei5q
rRjNVVUMI7TB3B4fTPZqBhuBsjT7k1NYT6f00kAr+0s2d5q7iuwUwmFl5Unn12M0qSt77KL6PAX9
sQmbllSh7vIivNFFVjxVKsA4FI4GA7yul7u6r85YgfqwEOrxGRnxiIIHBpmjKH2vT8p+G2pGMaz1
3kkNogal4gYYeu8BUpG4Rci7u8ogxHSB6SLR7v9vzs5suW0cWtcvtFnFebilBkuek3acWDco2Z1w
nkES5NOfj+lT50Syy6rsm75JJxBAYGFhrX8I0Ok1D1HU+fRpOte9LW1M2/pcb+KtUOY4PkEvr1G1
qyoN5qbfIrNtk2OElD7S3RJbcjLiOmWJgHiVVyLNs6d0aJZSDih5tHHMhhCij7PbrfK6dUZK7fTC
t7o2ea/lNOWPssdojX+krPZYSA9EE55USN6qTl3r7eB/E5gUR/sJQlS9xns2Qf1jRMhg2ixWSCJd
117fdF8kem8d7kg2irMaQqFoLOItAF5jrMVbkvVo4VIRsB6K2c7kymz7tNuZ0sNttM1MuQfmYXqL
EQE1m7KpSzrG9mTOmwlL63gdzy7gX1NO3SM1sUHfekLPbtpuMn4UVRG86TUhgR5zpRebFvBUG/Y6
ecgq6qD5IeFQWMbWgxVb47iRDXdR7HA1iC4BX2K6c4JonJcBB5zLcavKJiVRb1tsYlyfdzimm5X2
IKU+q22zyLZym/jDv346xvTRBt5flKqk1u/oW4+hCHKXd03dZQ2GYB7foZ7s8mC0fXwUkV7vHZ5w
7rYZmvQrjhtzHmZzQsiUPF8em2HACx0oupVAuJy8n4EUdg1WvUy/8/ATD6QyWRxOZt3ubMyv1mbf
IiyeE7WIxZGlvwZVNO2mGowwLC9z4yjUZUO4eC72UY3/6mbe7ZzEaPN9tRW7DG8P1//GIzafVmJs
h/GGC7nHPNzs89CZxPCAiHGHEb2ItWSdo2fxjBrtJO4mgLVJsrIHrUDYPB6jaA3hZwESGUl7O9RF
gon8sEwMZ5wuvka1zHzwRexVN6gQCf5mp7wfGnU+IGYLSJJlcOLrSHPZZASg6t++LRbnjDpxAGoO
Y4J6H/V/ADsqCkB8xc6ASkJgvJqoaJBC84R1wgBY2HXcNd0zntfsvQwTZvtqMKvyqTQoW63jOC3U
Kk4tVjXKOvGlCJoKBF5TizWCid5NF0R5FArZFl/mRM//4VFaHHR71L1QuLmG+23JOZRR1j7zNo+f
taouDw7UgtdRz8fnQUirhTnRard1ntXV4wC5O2IpXa1tKOua/QPEu/nJRgX5deLgjCGJgfOCgXsv
t4GI3ZbPLxUW1H4Qda+R6sq3SXiBuKbGIfQbXTOtcSWRCBpXVZBmP/gR7fcCc4N/UlWrr040EYg8
NxtuMwufIcrE2HGGNBia+14m/hGF+upLAdCOL1PEfrs2WyNx97GXxFdFFYHGdOWUhT5KcJAp7Hl6
q4bkVY8IAWv0mlMsL3SXHKEEad+nRJSw9BMeNRPGn4iwdLPzra17SrlJFQVbaegefFXukmAlAO2W
6xolT/ZqNen0pLMx4pkfW92PjvoQLYYxquw7N4ld40pmZixvbT/y6k2WZpTdRhWo76ln9do3E6Gf
8m5iBfN1N81dcRObLozXhh/qIQ3aDl89tMDJ/gt37PZDYQ3m92iOjTS0UEJ0kQEfS3djZCVKOOVg
2dtUr8Ako0yfoH8bd3O6qkHFj3tH2IKCH5XdkBJ+9c32aUM9RizazonKut1HI/zbXcWVkd1oyYgs
Uty2aP5XdW/s9LIa+QZRMmTbuHFLZD0rhXtYH/m1t+LFzN1nmSmMu8pMnQTfQlvJ6wgUZLoZG8sq
yWqUXl5HKHZmh1krm3aVFvbkrDU3anH49hvV76PCKJqbIBUi+4fyQ2k/J5NDNZ618OYdn8Qbt7m2
fGwxy+V6S834UUqIzysssTRjpfRieKpNw/rBE0m1YePM+XOMTx95ns7EtqLmlROk5D4r3LWxG8ng
Pd7lSrcF/2bXFFderHJjHUQTzYqcxG9JLKrqnyyW6feBHZWuetyfaLtkTsZJqJOq26EFwFNbtCO5
ldH0dnPF1Th9Kx2cokNFUeZLSsOyDHWtbr4bud1HK5GzH27gNC1PTCsrnBszF7UVdlnp/PDtthxX
4+BUT0U+YadMHwH8wv9Q6zeduuitl951q591kEx5mOiJRbv0/3VVH/8rL/7ZE3xXSoXjA+rJdW2q
j6zWUhj8owEgiqyivOj6L0mRGLdVqozvVBmzvy3YLqOgkrU0/5ci9VJq/WMU4LqYxM1T8JLk7rjJ
p8jfVLlxYSrv6rW/B6EKDT4FTavfQPs/BslylyIQ9eIX1QPTGnxL7CqnRYnGrEiM+1RdKO2/q9cy
Hqk47sYgD00W8HRSykukBGYqXuagm8PKxl5Rjol+B3IOq7XBfI79ZNpqar5EuX8/URNKAA0FUmbW
8lwNF4kFO3FlVh4CT5ZXizbADQabHfbns1g7WS8vYM1OexhLYRqzBsQkUBzycCs6167qAOB4I+/C
Qx7U9ZoPqa09wui69t1LHc/Ph4Iud7qmXuWMU2RZVFCwQroxK25WN5btyoYg+lei7b/L7TbbhMQH
QTn2zNnO1wZJeu9F5QHDIXTE6UM+TE7ZP31+vt5PyFtsH+mJ4ORBD2z58z82JdUmKdSclwd9wYHH
PEl5jMavPfXeC83idycZxMOfI52dMaUaoFt6WR40P5J7izrm2grqX59P593WW2AVQHVoM9GisM7F
z5sRkYRkGMtDPkbZtq388iGKzOZlajrrfvRnbf/5eOcoWPYeMgDAw/hOkNjojZyuX5e1ILrnpjtM
Y6Vh7FmXxQohNeefogVILF2MTUsVPYlcqkcdK4et1lrQAkC8uV9mV7qhI8bmh7KlfqHb9sGHpU+z
uNEAYzMRwjz9YcYEKbzm1B0cAvRVZ9BZ69Fu22M6+vb5GnzwYdE14fghsc0j8pzx2tId4WZWzUGO
bbHyKjNb0z0QFxqnH83HczErpYkHWiVYfsUfGzWXRl2PdiEPaR6YlJqKf+dcK1Yxze8LI53hYn6f
PJo7y42jm7bLATwdSvE49Mao6w4YXAn8PipzRxG/fOBZY+y0Roy7Jp/jO3iDw3PetgBk5FjfzUZn
/nSGKLoQB35zDN713RBEXvCsQILOGcwKGmDvl9N4iO0yNVbCG3geBXHqXuXkIXaI8EBmboTZeLuk
od2xdruuDrYp5+wR3pb9wxWywVDWFujhjUOg+k1AcUHQHAmmfWmmmAZlbgnxe8r7aFc3VnGnYbzz
bw7L4sF3xnpez1aZf9OwXvBDYP5mtZqs2f4ycAdgUSWM+UKs+OBjA5VHxQH3hEW45V2YbcD/x0Z/
ADzcHMgxm7vBRaPSbpxLJskfDIU2A5hChOIhSpwzPDwLn+lsFvKQO4UVajq5auGV39Om/Ts3s2Vb
werlExqL8q9p6GfbqtagRBhOOR9oq2xmzfU3pKBqkxnjTzdN0l3WJxd28ru5Yc0IIBYOFZsYs/Cz
jrvKU40IaDA3T/dWlZMb/5Dh6qFJx2j3eRD4aCj2qL/MDiTFuYP94JtamTfRcPB7ajsiybAPmvBS
901PrD8f6v35ZFpLsuaRrBHgzmVAPOSbelH7/cEWiCrBwxOPRoe9RV6Y8DvmId7Ujbbk/fJF8cL8
oeW8JrQkdtZ6otznC79mWcST48mvWfTI0Fta/AvPLaMmLB91LamHQ8r7LhwCz92pIRi29C5p2CrD
/yrSSYSB0bpfvaHWN7y4nee2KHRKH1jkmp3+8vlP+uhbLFgZ9POXHEw/C5VoS40U7a3h0Pd6cmsX
mb6Je6e5pr58aYf9bvqfzR7+FWESFRy2+LmOB+D6cRjNHmUAz52ikBb70AMgRLECxJA3PYCb5fHj
96Z69gOMJuDIOsFV61S04nNZjPea16o57MyJur435KCwdK8rf+HnutQSec5fU1bjjdmyUK/IJJbP
Bupgz3ka60+fL9uyLO+mssDRCQUAKs63sKkGMeeJpQ7jXJZX2FNghuWL8kI4/40cPx+GbwO6HXIZ
9+VZGMgrXuJTUU6H0ojbjdZ47v1cL17fVl18jeHxrZpCeiE+8ca9lybt49zbrNik5Gbq/Gjr4RZ+
A9DNRr2yUBeO8bv8CfIEKmXk7CZdFUjqp1efYbaZTOZ0OijD6UNSiGITN9FLg4LqYzyM1YU4/9GS
o9JEZLQB+gN8Ph0uoLOwNPSnA+0D2o9CpZs6UvX28w/7waSAyFBrAr3y23fgdJTWkkJPzHo+aK6+
VD+hW1YTUruVPmt3SMD9L2ZF+gAzCoYuMlS/UZN/pCpmrwH1CKrpMLq6dq2ZFU1z38w2n8/qg7UD
xI6gnMmpM6xzDnJRR0mhRe10aKaZj5MP2mtRVeaFL3Tm87UcaQS1A/CqICMY65wlrxxz9HF+Ng4C
heDrvnHUk+9mYnHjoKtTUEC7km1fIGvtBmHV2eJQUcAMEQ/JbxOnbCg6ASWYqFndWT66FZqfkA0H
xk2f0X1EKaq8sIXfrwtZ4uJ0ZaCExw1xdr7cwqlLgb7Roc4itC6awgzL3o4vHOP3MZZRWBx0wyn0
wcE+21Oab/WIuRiHtAzEVTroxXpqYbcFcrQuTOj99gU457CblmuGI7n8lD+2U6pbMkjN2jn4DsX2
CdXd1eC17l1gN+qa9ri1/nxjLYfuNEBxIj1HdzkwhIJzfv1kxD3AIj04MG/jyssc+GUmhG9kqWfU
R8w+ma7Q1a5/fD7sudAAiwmxjXSbAgyXCRSg03maTk5VuZXaAWCUuSMqSO2+blwlbip29702ZNFd
NWV1/wUPgQ7WqRM7P4RZNOlqhg936Gya0ytDBJRBP/9p77fU8suWcgYOMbw9zj52PLpBFZiOOCD8
lv/D0Y6/FV6SXRjlg3VHIXLxSHVw7gbwdjp/Af9WaDLVDhl6uxs9N5u1GxkN/bm4be4TN0muLPxZ
LxzwD0Zla/Elub7BE55jX43GQhezoZNCiq/tI/Rofmb417+kuYyvjL50NlmQZxfUe95vaYCRLjKc
PNIRQTtnb3dTMwd5MBfHlux3H6SKjm/eUijvKszm9al//usPGCyEQAg+AP75kKdL25iaPqSNKo/s
MVJE7rW7BHDdhZjwfpsEXDBLMcBDaBL+7ekodP4as5VufXSd+d8gRdxf74pLl9l54OEB7PIK5HBS
RkQb4WwQGkhmDazJOdbCuyMwuTdePFth7FTO1d8tmoX0EDwkSCpwFtAEW6b7R9wpLYqtNXnqsZB+
c4MQib1SUSQucDZ/Sxj+GW6WYdh9vPQIc9TxzsKbZ2hgxHr2wpyMRb3pWz9L7udgNtWVZijrYXKj
9I4WQTCEZusW95reTvsAo8vhJnAGpw01KvIg8pGNnUvD0kKeOaUFAiYOrlRgpPVVmeidXMxxaKxq
lTF8CWY/eG51DTF+vWhzkzetXl4qFZ7v8d/zYm9zYiDhvwd6D1nVU9Nm+UZjo415tUGxqrmWs/0A
VCC6EDzO997ZaL+1CP/4WAAkA1EGjNZLI19bcvGY8ER2IVi823zLt1quIvIOm3BxtvnIN6RR2F5x
bNJMQ5HKwkQlaNotMko/P99870ci+1xw4gvXiQr2WTCMuz6a56mJjxEyjeGouTzqat7mM6SD9V8P
hdopNCxYpbQYzu+7omzAp+YKxqSuzJu8Guko4dFxTYS/ZPX77ulKMgiXAQYLt/miQny2gGOax91Q
2tmxlFoFU8SW6wpsP1BfWetrx040nj/ojIWwQMVPvC7V2mphlMY4TQ3IdNjZheTi/b45/UFnh1yL
OjfrPIirFW21vWMU2i7KTdK7z9f4o2HsJV5RmUW341yKokUfZmhrKzsmbaQvHsP6o2+N1evno5wz
DFhdDMSWS3pJIHj/nkYsBAfAjY2yOuoDSm1Orve3lEbUDdB4tNoKi3emFcQbPOWBtSL3daEPcX6V
LsNjMLMUAZAGgDZxOrxno5MJVq860gvzblPIXiFhpb+ynClZRw6ApAwq8N+v7MmgZ1mTMGME2qRf
HWWGlqgbjc0VEuAX1c+XjXkapXkZw9gmBYKYx0RP5+a4Cpy7qOpjnNXxjwq8AXC1JgXQgCRtnYOM
ig2bHjv7tL+KXM1dpaiqoMUaUBzEAtGltOYEm8+/9/sQ6yLEyy31H1PyXJI97cBf9aZoj0ioOre5
5jnPPig98IS5cdfLyLkQ/j4Yb3EpsGEossGMd5oPee8lKc/HIzU1LEDB7D82jafCyC/1u9pOgu3n
8zuXKEPFAo4yio4k/YsMzbl/pVU3lWeBDj0Kr0WfPC0KxwwhcoNQkoMfv2nZ6D8Hs679KzM1gA+Y
mx3OMjl0vFEU961it64b7s69Q5qMmJw7Bvq6gbOlo9GTOQX/WO5t27ocK7T1fO8XGvKJfmHZPjj8
dEkoDBIBYFye19Nt5WgYA3fdMch7A1CK391UhhAXFuv9KLxRwb0t5k80WJ2zhkefjPQC4lkenaJT
m0hLdBAETfnXc2EUVC0WNwAKRf7ZcUMR3JU28LqjO3f5yvCzbA302PrbQw1bGGEtkjwaS3AUltP4
x23eEfKTxMrmY8GTb6sns9iAY00uHJ934dLiJHPnLV6LjLXwk/8cZeFWtDoC0kf6HFq3iWMbVomF
PD82OLK9Sy2l70HNLdpi9I1hHAb5hYz53YHiFwDKhCm15Ehs8NNfUMwT7x1LH44y1uybaRgnUMmI
B5mFAmSxAM4/P1CnEZp7FyQmFiAItlAQX+pbp+MZZd93mdvMdOvq7+Auqzp0+1mBrnasnYMqNOrk
E8arn496pnL537DEDMqxsAvfV9WAp8i+doz5ICer+lp4lbSgmgyAZbNFzHw1e15y7XmRBuzWigd9
70LIJotLy/wSleo0r/r9UxyUxCFqY4CwOEacroCZgPUqbWphOPFhwDOU88pIKIjVKuj/qgP5eyjm
ynMeZqtOZ+NsKAl2Ni9bF0IHlBb8aRVsUczIdiA+Lz3QzwLl77F4JbCbeVWihuicpTGW0Iq8Vbl+
COok8lbOPGWPVSoAt5KaD8lmNKP2aUiBnq3J9wIH5O8QWasJs+Nb3ZqFva4AnO0A9EEjsaJat240
WTYPpRMI7TGIsugaLJH2pBl0x9HoMP0nH5Wsb59vlNMD+d8siCsw8lH1I008Cy5T4raK9gnb0zU6
D1aFNB5so5OrRo3T11mN+i1Ulua1QFnwbkq98sJb7IPNsQApljop0YfG2+nmSKZOw+Fwng+D4Xbr
TgNtlpAwQchoqwvR+sOhuNxAvxOs3+X3gyql1GSjH+wE5nbva/M+EHm7DzoIG5+v6nKo/3/q8t+q
/j7voGAWetfZqlq5OVklcvIHZFmydQLy6WcnMnPV6X5bhhnFDdlowXWsx+lflTn+78hwihdPIALs
b5GZP8J4VafeUMHzOKi8ad9Sbo4N/7e9VEPj/Zx36aXW9UerSnUD3USSNAY9+4CAMmMnnzWOHIzH
Ncwh/7pDrXQdO0Z74XSfhu5lbguFl0vdR7aB9s/ZUMlg2BysxjrYBSF1ldlJurWCpvkBAR02EypU
8ffPv+MZdfq/IVHRoMBClu+ha3i6PWF9SjEks37w03bwtoNv180GClT8dQy68VCqGqBzkiXZl8G2
6ltibnnrOVG6avgXL9wk7zeVyXWFgQ0NE55x5zc00MqBfG+p/4J1SIAapSRm8wTd0aR+AS0yzZ+S
VoGzLGvz7fOFOM10fq/DUjbj7lwUM94hg2atmiNXWtYh8tEZy2eRY4oIRPjzUd7vJSAtNPYoSHJM
EcA5XW2EOGZUHaPgYGrIiOoqQBO+HY5I0GcXttL7kUCosGeJ3qTzdBNPRzJVN0piXXqk22us0fYr
tk6r9WtfS+Tu80md4XWWtSPl1Q0UnUB2LDzX07Fi2vNNH8jsWEdB+ZIpWmvAJzHqjED/YipZ3RlQ
0TaQau1nbXRtwr7UV6IoAXrCNFl5PVjgRGsuZUIfrIENdAmPMhjd9OCWP/8jVMxaUyPy7eXH0U/T
ddAlPUqFXXRlJnRHP1+D99uH08MQnF/QgcSb06HAGavYcaLiWHaquNLnstpUsW3sPx/lfaqF3D6S
SUg0UjsEG3Q6ihQdQgdlVx8HlVu3LXUe+rv6CEXGSeACKO8FvIO8EOo/mJrHA41HmoXVMC2/00Fh
6jmxNy+Djo618pSV7ofasC+M8sG3Iidf5Aw4//z3bGperGtKTWnDGyAXGBc0AAs01KHLTKQXEuTf
DdfTywu5KndxHtNJkol9pzNyQTz17dxTuda9CN5TIN03P9LiG0tk6oGd3tB0dx0Jk8pwEFPIQccm
oT95nrtCH9Xd8Qx2M7gXOY7GlOks2u71DA2U7BfCTOnlRjhac/dkqrjNtnrqGtdOolvpytVGVBwN
6CRW2CuPXUlBWP9VwnnwQ4X5xTdFyaEOG2IP5K3lPRRKz4JVARj4RyWK/qWoHX4jsIh+1aLH9QQg
dfi37zPqtVaWlvU6MGk/7EFRaq+zXtR2WNS1vdV1hP1XlBMGqMO40eBLrjPNBDBQEYL7HmfEJaV5
03kwyOkeiPRfb2hMODKlpR7HsaR+Vom2Umu/M2BK4u2CbrBKW0e7kRCF9FVRZXoMd0dHQiuFYqyt
zEyabxH1ua8yitWvyoHrTA9GQHdXXt4ccVpHTqCVuv9aWn0O8xufyDu39JURFjIrqI17Mi3XQ55C
RC1nq4Bpp2bHXZmwFaDCgQ6Rm8Jf1D7g4fnPg2qLS5XMD9JgNj0uFwRK/ksL9HS35Moc2BZle3Qh
wcVhDeLiBoHUn0iZ1491sHCNcV/aJUYPJsPsNH6KXT+1ttNjQNPG68aQ2XbqnWpvE//3cxf7m66k
5hDpUl3zAIQziXjjHi0E+8Il8MHRpaSso9npUGgiMzz96TFkQGUmU3ssx7bmQdYCkXarS4bIHxxd
iiqAk5G7AuRwriMx5M3oTgq796aHfToFY7Ce5gG0fjQ5m88D4EdDcYNamDZRjaB9fjqhyLZGaOMW
ET2YvV3hRu7ayGWwR41ouvDA/CDWIuOFlwqLpy/x73QoYcHgG5y8OGLVBOWU9ga3R9SWN4M2N3HY
ShF8lbWavv79DH+/tsDLUBE5j7YoVyBN5Iny2ONIs0aztKLPIazVnPjxhWTkfbZJUZd0k+1BRxo0
x+kMDatMA+UG5bGyLES15yFZxXGc7Ua710JrbNMLz5MPnuzI5C5qZIA4QNCem9dqdZ+Pdp5TSqbT
t2kaKuJZOuLeZw4UzdBP/a7lWbxpSQqusatKNjbd6AsX9bvnIOUCLC7ZpuhZ4pJxlhdZ/aQEdSw+
awqJSNLVurMcKe7xnUwedM8V24KfiD3LlG2aybpkL/puV/FsZwV4nrGBaUovG/yPlMT20ghFj8Kg
mm50P9jEP3H7rbZwa9J9DaxrF4zdJVuX91PmrkPXi7Yj+TXVvNMxSwRuU+5BExX7ubpu4Po2YY1j
OW+ZqnvM8hGCe9cXd17Tdht/7v6OCEJ6yJzJHVh4Rl9QWqfjj24eg7u3zKMtWrmeHFvdprNzKQv9
DYn+81YnxwUuSGOLzQzw/vzkjBTJAYgVzpFKbGeEUZlwO8NYDW6qOspRBe8mLV/bQOV+2B2cMxQ7
IoRNdJ7n1SquMnmPPZj7IgMNTYGqaGEPFdZUmTB8BmcI23HUvyID4t/0ldXfDaUQGwkpo1uZOYzQ
io7pwu4Rv7wpq95EOVO9drsiXRvsNmvVNVMar5HOMXawpGs3BNQHeSSyhvlFM0czhvItoGKrJp7f
LBRkwM3m5tysXITBvvmihU0gzCDfoWLl741p6PQrwx0Qlym5kKNQ74JpCHVRGU6Ih8TQgBuCDL6R
duzcWkk0jCFoyfqhqgrTDtuy1O+13uHXq1RZ15FjF28qS2zUyNi4q6KMIZ7OVdHIEFrKcMD8u78C
a4K0n1AI/14KDUusOf14sGoIs4tCJ1ctQrMn50JFMH4bpezj3AoxITE0FKssq2yXRMxw92QigBiN
sUoeRZcFwx4mJ8zPRiPJW8k2LpL1FJnJF0vTvOfapAYbjsqzv05jMtwbrEl/XeaBdiGAAjU+/9k2
9AsKfw4G5Dq9lrMLFia/MWY1TFQLmjMM3D4dXtoya4PQy/x0nZaURyClLooDptUE7aoXhv4Uz2l1
tFOV08saUJ9bu14k7Ktc1t2tjDr5ioec9k/Qa057rUoT6QbD6lsnTIJW3UhNyXlVVnriXQ39gLZI
Lvz0DYK2i8NMA28iLGs/eB3kaL66OQzXsEUDQ4Sz8JTYqnzMAMKMA1RsJGaQZqvMEupUgDQQfnrz
nCYrI+/qN3R2NOw6K614csdBTVdgoW1jMwbCnVaeVjspm05kwT8odpUIdec+Ylwilvk/6IwpZ5W0
Y/XAkyu6S0GD9yj3VvNLINR0Y/pJIVZx3UV3fSYREAkm1P5Dvc3mL17SZ9o6ympt149upTZoo6R3
kd4rsY4DXCjDxEfvY21kfYBxU4+MgezybJPIyX/No2q+KyAJmlsErLQuHKixH8vW1h+UI6cX6pMw
/gfdIeJl0+D9tLMemhgBWHwps8IfwIBVWXAj8yo6VB3SSWFqzkjyoIxBjp3FI7ojVpuGri3br05V
1MFK79oK3F7eO2/ZODeCxa+cegPXU0M1KEnSpyZvKv1Ob1Xgred+FNU1aAuRb7uyi37mohi150kD
XbyOdSNq1mkj1XSXNzPs8xkwxlHVVT3dB7j1pF/gjYv04NbC0QCRNT3Ga2gXaN1XSxe5j8pAGlXp
rp8HzCbx0Jnc/G6MdYARADQ1d+fRKdZWVRtV31IYcl1YYyiDp0mU6R2Nc4oSYVXk/RU9exQweA7g
bgvvt/7puVJ+94eZv2LgSzEuIkvdk7DcbuvWWWttZyG6W2xZYh22bGryMqCHes1bzsjCLuoFiofT
QIJRNGaQ3k9C2eir150xXlUya5CQ6tN+N1pdLVdj1uIiJzQ/LlZ6r03ZTeHr+U+qDO7tZKcYQ8fC
dJCdGQ33jiJa+2Zbnd2s6Ae4N+idpVDylEBoUNWogCDVg+YVAJVEIbejYyIeV7Yy9vU0WDQ1qRvP
e9p1pX7d2+mkbajPmLfYOWP1UmgNEq52DwB0j0oRtmhq0Mo9esB1dju4cZA8tKPlAf+nkrE3+q66
hkZaNskq1eb8Dc8U794XvssyW6NWQxCxojY06sK7Y4bWvNWmkkAlBre5RzZT+9XLGlD2lOBvGZqq
EGgg5Km4G21kQa5VZUTYgM5psDNikqMVuz3vVrq0KnOdYchgbtWokvLert08WXWG6IqtUQ0oFNB+
hPGfVn7h7Zs47q0duDRUwYQewYKdRw4PEP8O+YOKHx5WvqrfPNQUACeatPy2Jp/4ByZOJa6kUT6g
wGYm0ddBl8Xi9aAZL/SThYPxn8qmTRYLsZcIfXghEi/522A04PNNrJp1vAxa4tWIFd7GDPgd6zrA
X9NJ+H0IjxlZEsZeE79ZXYKx3vJwbIBs1+6XKENa7BqJzOqGLgIcfvBM8HUQyxgdrkkNz4ncnr0l
Qpr5N0/w2A47pKOeZu7XX02ftTJEXDACfY1GTYCU2JQcROcjNgadN6jDOp4V9sW9EX3HyhM8gTn4
nUtgkoa5skTOw7/MpX3X60hYhm07J/a6oUZRLxJdscNLHIH1rdtPNL8kSqhJiPoUzwaBKlbEC9Wc
n0D3BMDQRSOfJ7uqf/ldaR0I4mhIVVZkf8/SqXmtMSLN8TtIUlYWN7rqampr78jHnetVLT3FbVfF
2ZNWJ0axJrHosSQ3JaJsBV5J4zpmluTv0jA2VtIiiGonsaqxOku8OKREkA8hl4qRrMthpLhqoHmw
mtO80jcSqt0Uen2Qo45a0Ftez6NvXVURr7FV0+rim1m5XUnXREu/wcV2vk2ubCqqE11ibiQaQi/U
2yJ/baoge8CVlZVwgsa4bS1N3iKiZv6TlqULrx8h7hC1j/7Wd0sZrYxKS16JGXax6gJI/6FlUTu4
8sRs32vFiByBmCbUl8ghKatIv0ZekKkG1C6Q+aGkISpvh4G0Oa1toafcdpYea8hbudIPcfWzt1le
8z4vK+JrONWF/mInefBMM7iIUVxseofUK/V20ood7oXaMH/FaefmK6Tnk7cqUbKA8J/mN7bM5x7h
okpHhkRVo7lGUUq9tN0Qj2TQVZNuq3LKUNvMEIRCbaJHbKvMEusLSR0KX3XgRj/cadLGfT6Ofbmy
qyYyw6kNcjusUREoFoJ0zStsjDhZXTkjEaZbcX9oSq14axJtjnZodelXmMshrwh1fLq2hiJxQ7T/
4LOaRS6fHTuShxopkcdgNOJm19u9Ha1T4D1PdunXXwFG1Y9lEQO1Zf+SC+Y8uLelMCs9hGSfPbi+
9uY2lizpPxQE01FpPbZseTLwtVPlGxtlBLgIRpURqD016BltBSR3b8hJ8OlwMer8F+W8AkksCqbR
lejNEgO8tLatbwRuO0VOC+uKFVmZy7NTWuWjR7Xagvo/zfZVN2W0Osa8H4kXbmL9LDOZmw95ZIm7
ROojLQHidx/iN+V+I6BzwagutdH3k5nxdfKxYQK9mDrfqHno3k3i+yVOcoiI4NRtEo7/KYm14wqd
kHF6Gcn4+9BSyFpc9R3CPVvKuF1Pp4Vu4JWabS77cULyYkRGUl6RanCaKuRFpmtcH3VxsKk9zfss
NurqtdSxCl3pGDP1296P3GPra+kUumqOv1p2YyIlNHZOvut5+32n54rssALjrl1jQBk/x3ngUWcL
vCDU42lw17avqkOQGDmaY+iHjRuUJkw4NJXP34h5Aq3oFKXFF2VM8Xifi7Z2fvH9ev0lE+CXkLtM
dP26Ic5EGxm0Zn4bEzWQbpbIQBVNOxY7zUmL9trKVRxtxzqT7jMu1f0tEubuU2LYvbWl7W/8Qp5h
+j/snVlv3Giapf9KIq+HBvcF6B6gSQZjUSgUWqzFN4Qsydz3nb9+HsrOTinssiYbGGAuCpVVqIQt
MYLkt73vOc+pXT0L2sRteRUbNxtwGHlNp3SJO6aFWtI+6qoZj5rSnVlpUwsrf4BkFkPLbBcsStm5
IsWoyMXF1xbo3QuVepolVA+9hCoVsaPYj+eylM7GcVL7ZFwXs1yPrhGZQ+CYjGDRpVE1xsxc8tQ5
SpsML108GYKDdKz4kkm+UG6nrGYDMUedeBGIUrsfDCsEaadm2ZPS6hMrxlQliadOaRLs4WNE53FO
MdOVfA5yWOnhI3lGT1nV8bsC+xC1TPGIXndgo24azW3fhkO15RQDXIevnT2XpWgc2EoIgidgYZ/s
pm6NwelzKZIdjdnoqGlEe62By/XGqglaXbGnpG5eOCiLN7B02kfmaaHwChFfhaUOWYC0SJe3iSQQ
FdynvXIn+MLccN85S3g1X21P+lrLtDGFiU+0bG00Nr+xuRzFuOLIkVVCuQY9Q35aXYmjN0oc2Fwl
k6fGHv1E9M/KRCr3GfIMwxGHIG3xwc+yvJLiNDsnxYwap1jp8tcxrFjDewNkkOP3lbQKGgExewGt
21ODWVTttuuj/IEdWLwyx6ZwcJPBHy41fBzwi8BwOVZQsbLJ08TKG9dz4DR9BhI+lJPGDSry6hFK
WErl9LDOOFXoSZCQNpsR5GSSVM2KPNZDvRYbWVwbKfSdfVkw8yRRLYn7ZJbkY2Z1leaoJGxldrc0
ODnsiILupk0Xfxk1cbwXpSnJgayOSHiLurFqt2gEYwSVJmi+o/WLi1OmG7DvdP7FLiIaSowsdXhK
Gln9ZpmzdTVpgxRvU0EHWSeEccxhLvPvxaqbL7JYUGGOtqL22IOKVJdUTQLemXNJea7jTGoP5Opq
9UEux/lJ86ui3tXTAPabAFBgzRBsOY6z6nwblFrvVz1peqLTZgtnTzYn9TrNx1jhW6HkXg3NNEE9
1yYyTGXgvNbehHk1u31XDYM7DEN2SDtcsnjFB1Y/CfXR6ER5XEQb3cjDe4EN+1fDD+bWAb4p4vQG
NcXQVwR6hLGchS/gajPlph3pHmA3aoZzhLNTv/EtmhprKqHjtwr6GtvTfNS+wiezSreAQK25pR5Y
ENEX6lVsp6hdb1KwZKFTlPSmmLqIO+DecuDky0b1I/HUhKAJsRzldB+S8dkCRg5RK4bnv+qETr3g
vEj8MV0LTWXxUY0bnOImlgZZDgD+UBxtHfqOwHgK7BYwbAU/PsDpNIQtWIAMFiLISGlXS+RnuanS
U29XhLD7HA0LSVHVMwM7sp9knhLTcl5aMjRZsAFivwq0qHY0FYbNRpD6XFnJA51aHMwZKEUYd9Gx
KevlHtSadDuOEa0TVsXucQyH6UD7eLiI4mzytyr+/YpdVykcwIMEk6MqRf+AAain1zISZigmUwYQ
DUk2upRRUZ76MGr8nTXPCC8no9E3VWZULwRPAROUcW8KdjerYeZaQ1bcAESsz0KFupRd6HC77LRK
62sIuh3G2LadqGQSodVsUi1utAugGAYEzqHIOIojJ9j08sj2l2aueob/DDqpr0Ddd7J6gq2odmJ8
Ps2S+jjWhoFJIJFYP0FFhaojh5wibWPUGjIJ9b59mOcCv35hGBlHyTAyz0bgGv6ZrKiUPTq2VUQf
h3pzs6RGfJ6Bte8tpRzCVVOQMOBqsWFc+KGqH+KonJ+zRmhVh99VfQvTRH8eKjbPtsX9+gJcsIFK
GxnyI27SROaS4RjbfpEq91Txguukh8LE4TySe7tn+98Ag7PKYwXvFVNXITC5lIjSDaYe6N6rVlRH
8Yb25qQCGoYLST2j85lHSlZlNgVNvtdRNQMWJB2gWSt63d7XYxx9+33F/0S/jj0e2YVMaRL5P7IW
mrbva19lwkyXB23+zIxkd8G3LDM9SKyzeZMXHGNz5uN8W8Rfk+hKgh73wdVPe0SnVz8pYUl5aZFy
2OXPHKXOJ8ixT8W1et7e65dMj6XkRN26NNx2/fvLntakT6960nvIFbMMVIGrpgpmm1l7glC5E4Sa
kGyYt9pKJ1Gwa/oP+uc/VRlP7vTyqd5U3xMdeJXfDnxXGGuGwf29BTaTcttbSK2++kGvYXlw74qa
7y5HgfD95cCcimLi8yX1UXbTNHMm8ZtgJOAQww/6Yr//YnSo319pEKgryX2fP49Cf0EHgSspjm6S
K12AuWo9MrF+//x+/9bw8r6/YJlDYm8IsnkuE1rg3M08Ov7+CqetvvdvyE9iIC0vAwEAaf5MWc1e
bGzC0zB+cI2fyrfLA0KMg1IW3QriwPffgl68Ro9Pyp/zbbNWXWMtbP9Z2MaPwf3mEic3apwbrTVH
OX9GRr6qs+dQ+kif9tq/+ek1e3OJk/4OTkIJ3hDfgsMvq2wu242d3lZuvZp31mVwnJ3wfzJ631xx
eTvejCNC3roG6H7+HJrdWo3WVUfNca0W+ToNNrlwh3Hrg6H0y/ftzRVP+mZyPTW1kXBFHSeRX3tB
81G/95eD9c0VTmZhSsfsB6hcPouC6KmCutVhM/v+Lmk+kJ/81AZ9fbPfXOlkxiXpvY+MbsqfMVNs
EYQ6k1Gzo0ndrj4Ho+2IUuPF+UstfQhW+uU0gUALiNEiINZO3nfq9HNJLzh/Nq7Rceyy22hXELNg
J2v1mqpM4sbnwOivp/1kf5Sg9MsJ/82lT8YBPZlJj2Qzf+6tx278zBkwGGrXVJ7F4CCk4VpVvvwP
5o83FzwZFeiayaCujfw5Y8RZ7S3efgd28wfv5a8f5pvLnAyFmV6ukYH5YgqRvKvjERi2C/rng8v8
8vV/c5WT1x+LRqh01MueM4NIB3a0UeT9/nZ99GqcvP7ypAoo6LldJRTbdkV1SFowFc5IsNZH9qpf
Trtvvs3JABDUhIQliWsVpmN42hfjCxDj7INbJv10FfIq6QXznksWOWP6yZOp5iJQ5XmUnmV9HI5o
vkDH9pDeZz2e3SlcpLVVG5zTi1RIXMpTh3158jWG1+92o4pkPW6y0c4sXXXrQugdQjxVhKGl+cEH
lZc38d38bUkirJtFkEB3HDf1+9lUkbtSTJrK/4pgFNEDR8sxcQxyrkKHonYUuW2lmN+ypWRgl10M
+QILAsElvdIYl9JoKWBltTk/syZ//ppgDEBWMSgkeLPfacsdIg+DvBTTonjeCSGl4kWBYPfybGIB
VuD0+jIut9+/Tr9elBZhyYL8Whwa77+UUdHMzpbl24w3MNa1wtYfm4fgs3VJdXgbFgfiYT5aCX96
4u/2Wz9BvbI4ayNJYReUmTHHlC+zfzFx40ra7MFHkWk/iV7f709+yipGhg4zKWNzlz1Gh2iXXJpb
/Yh0z6CqsicDLYBj/ZJ9sHb8flMEKeP9XfWlvtFQiLDPm65n664sHcBjv39yv5yo35xGTt7GqWji
jDYyKy3COluQLgXeQ6E9JnX/oNIuyLtHK3x6vea/Ey//xIr15va7j+3jHy95S0Pt8Ji9/Oefx6h9
wp6b/wj2bd7HXvKjf8VeyuqnZSJC+8s5EfUUT2V4adr//FNAJ/8JsAjucXR+KtMd78Rf2b6y8omp
gPkPFKUMaGZR1DdF14b8nKx9gvQlceBcjAaIOP5J7OUymv+ewkgHRl2okWGF/A/prnRKbNSttir7
Lp8P2lgI0P06uvlBQGpHlLiBANv2zU06fv/FbwG2J0fm5XqItzBKUNsF3IBJ6f04qNVsjCQrlA9C
TkSVGKrpSo6KkPIi4KdB/iJKKTVVv43Xgn/MsnshqKihVfL0wTT3ClN698XhYWKNoqaGzMmgMvv+
gxCGDaewKYpDqYRL7j0l8DyCEpyN4VnVPDZZ7q+ViP5QoYbGpq61b0EzXOcAUVzA5toB6cUl4fX5
OlOGG6NoImjXqnQlq/6mBePsBUhw3KoGktyje3TboEdB+iDrJVTqaCg+mF6QS50+SFz7OMnRRyPC
QelzcmQtMVRnRFXI55TugtBB0tqRhvOkITSPGk+Vd524UdOdmmyD1qvbTdpcRrSJj1a5jTvbgJ8l
OPpLscsSuqRrROONuZrlVR3arGl8X8rvNjHM51OxjyPPzDmckq0L/Rukvqutgq1euUh6AvUqs2zK
TLih9dyTn7XETgQPDdB8GGJYaJvwTvoCDH4yyLzaSdM5AB9K80XqgEfLb3VoSUrxlEs7HbW2sV3q
vbkLG7hzjJJyomv1roWAKsPXvVZqLwvdjoAmwzUGd9S8FGxjREvVAQfO+ltedUfCCXROupflZ+NB
ebCA21MDo8WG8IqQGC9r7jgIk0qFmocevrDvPX39NVjRphQMW7orLoU7iy4CghHdGzPPFwCPPYEf
6yljheez4rRPaAEqUjMRHpwRzfKlEjeaha7GnjQ7yWgE25pky+fxubHVXOMa/wiyZ/+lMTwTDjpd
5LPgK09Nu274VvFmMpyKjcENeaFrf62uYcDQTT+P7mYA6SSdVES529bFcOv559a+O/MPk2FrN8VZ
66X78d5CF3Oe5w44dbyjwdeZ6Cxn2tWetvWv6FdSeEtCZyzP2R2O41o59gL6LNuiTWQnF9YD1eL9
/JB9zc9NbZ2Vbjw6gec78nr4Fvu2f5nuB8faW9twJbpNbwdO+WXamt54Gzi1Qw4NGacGfTUbqW0K
Vx0dANIUp/wWf7Owln5DcRSL2950tB25I15xNtCzh1hyBGtSuNzQh3xNg2xbtS49uc6TnOQ52Rb3
U7y2rsz9vLbO+xWUnJf+kB6sS0RSwuSkh/mRYQuQXLFJqNNg3B+lVX6ZX6qJY3UuIqUoIYsOcayj
izQ6vk9r/14G/8SF9GaG/3kZJPO5e7f2LX//R7y4wtInLwnGaHaZZped5PelT1KkT5xjSYdjwgIg
tUy+P1Y+8xPrIKRe+Hcmk9ziSPqx7smfWEMX0A90nIXfidn8H0Tavz81YT1+rRux9rEVAwl8mq7c
y5UPH86Y9laUtQx8enEhWB17lMiB6MupRfozrdRIyVZv7s8vVkBux5sFd7kwCleDZR3bPF/z9MIi
6XYWmCdimMI5sXs91h1FkPONRArvB4vt+7Pnj0vRHQAu9d149H6JQ94fTgCB631BZoiTtD0TmKZ/
5Jt/hen8vZK+XoYiOG1vFPcLDeJkaxuRg0G82KssBOWeWJuh14gaap5J73dtJA6elqQSUpN6NFet
HFfkFQi+iuYVri1146nFQ1Zy6HdnuarXxLL7JGxJRbmEzhnyRaXQ03AGVaweiig554Vjl5K30/RZ
6idm774anvsoFB5I6CAIY8bQvITy9oee/mxAfyacruJMlj+r3VA9tIFknGFq+ao1sXiJnJbQr57A
P4LZxIrYLHzaX6xZQmX8++f+i4fBmQpSEI0ZHWrzcgR6U3mTpSaTpUFs98lg4C+hneP63Zh98Mjf
b+den4XC8OH94r8qwOb3V9FjUWWbYjZ7bQ4Ju3OV7hBWQ0kLxP/IXmP86hsRmc45EXYnPN/lTX/z
jWASkaBQoh5Ek+VVk0icdOZWvuLFTMjdE2trKZOYAuq+TCJn0mqv61tUIoQdtdgZ66PcPSZivEVW
9BII6ioczHVmXSi0igb5QM6Xk7BPCAfF1bJbU8vcjmVxmHtnUPZSfeyjndg6ZXOFdsgOF+v0Xdzv
qKCnuYPexgkNcRWAgo6V2kHj4Am0N+N5LYUliTF3jX8RF9NlglbT8lG10wmMLyf9xUfkNcfErV+x
G/dSaeejZy6lA5FazqB7ihms5J4ICPRQSnphlvIm767quHY/eFuW7drJoFJUXIkolzGEAzx5f3PJ
ecr7opGafRFGRJ9FOZuYXPTiJH+JEiwzE0EWez2AiVEVaK5muuNh24c3UpIcIixfnkagjgtgQD8r
6mywM1+kVdrd4ynxevWll5a0ulid3azP68sYTc4xiQoWS0G9bg1pdttQURypGWnoD9JzWmrtNjE0
KGNFb5zrixMhF+Af1gR7XSuJXm5JmRt4Uvm0JkM8/KD/c0LW/fFiI6FZTKEy94R14e3LhjJVLONO
b/daww4cLVrkMSFNO2CxNIVJef1mDVS8QoM6ekway33Q5DLpr6MIW8LSnd7XKzuSYsnVaPbD3VQV
WxJ7zGkamWCgfIrN6Df85i7JVqqafPRAT8qN378AGFkaR8RBsIwtI/fNaBG6UAu5se0+mwbVickD
c5qADKu2pInZEBazTk0Us4MJ/a+Uujsj/vDM84ulhzIVczWrzquN+f1HGHK1FxM56faCSdYVGp74
TCAUaU0Mr/7BPPTLS7G24hxBFySergm5GlZVM3fdHh4aPgx1klbEqYoPYdeHHwyVk5PP9ztLocqA
Z4CJhMPP+6+FXMhsAMM0exyM7SEzMxNvZqZcDgjpz7gZqA7DmXrlUCf7UBIJt5PrxtOEYtoYKEEv
pq7QPbmNm0MNM/sDp4H084zMKZelUcSCpIE7OTmXBUYxD40pVfug9uVVE+qDrekiwV5xU5oOYOrO
NQJSb6xWuferSHGVIfY3Wj4MHgonfa2nw7wRhHSw07kXD4E2fQS1/XkrhJeMlZsa3OJvP7XfqH4Q
6kAhyj0hyfBY8rpYhcT/ogGv87WBWGkbN7O+lxZh4QezHE/m3SQHMIBoMIxS7Bug+5ycwSukXp0R
5vkZykFzhf2mdAMilP/pyquyy2NXyX9gIeH1eP9+lL1V9tUYq2cZUn5PJLTRBhbyUZvkp+dMHYc6
wgLoV5cp+2TC1gMRzfzUz2fZJK2Vsq5prCFbZTdbuQLxS6937t8Hjj8pQr15iX46cFw/Qq37Y/OS
vuSP/+uP/2qeXvImKvI/HvPnP25qYF+P+R/Pj384XR4+vj2XvP7aHzU59RMWVNyui0sTOBae9b8O
JgBrPlEHw6qPw098fzIRjE9kL7HZMYBcLFyGhfr2V01OFT8xqyNTY1PPINf+ydHkZKngZTVhStL8
gHtLlQwCzfsXdh6pkWVFuBOTsMdtYhSinLr57Ff5piZlLvuMPBfVapCoY+nbIQ39/qsioVlexbIR
hh/ht05qdti0NAqN2vKl1VcC6slGDyXplJhW3trk046kseEWptpBbl2NVAGjXfQk9I3Zhl6hZX2H
gnDWrGYzNrOCbQ+dvJ8Lq1GfZZ3+r2V8NMEuA+vvSUSHHYnyhgBBc3F4Y0I7+XQBOeOW0VNRKdpY
HmeHGK5K3iWtEabrqUXhyWEhrNUwJisEg+nstBqOpyM0KRJG0XQJtGKCwBQ/+lzvp9VlxscPB7GM
CY6m7U89DVxjIIT1aFfnGqrj1Sx22CeFxOr0ZgVFTDANu9blRY3ZiUle3Y6DovbIR63IMJ0l9RH2
Pe6TaYZ+b0HldFV9auKbTEqNO6lHDdW7SR1H6Lrqnq6+XfrSROzs/6t55qbI+Oc/lhnsCVsTGXdh
+3o+//vfziPYBE3xrT39W+9+qPnfr38cvBTL4H/3L6vXAvxl91JPVy9Nl36/wI+/+X/7hz/K+DdT
SRn/qejydvlt8Anyd/PFUq3472i2n6ahu8c0jZrXWYdEd4ATP/3sX/V/Q/8E31SmlA/+63up46/6
v2F+WuCRTCpL5/Cv0r+kfJLJDFk4OhoCF3npOv41zTA9KdT8CbLQME8yzKV/NNG836VBPoOrZRBw
t7D1OJSekrwDTqJRJIntZ/LWUPrXSpYexjyiU62NI67RQazxSwRBAiRU7r8y7smlNcWGfEhFTz7j
iKkO6ahkV7x58xoARb16c1OP30fx23bB+0X19QNiKKeXyYQMymGpLb3dNA8jH7029fYzianHknDL
XZw45ELiKlI/OGG8P83+uBTT97IfWaB4yzTzZn/e9sbgB9rcfp6EqXC6oQ5WAQysD7gOry3hv2er
5TJLH4i+B7ZtnuQp1h2jIUGdLbmeOBy7taQjF8zC4TjiNHTSpqkI0u3KwW5JP72R0sk8zJVwTqzW
WR1ixdOlALVCl8yreQ5J1TK544JkIf+YpoTI2qvEqMqzhLl5Ewelwuk49NchQmvK5lTNf/9wTvr0
378Lrw2Bc6pICJVxcssmX1XqKWvCW7JRw2eUiMpxwBzqWDKVfz0qLTvqpB3hqYbbqVO5Js7eCaYE
dwhh8HldzkQ2ZTV9yRtN7WMMo0H0/aH+e5v0J3k/HHWokWoWIoSle0dB6V/PV04aleVL3bJTwhTJ
ZuntfPXL3/XX/CVan4hyW/YAP/Y2f++V+CNampwa6G6iwxMZvT8mMUn8hF8TwLxBBuHSveTV+DGH
8UfAJjkXLmOAocZx4x+UcWFgv1v+f/ro5kldjQzbqItwgG47IlqxKBnSSwaUQqXPIISEik+HxHDl
wZ0qZ5o/VyRVw7Oq3VhbIWPX/F1a2CG0V+x56qpINsYTmGtV3Fr6VVUddR/2+ppNlppujPnO7Pax
8YydysknyaZDXKmXkrr3g5ve34Y0WwxHShxJe4zCazPBpn8wyl0Fmkc/FuZejY99c5bwv2eCf0Ym
dDOu8TjhAj9bqjFydKBeaRsI4+f2YKhruEYEtX818o3vw3S71aKLQnhJoPR16qGesaxY+Ld6r0zP
s/jI3kGXvN4/04qVnt+MtJ4Uh9AEId7INa77RxmyQI1FBHupE3dX2XQdKjezuBWSO1icfbI1wnO/
2WTtVifKflhzDCSqRGcmSdeatdcljOgpQe+unDgtTavkAmu5HnmqdhFae2lYYbRrys0Y7pThfOqP
1PkarN/hbu4f8MmkDTGrPaL9oyFQZd0Y/aae710t2Ajjbvmn8Gb1Lhwvu+SmxOZNcSLLznPtUKNw
a6799DwOsT05cbICw4P5IEehT5kqXk/6rhY2BrL+5LyU8Lyuq/A7CvIfzSO/3uD8f7h1WUJp/vVM
sH7BJR49vh3/yw98H+6qTseGeDSIYRCTWHhZJb/vVjjgECFD157JniX5rVhBVTj7aKRVsjVZ4CxL
T//HYFelT5y3OX2jLVAVzlzGPxnsfJR3g538BQQUnESgwrFCL6kP7xdpqM2vW330sWZbJet0inml
BqPUbyOtUVsv7Hy6ugSvKbqnq/X4We5T85FPPG59s8A32896iJ827FTBxpbChoK6zfLiJop1r/kd
tYG2zSw2GZGVaOs8SAa6t3PfX4yyQc2T+Mwyt7OgMb+0wEExM1riBH3Bqvzz3LSa1ibvNcQlgmmh
cDIsJK+e13HfthIhkCanNCcw2L5fDL0fb6JetPYt2eiHQK4gS2hx9Y2878FFaC4+gvxXaNFHZvKA
0CBVmBtS8h2NNBQPEdabh7bqjc9Wng3ROgTgTuMqDi3ShqYgIt97UGlqYSed6fkGWfOoJ5X0DDRM
Um1hjrI7ueVR2+IUKITKtzOIrlHqK5xpYYO5RWrr5F4L9fksh/yvbwVZqtZ4Gi9kFXsyGySr3skh
cWrrrMkFSmca0GyriOPnkDQEzJOqStNZx6PAsG8NnfL+BCOauypJjia3Q+qotdD3Lg1CxBOtnwNj
UwVgVUwkiuKvfBxObCNypTwvwNj2dil08he1yenSF3paX7JABsJKacTiPm7nJnDFBEaMXcmteVEn
ik4kQ0CTjWZ6Q+ga2xBRXgmCWt8phWZ95fyUiHalJAHzFKEUjz0pSTXSicz0XYAR7a4P2XpufHFi
NlLKmA69JJO1h1tHrUzbyLr5qDe0++x8mIZyY8YLSCQwklz1hCGXN/2r01gXh9TE6jSbn7N8iDIH
u5MRoFskcpxGiAQMPzcg3qw7MBOCq6qCUe2qpsR4l2r4mO0qLypaEIXVdFSxOzoOLWAKb1QtDOgi
wKJ+FVphi2wD3zjtrriWr82hNa7ysQ231BDNq9EHPWNHMrpaDuy8Y0EA3dYxmqb/PCY1LRXDiCee
uUWa+W4Oc0riYADUxzSYRPKzOUOcVWbn16tJN2nm48YFbweX1MhWWlaCNAhnwTw35gK4njoY9FFl
jqM4qXHemRipmnnexNUENkqNak3bFCZWfWfKldxEH5CE0WpSpfFL3o7WQylAs3DU1ky5P42Kmd8H
kMP/T4fJE/Fcf60hnyIw6ToLy2FZo8HIJSQDkAs2bdbDFBnigmGroB4lzEQPjXCF7Xn6ltDcfTC6
uYrI1iOd3I6B4E3bUCd73bFEZgh7Fqv6mxSYqeLEBXJXV9ISCSFFQX3JTmEPpRj/fO3OyIo8cRR1
xFLYWrCPHdpx9W2DqOkbeCDhS9ag/bSBt/kvbVnqhc0IHA4a2s3YTUvStDDJFDitOcLT1UqsGs6R
H0nhnZlYWKwHpYKEbYyhGDhtGyJxSSIpwE6VAuhzmxmahpNK5iw6k5QXs50sL8/Sy2iMXa4ScGpD
ZlZDR0kATtol9tSERVyYj+YIWceptDDLXNHErUgRouxq4uqF3HfzkPSLrU47Il63UR3jI0o5l3nF
XMjElgkBUxMiXF3Z0MRGPlRMLdMhEIQ6XdWUi/FfqmVWOnM5CLUHLcfoPb8aU8sT+0S9J+C7Uh3T
HKNbsy2s58IXu3vO/KrgDmLU9GvI2YHs0Xlrb6wR2bkTp32CDqhsAU8oU9dI6G9iwubZfwUlMw9o
xic+DhH1kZ5FVHf1Rv0yWmo32Hzx7io0ElBKWYmReVMX3QycIp2l9kqtQ94QQZg0/UgYh+qvcGNG
gZNT3U28YWiG0jWyJn0WYp3tklGRIJvpmVuWwaUFCp5ZuOqInw0LA8FUn5BrDP6T+GIRpMQc8Vw5
A/L8NPRGgYZuRteydTQW6n4u8vN4wL0P3mSr8eyxkJ2ZxXQEMoLoaAI9gxpHyrpDEiiuzjjOyv5C
rcSnpowuRS3pbSWWdklNkkYXRq7vD3aoZ+2mTwZXMfMzvYTLE2exrVjzRVNWbJaC8qyptXuq8M8I
e69HdobqUHq9JD9KwbFvq/MsmQisnzZKE26bFqJZYK0mttGzmDtSkF6M0bTKqvC+7k3BbbWq2hj1
cNPlvhSRwzJuFD3tnDy/6kFzOVal2aCNzvNQkZ200lZixQzTPZlZlDt9X7iDxdVSMVjHNZ3JwTd3
FqRMbVJCr01FGnhx6sp+5gm4ZYdEUd0ZcFCjTLtoLpPdwgDbmVl3QwE0szWCpcpiKDZDspFpqvfF
VG+TAJFXmJubOsi81OyvGqnb9rq1s6SSyScOHHX8SjuldfLBmLb8/J1fB3fQCCB/5Fh3k2jXG+GZ
mSj7pF/wXJiJmWyndV/RURTw2nrY4C7DdHzShDhfZX1Iv3rQJIzI2Bdvc3gKOZZwXOUrQZW9sFcZ
o/NZXIo70onOBklYWF2SXWrqRRcOvDVMOdQBt4Hf6KVtmtU9pwE3i5OXQrdWlQh9IJY34mTelg1V
WH0Oa2cirPeWCiLStPKikaOVFCkK9sPsnMkI+diYRSuMlvRz5iHBMizdGgViixYkjo19HGqMfFVX
mel0jEaHfoVrCKlXFdVNL8f3zKcOypJwK+TyZb/Ugtq2YBKIQPioFe0Qj73PdWUUZ1WVPsppeAfZ
36QEKEk3Yx56nZalwFtM4tpDsA80Hc+bQewgWiBP1Irxsg/5nSUDaFVgg0bIJcg0abr6yVQRnhZG
L50PGIXtdryHs4kXJNZfuJwbc7bCyppjbuw1y800nz1aJoGrUldK6Fdrk/2GK5fC8yxobl4Oqxks
9E4u6/K6UfEmU3Z1+pEwyuSoxgMEe+UqFktC1yxChwtZh2Ui9upDV/fzfk4CN6kGSAZVZyf5dCmr
g5dBhJNymeMXgcJ2nKvHLC/XdX2ogx4lpKoc8jlxSqHd1ikYnzCPvs4R2rasBebFujFindG1bTvp
RzipDjuMCEWe6OaZci1r+aJ6QJaiB6tQNboVqv8S6aSARgXvNbKZVnYhX8k2pNVN24m2LCTnUw3c
NNGPspRd5YZPPkWy0phSA9E6yiw0GofFBBgSILNkY1W8bFa1DiY3RIOopF/CRCaMvfnMLuMeTyu+
3SdgZHs1vYwmDrIIOvPiupuUnQ6jxwZuxS5QcCILwGYabZRgHo5dcEvRFG937YEL9DrrGWPKftLj
Vdf6/nlaa2diG3tCmmWOSQZwJ78MIGrSHDhZFSZwUxbiDYtMuW4WPW5edxspaFZx3otuv1yqifIv
vlUc1ZLO4dpXwGMpog50TLe8fkgutJ5F2tI5a0IpK+T5KammCPWJNruSrHYAW9iNiHP7nDc0K4ay
d+OZyjmN8Y1FltqggUIZ69xNUqaTJrrPhrB2+WqFXQwJik4NyPEU9BureBxloQTxJ05AS3TqeV+M
lge0ha5gPCtpeyENfhVyLmhbcxUKIkShsTHF3CuSrp42JLclXyxx4QrFemrGXk0gxIruloiHp9AH
Cqx+J3hZErMWNGUXHdR+aDKnjyIVOJmeqU81BJBHSQXOtcKY7Jcr3fB1mFRllo2Or2kpe60cSpXb
d6m00fRe1AFr6SyJLQ0wwLV+c1aamVTYwtgoO04w3Qv3Num3su4bkatH/hDzUpr6JQyT7FuKmg2N
tFiXV7VQkxIimhXSzZEAjVsxNcJ+DwYaEqfuR+3RsPoQm3jaq9elHEgm5BVLTd0QibRsx9NYPjO0
CKYc67QWvaw35oyOXjdBhDH5Ym5ptD4Wd5aGy2GATeFI2OIvUqHsoQZLNUUI2D7jsGHpEU13GoOu
sgc15gNmOTuknVjqhF2EJo731WSlsr4rkki4G+ZCOLAzmaqzZNKTVdZMxrPU6iwzZdm1mQ0iaf76
err+R6WDf9n4eNcs+T/cXcFSI0cS/ZWOvdiO2BmPxIDQYR0hhGAYEIMR4FjfSlKNVEOjxq1usHBs
xF72I/a8Jx/2tse98Sf7JfuyW8V0VjeSUGUMeOQIhwU4uzqrKisr8+XLD9d60ktirZOuuhZMkcyH
SjmMUo4EyRaMYZ5BOaGOYGfRen+0WNCKSZe3yMSy0EU2pCzhs0hCqFCYkQ6Rz9lE3cRbNNHICi6A
F20iFhGi79X816/qr5GXQ0UZWnfln/yBBRU9poTF71dOR5XlLHoDnWW2DoZ/+RPlL71UsLGFdwTH
PFBjpAB8mAoQxEHVyQb4CpBXwoNe0KtvUgTZ691fNZqvEYdG88I3CDDTBxIL809habx4DVUf88+L
m/+a7xag+iC0DgWOByH4/MN0gJD7a6T6aojx5TpCRP1lrQNq3u23DCj/kH2I3qAw/69gH+rZzDeo
ow8+L2/+qULM6+2br+nd0OsWXRKyDwQWdNAgHH2zgTYm818jxvuy5r9OTTi8VLDRfA34DtoOU6cI
+sDWFVTwqtlENBtZ5Q1rI5+ggxUM5sOp2h6bcJidp0ZPC7iFpX9gT5uygPkpQkcF+O23PwMAsj8l
VEMuPD9R6PsPDOSQGfzCL+n8L3xlfzst/fH85YvPKv6IvWrlO9gfvjM6VvFgPMv+l9n8rfLayraa
qCHLUFCa/PMgS7CNh7WySOo+PKuJm/qkQ9BXcFf/CjZJK4cmJmsI6is2R7qdQE+xzoAmXQMXHKu4
+KQ6HXC+TzqfmEQPg16iEj214rIFRhvRV3obAmIVBq0rHZsBm9Y6esjDAD/6BAxmpaltq9j0+1ox
1eCIp3QV8LZL5Fct4Ae/qLwBuav39N/Ph5PpN3t/uyWKm2rBpnyePbmjQ3OnrS7zxWG/VUKpVpu4
CIDN4NRZFtSv8NE5W3FJdMKgp8IbNYxiK4wGTVBPX9H7KfbJFQrfrCgSTF62r+B30WSYxoptQWA7
/AUfQ8GxGqVsxOj74i/5BKb6ioulxhyLNfF8Gw4Yd8CL/xgbTo1jYJ2tLmmNEQBrsWbzu/yiU7CN
hFjKVhjh4X2l7qs7hfMjNtdWVjZe8q59RR+gx5GVkgmtCWyIg2msdMjFCigXY/2FCa3X7Nf1beT7
KB46KqDWmb56PUxvlUmsnEyz1CHeV+yR7qsJ91EykKOv3A9owGdHlw2WWIF8hf6IkFhsxWRSqQ+I
r9SeSocmaMWqz2E29Te4iHkLB7Ka2VsUIvhLnXuANOaggx4rJUeQCkl9h/4TaE+CHTW5tKJI40Dz
2K/rb5G/6ivNVkcG3/Ud73EUYNF9Mw3cSwPanfuPeT+C2KCX9ocI68MxZlsRpQwSZhkJ2H4lQc0b
HIOgkPF/i1Y/DbrplK1IuCwkXUBHv512ep3Ti87u3wJaPBp0Oz13/QMPBn6Bja0ammtvofzjLXWx
Wzz1z+d/gC7srb//seBy8Ew39lYIq8/tksBZ0gKPXByztUVIxSxUvr6xaKW035hUogjzFYsL0sik
V1ZQZtsENhiafUGx2f3/nY7v9CgCMzsbPJUYCAxeOW4hYS+9xabhCFdzNtwNgeHu6smVitk5QvUa
vsM9iLVr6rcEFlxnCtg9V0JjUVRixRtu+04Pxo5YAd3umVKQjEoLfHW7p+JIV51FiGD6C8cdYaCt
HNp6BFz2HfK+6SNu5XiIVCPlLRgFbJOpnllJNGCJ43Jfx3BYuFgJPSBwyrVLWVVfJbTjCFlbZhpq
1MjUV+67dAKbw5RQowpaX7kHg5JxQJZRQG6iQj5aogTyHe17jVYkXCzVEXqLhcvaVTPubNckTqAj
ldw4q4GIhnwHfGQAjnVdkxp8MG/JvTC6UZfukAV0fGRg1xOUtSfaCf8QNMBbIemv+qofAbBlZZH1
AWWB/bq+Y9WNwiF0YgVlconSwXfI3WiinPzKpsAW6ZJtt6PLBrslMHvHOhnrmNyIKZPdEPCHj6P4
VvFNLXE0ow7XKQjM2Ct8p+0kipN0pHiUTSLfdhrhlOMbDzl9q+311y/taO0KJjiGryZ6mdWMzYQl
CVERJSD62okRozhcQOqNwoUuHlpJtDtAXWS/eqj4Vg/54VGXCJH20OjyLt91doz5kAU29PklheGZ
c1mXOD/mIbdDgGmHEb82EgrOd81dwLkaYN21TcIsRn1TQCewyDig9CjmC1riVtPTsRs2pZJfX3Wg
6FkH0Uc4LyxOCC5GiVg6DHMyhuyBHro3PdA+SPhzh+DNuGHaRtk32Jqa/qq5/weZ/6qrGeAzAMkA
QwlCBMQ8Uaq99HHPF1oDYRuq4UEGswET+KYO3tKNL5zoq3r3AuaHZR07FMTimKDHfz9f/WTSwB6B
Xcb+lKxxBeQHD5hg15TQAjx4GA2AmljyNy8BEtT66GJHwNXjrv35K68YP2lNcLUfkJW0cnInsJzJ
f6LcqeOboD2RfYI9OZ8msZOiKR07gfI4smMVnyY0t1lVoJwMVeYlOwuxqtDRA8AunoroEQN+FZAI
hPJEqMhPiafp4wPtBD5i1CZtv0VxOOiLN0B+ARKakm/1tGecIN84ck8I8KeiMB5YPhDCbDdgu4iD
n79J+pmjCLeKlZA1WDPKWYjg+AFHFpha3wL/DBp+UOEJPGgH1ygzqACPgVSwhoRME3hjEAMDi74w
07fqe3X1FFycibriU0WsAE20QgB1Iqh1gX1dGFZc+WFqNI5132qJ7AMxI9A/2+CIAw0TWKwXeSer
PugBwBY8cn+sOt2WLZKq8+jL4NrINq9yRhXW9R/hDApHQDCy00LgBteajHD/Li6xkpEsqGnF3Q+u
u+ktoFlFsTUJubgfMweauD4etVWrDha0YZOhsYIyN0dAbHus2AVW4tJ2qq/Tfghzh6sE4jxBG6VF
zCsnvnpffezqq2gACAYes/x5AiuwjYY2ccQxO8uT6CtAzSK0gY5gAnOF0LxuCsQQHvDEmUs4edAR
e86ik23FZdlW1zq40PGQeV4LD+cVJe9+MojAJmzFUwsE34XTGc2uEyuG1L21yJNYcbCdXwB3jWD3
woBoxjWzKVsCNqUTGxQ9MrESN/5OMjbgheFyBXbnGbb9vrpyghTULMp3+vZVn29C4jLzFjp2joGy
D55+9i5XXBPlhQCwvf9Y2/f/SXQw/ObgJjIx23Vo0eQv/lBPZmw5VFzMnq6LI9N3vYJa+Wq6hlw4
usmYHS4I+PhrAeN1tECE377LrIuCnZGaAmZuZZH9Qa2l/Wpvvk9XBPKNUZLw5SASxASC/5bZ4KxD
jb8mQkeowC7u4iAduDkwEd2msL6GA8JrWwJ7uatIsnujrkkcc90IXS36VAxlF1e21iSgOscGLj6T
2hA4MjKp/CSqUZWn71LLzfAr9G+buk2YBAzF6f3v6cRhRQa/tv+wT3Ez4eV9aD7gL7anZ4OxDkOn
hE0CUzKPO5VikOgqIDFuZFJ4mhTl6QJyqXJQBUc6crJX1PHVd+n1kIN143sShRm91Kl1QCDff7Rn
Eb+loSWJv9De/b+iAKSg979n6MyT+P7fk4HhcVq00fV/EFDcxgnlIRcjIFdN7lwDDd4Mf8Hno9IG
l8Dy7KTxJbCvwZ6aMrcIPYr9x4zKY+P49GAb9ZfbQRwGmRhjJdFRVZc4YH8u3UHqEviVn81VX/Vv
2dFal6i1yW1oeX9LAGN2TBycwZljWBPE663S13c+W/2ZZnOHLkNIh4L+druBzC4M9fL71PPFYRF/
/9wkcd3yYp4wfBHJwMrMXcYes/hce76ZqNNd8ysMiX8cIb6AAiYOqxA49FrA8/SV+cQFCxj6Voxa
Me6MC1zQUNY2CtVQT8fW5mSGXkAR3ZmiYgcmVmLA49SdNIHTbgeRfG4vNwTGigB1PxryOZNwKHqx
CY5Qj8iCQhKxG5hannuR8FDADjAKDulfvdZpcTmA68p+Xf+gO0Ct1UQ7bmaNenEtNqnL0wCQzKeu
JnEBea+uuWlAiyX/sR6CJXN255oznPf+onO8BZpt8lA3WiH7y859qwrZAgvjEKX9l+OySgT29ZHi
2SHAzPx1ARSeikpbBI2SvBcyUI9I1TprWeKOACQ6mobwuAX6zwmMGCHOmbunJZJCx/qaRyxqDYGp
O1ExIJRhFRQRDbH81XGCeo3SQpYo6DoBzRf66yA7NrWjzI7/hdiQFXMtPQCE1TXMBpNMTVB9DfPZ
WBkX+Y8eqgKC1SdT1jQuThKiDaKHVk7uY0mMGKEFcgvd1VGXsEjnd31doQ6JkpsLoxMQ8DB9SJi6
DyiRjm6CgwTQjOvg+6CDDHCUpPOdWXxcjZq72B+s737MH3iITnpTUHfjkfY/TdVD0YFGwLXuXQNl
Ec6q7A2gaxK+T9cMhwCed9Q0sTqiNZvTED2+gWFFVgL5zbXWG6PlN7x5aO3hP8tdvhALADJOILyH
40rNFCYoNuH//v7P6SV9249nSAFiBO+Qxb5SdtaYPQQAlFoMW02sv1rO0P40fnVElBBWGKkV/YKa
G0T16GsZexqXgku73Kff7xoVzXBfMsGPQCopFn1EK0bwZQs8dDe6HEZQ4Jm6xDXScFatJtoxAeG4
7NWeL8DxwLbnG+QovgKtEEDbiz/qAHH7AJxnz7K/sT9cxILVitM+u/UJuIfAkxtQrGXJgB0V95HJ
sNOVnVP2y/rLHlBBNKDiYEEJR4BGC6I8tlclilYIKrOjxiCIY6IlLmptNUMRYJXlljhW287qoF6w
vjZlN0J3E6fYQOIQs3KrgXAStwgQp7p8rBLUQaBRHILONOUZszKMP30yPOkdiM1Y0B6c5/4T+B7r
2Jk/NI3wl9tVMSWIXDiDBFSS6vSmlAVm3gd6n/uP+gQcFklE1J3sNKxLUGPlzLeHJknyDsvH+sZw
CyLhcuZPOUoH/EaP3sv+2kEn+okZqmF2GJxFfVR9WKHZWSDBmHCGO0uunzbWZTStMoZoO26fu/6x
kyvqwoBiZZJkb0TQ59wqlK68EmAydKpLzHQcXBh0qqw08uD88n+v897CJwiEE3fAXOAgGesSDLRt
FPcgymVVkC0pCRe0p7hXVG8I2DcEMJKgA9It5MFTvo0lQFD56oQLk4zvfw/11ayolU0ZIA1eoKvw
BF66jiywRCwtf4H8FAi+3cuojL4rvsQGasKWOiBVPvICz1mYxPqrzG0ST5wLcpKgg0Am4GMUXlbE
NbZQjg7K8uYW2t2jkS4KMZeGVp5v3vOaS3vbalOng/l9bQFi4I9Q5hWPyNfnCTyJYNAOkgcOx5EE
+cBOrO448kUC3UbzyYIrEnGbdhRGbuWERLiyM8BdghO9by21mMszl3u4+AzGVPbi1FBIYJb2VHj5
KPGCgNe2nwI4wCIQNZF0BKJ+iDizpVFbWGy7YiyTkj8In7Dju7YtcVPRcVo8TtH4xn5d3yc+j1N3
sHWJHXIBWpU7dPlgE4fi6WUjfr5joKpI/is8FPLmJeAfVlcRmxwJD3MHxI1uuFDggtMjcxtVXqAk
EA3tiG6d3x5qtAaZjL6run9K3AYz4ARRP8NFJkNc9RwJmrl2FFmfjN1SJLjm9swnY7dwlqkQiDHs
gUqLiNpt456M3sigvW4JxrOwB86K5nl+FoIrblaWL3BVnsvPkCw02URJ9MDQQigtzqcncTAgAMky
p2V2jzVCjxq0afMVmr1Dd7CLIEBof8ZWFlhc7KJY/yQ6NOh9hKu1lUTLqyZRdtAex8iHI3ZfcVGp
SbA4H+vboK3CCs4sCSKxY+PUh0kUFV+oCaqhuTshESM5RrUclyqxZ0nBP2tkaydDtjq2N+zX9Zfd
iUkGiG1VHi7glhF4gLpGMo1eoaLauCkQlzqBYrjOmwLbEYfUdKzCahBTmVrq6RYmDxe90yGSMn8O
WlMEZaeo0ssjzbRjkRZDIh7tksfMTwHlj/+knEWX8E2Z1uoSrsQZoHV8tBKwyLMUPJbOYAVW5k+Y
XpNH3vfSBIgVq9csDiuRKyw5mfXlqf/l19k2YdQoa2M3bXHcmwgyNhpg0NsEseAbgA0kmGXPi40F
gy4IUOPgQwrIDfzFSjeuQTCHN+jnsY0oGFi3lvNLPOPFp4K3y/fiU3ybeTCt+KMOBz88+ivB6G4V
adiXfct8YWfxRfv+dgCLIB77OkL2iO1NCQzpaTp1ALV1ieTy2f1/Udw408UtCUo4+/Wxc7pqBXyZ
qH8Vu5udlnVjwcW3eRmrv4pW7it8ywpOuxf2lsWlYa1AgVt1DhIbhLh+/fB/AAAA//8=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chart" Target="../charts/chart5.xml"/><Relationship Id="rId18" Type="http://schemas.openxmlformats.org/officeDocument/2006/relationships/image" Target="../media/image10.png"/><Relationship Id="rId3" Type="http://schemas.openxmlformats.org/officeDocument/2006/relationships/image" Target="../media/image3.png"/><Relationship Id="rId21" Type="http://schemas.openxmlformats.org/officeDocument/2006/relationships/hyperlink" Target="#'Charts Data'!A1"/><Relationship Id="rId7" Type="http://schemas.openxmlformats.org/officeDocument/2006/relationships/image" Target="../media/image5.emf"/><Relationship Id="rId12" Type="http://schemas.microsoft.com/office/2014/relationships/chartEx" Target="../charts/chartEx1.xml"/><Relationship Id="rId17" Type="http://schemas.openxmlformats.org/officeDocument/2006/relationships/hyperlink" Target="#'Retail Store Sales'!A1"/><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4.emf"/><Relationship Id="rId11" Type="http://schemas.openxmlformats.org/officeDocument/2006/relationships/chart" Target="../charts/chart4.xml"/><Relationship Id="rId5" Type="http://schemas.openxmlformats.org/officeDocument/2006/relationships/chart" Target="../charts/chart2.xml"/><Relationship Id="rId15" Type="http://schemas.openxmlformats.org/officeDocument/2006/relationships/hyperlink" Target="#Analysis!A1"/><Relationship Id="rId23" Type="http://schemas.openxmlformats.org/officeDocument/2006/relationships/chart" Target="../charts/chart6.xml"/><Relationship Id="rId10" Type="http://schemas.openxmlformats.org/officeDocument/2006/relationships/chart" Target="../charts/chart3.xml"/><Relationship Id="rId19" Type="http://schemas.openxmlformats.org/officeDocument/2006/relationships/hyperlink" Target="#KPIs!A1"/><Relationship Id="rId4" Type="http://schemas.openxmlformats.org/officeDocument/2006/relationships/chart" Target="../charts/chart1.xml"/><Relationship Id="rId9" Type="http://schemas.openxmlformats.org/officeDocument/2006/relationships/image" Target="../media/image7.emf"/><Relationship Id="rId14" Type="http://schemas.openxmlformats.org/officeDocument/2006/relationships/image" Target="../media/image8.png"/><Relationship Id="rId22"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 Id="rId4"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19</xdr:col>
      <xdr:colOff>495300</xdr:colOff>
      <xdr:row>20</xdr:row>
      <xdr:rowOff>142875</xdr:rowOff>
    </xdr:from>
    <xdr:to>
      <xdr:col>21</xdr:col>
      <xdr:colOff>704850</xdr:colOff>
      <xdr:row>25</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5723E62-D200-BEDE-15C9-5C3531C80B19}"/>
                </a:ext>
                <a:ext uri="{147F2762-F138-4A5C-976F-8EAC2B608ADB}">
                  <a16:predDERef xmlns:a16="http://schemas.microsoft.com/office/drawing/2014/main" pred="{F33271BD-DA91-48A4-FB1A-94726DA3AD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05675" y="1609725"/>
              <a:ext cx="1828800" cy="10001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18</xdr:col>
      <xdr:colOff>12700</xdr:colOff>
      <xdr:row>19</xdr:row>
      <xdr:rowOff>127000</xdr:rowOff>
    </xdr:from>
    <xdr:to>
      <xdr:col>19</xdr:col>
      <xdr:colOff>321043</xdr:colOff>
      <xdr:row>32</xdr:row>
      <xdr:rowOff>60325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243E61FB-4D2A-433D-B915-6038309F683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992850" y="3638550"/>
              <a:ext cx="1159243" cy="251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456313</xdr:colOff>
      <xdr:row>2</xdr:row>
      <xdr:rowOff>160448</xdr:rowOff>
    </xdr:from>
    <xdr:to>
      <xdr:col>12</xdr:col>
      <xdr:colOff>252079</xdr:colOff>
      <xdr:row>4</xdr:row>
      <xdr:rowOff>93773</xdr:rowOff>
    </xdr:to>
    <xdr:sp macro="" textlink="">
      <xdr:nvSpPr>
        <xdr:cNvPr id="16" name="Oval 9">
          <a:extLst>
            <a:ext uri="{FF2B5EF4-FFF2-40B4-BE49-F238E27FC236}">
              <a16:creationId xmlns:a16="http://schemas.microsoft.com/office/drawing/2014/main" id="{ED34CDC0-A37F-4C1E-943C-8514C479D066}"/>
            </a:ext>
            <a:ext uri="{147F2762-F138-4A5C-976F-8EAC2B608ADB}">
              <a16:predDERef xmlns:a16="http://schemas.microsoft.com/office/drawing/2014/main" pred="{985829B4-9EF8-428A-8C05-B99F0FD1E6B1}"/>
            </a:ext>
          </a:extLst>
        </xdr:cNvPr>
        <xdr:cNvSpPr/>
      </xdr:nvSpPr>
      <xdr:spPr>
        <a:xfrm>
          <a:off x="7161913" y="522398"/>
          <a:ext cx="405366" cy="29527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169826</xdr:colOff>
      <xdr:row>2</xdr:row>
      <xdr:rowOff>144574</xdr:rowOff>
    </xdr:from>
    <xdr:to>
      <xdr:col>15</xdr:col>
      <xdr:colOff>487326</xdr:colOff>
      <xdr:row>7</xdr:row>
      <xdr:rowOff>122423</xdr:rowOff>
    </xdr:to>
    <xdr:sp macro="" textlink="">
      <xdr:nvSpPr>
        <xdr:cNvPr id="173" name="Rounded Rectangle 19">
          <a:extLst>
            <a:ext uri="{FF2B5EF4-FFF2-40B4-BE49-F238E27FC236}">
              <a16:creationId xmlns:a16="http://schemas.microsoft.com/office/drawing/2014/main" id="{5376C33F-20DC-44C9-A3F6-8FABF0ABA780}"/>
            </a:ext>
            <a:ext uri="{147F2762-F138-4A5C-976F-8EAC2B608ADB}">
              <a16:predDERef xmlns:a16="http://schemas.microsoft.com/office/drawing/2014/main" pred="{ED34CDC0-A37F-4C1E-943C-8514C479D066}"/>
            </a:ext>
          </a:extLst>
        </xdr:cNvPr>
        <xdr:cNvSpPr/>
      </xdr:nvSpPr>
      <xdr:spPr>
        <a:xfrm>
          <a:off x="1389026" y="506524"/>
          <a:ext cx="8242300" cy="88272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535320</xdr:colOff>
      <xdr:row>2</xdr:row>
      <xdr:rowOff>129289</xdr:rowOff>
    </xdr:from>
    <xdr:to>
      <xdr:col>19</xdr:col>
      <xdr:colOff>620233</xdr:colOff>
      <xdr:row>7</xdr:row>
      <xdr:rowOff>95989</xdr:rowOff>
    </xdr:to>
    <xdr:sp macro="" textlink="">
      <xdr:nvSpPr>
        <xdr:cNvPr id="256" name="Rounded Rectangle 4">
          <a:extLst>
            <a:ext uri="{FF2B5EF4-FFF2-40B4-BE49-F238E27FC236}">
              <a16:creationId xmlns:a16="http://schemas.microsoft.com/office/drawing/2014/main" id="{C575EF0B-5341-44F9-8542-431DFE77845C}"/>
            </a:ext>
            <a:ext uri="{147F2762-F138-4A5C-976F-8EAC2B608ADB}">
              <a16:predDERef xmlns:a16="http://schemas.microsoft.com/office/drawing/2014/main" pred="{5376C33F-20DC-44C9-A3F6-8FABF0ABA780}"/>
            </a:ext>
          </a:extLst>
        </xdr:cNvPr>
        <xdr:cNvSpPr/>
      </xdr:nvSpPr>
      <xdr:spPr>
        <a:xfrm>
          <a:off x="10171076" y="498475"/>
          <a:ext cx="2654448" cy="8896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526532</xdr:colOff>
      <xdr:row>2</xdr:row>
      <xdr:rowOff>166873</xdr:rowOff>
    </xdr:from>
    <xdr:to>
      <xdr:col>5</xdr:col>
      <xdr:colOff>293723</xdr:colOff>
      <xdr:row>7</xdr:row>
      <xdr:rowOff>73837</xdr:rowOff>
    </xdr:to>
    <xdr:sp macro="" textlink="">
      <xdr:nvSpPr>
        <xdr:cNvPr id="170" name="Rounded Rectangle 3">
          <a:extLst>
            <a:ext uri="{FF2B5EF4-FFF2-40B4-BE49-F238E27FC236}">
              <a16:creationId xmlns:a16="http://schemas.microsoft.com/office/drawing/2014/main" id="{FAF3B212-FEA8-4810-A1F0-4B9235E13BBC}"/>
            </a:ext>
            <a:ext uri="{147F2762-F138-4A5C-976F-8EAC2B608ADB}">
              <a16:predDERef xmlns:a16="http://schemas.microsoft.com/office/drawing/2014/main" pred="{C575EF0B-5341-44F9-8542-431DFE77845C}"/>
            </a:ext>
          </a:extLst>
        </xdr:cNvPr>
        <xdr:cNvSpPr/>
      </xdr:nvSpPr>
      <xdr:spPr>
        <a:xfrm>
          <a:off x="1811299" y="536059"/>
          <a:ext cx="1694343" cy="82992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12700</xdr:colOff>
      <xdr:row>0</xdr:row>
      <xdr:rowOff>6350</xdr:rowOff>
    </xdr:from>
    <xdr:to>
      <xdr:col>2</xdr:col>
      <xdr:colOff>110756</xdr:colOff>
      <xdr:row>29</xdr:row>
      <xdr:rowOff>0</xdr:rowOff>
    </xdr:to>
    <xdr:sp macro="" textlink="">
      <xdr:nvSpPr>
        <xdr:cNvPr id="2" name="Rounded Rectangle 1">
          <a:extLst>
            <a:ext uri="{FF2B5EF4-FFF2-40B4-BE49-F238E27FC236}">
              <a16:creationId xmlns:a16="http://schemas.microsoft.com/office/drawing/2014/main" id="{AF385C4B-B2BE-A273-18D3-B263F4D7AE36}"/>
            </a:ext>
          </a:extLst>
        </xdr:cNvPr>
        <xdr:cNvSpPr/>
      </xdr:nvSpPr>
      <xdr:spPr>
        <a:xfrm>
          <a:off x="12700" y="6350"/>
          <a:ext cx="1382823" cy="539853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ysClr val="windowText" lastClr="000000"/>
            </a:solidFill>
          </a:endParaRPr>
        </a:p>
      </xdr:txBody>
    </xdr:sp>
    <xdr:clientData/>
  </xdr:twoCellAnchor>
  <xdr:twoCellAnchor>
    <xdr:from>
      <xdr:col>2</xdr:col>
      <xdr:colOff>171007</xdr:colOff>
      <xdr:row>0</xdr:row>
      <xdr:rowOff>0</xdr:rowOff>
    </xdr:from>
    <xdr:to>
      <xdr:col>20</xdr:col>
      <xdr:colOff>1227666</xdr:colOff>
      <xdr:row>2</xdr:row>
      <xdr:rowOff>95250</xdr:rowOff>
    </xdr:to>
    <xdr:sp macro="" textlink="">
      <xdr:nvSpPr>
        <xdr:cNvPr id="57" name="Rounded Rectangle 2">
          <a:extLst>
            <a:ext uri="{FF2B5EF4-FFF2-40B4-BE49-F238E27FC236}">
              <a16:creationId xmlns:a16="http://schemas.microsoft.com/office/drawing/2014/main" id="{8040F826-6D8E-4C3F-917B-0F09872A20FC}"/>
            </a:ext>
            <a:ext uri="{147F2762-F138-4A5C-976F-8EAC2B608ADB}">
              <a16:predDERef xmlns:a16="http://schemas.microsoft.com/office/drawing/2014/main" pred="{AF385C4B-B2BE-A273-18D3-B263F4D7AE36}"/>
            </a:ext>
          </a:extLst>
        </xdr:cNvPr>
        <xdr:cNvSpPr/>
      </xdr:nvSpPr>
      <xdr:spPr>
        <a:xfrm>
          <a:off x="1457940" y="0"/>
          <a:ext cx="12664459" cy="467783"/>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400" b="1" i="0" u="none" strike="noStrike">
              <a:solidFill>
                <a:schemeClr val="accent2">
                  <a:lumMod val="75000"/>
                </a:schemeClr>
              </a:solidFill>
              <a:latin typeface="Calibri" panose="020F0502020204030204" pitchFamily="34" charset="0"/>
              <a:ea typeface="Calibri" panose="020F0502020204030204" pitchFamily="34" charset="0"/>
              <a:cs typeface="Calibri" panose="020F0502020204030204" pitchFamily="34" charset="0"/>
            </a:rPr>
            <a:t>           SALES ANALYTICS DASHBOARD</a:t>
          </a:r>
        </a:p>
      </xdr:txBody>
    </xdr:sp>
    <xdr:clientData/>
  </xdr:twoCellAnchor>
  <xdr:twoCellAnchor>
    <xdr:from>
      <xdr:col>3</xdr:col>
      <xdr:colOff>99975</xdr:colOff>
      <xdr:row>3</xdr:row>
      <xdr:rowOff>1182</xdr:rowOff>
    </xdr:from>
    <xdr:to>
      <xdr:col>4</xdr:col>
      <xdr:colOff>637584</xdr:colOff>
      <xdr:row>4</xdr:row>
      <xdr:rowOff>77382</xdr:rowOff>
    </xdr:to>
    <xdr:sp macro="" textlink="">
      <xdr:nvSpPr>
        <xdr:cNvPr id="6" name="TextBox 5">
          <a:extLst>
            <a:ext uri="{FF2B5EF4-FFF2-40B4-BE49-F238E27FC236}">
              <a16:creationId xmlns:a16="http://schemas.microsoft.com/office/drawing/2014/main" id="{CB8FB946-BBA9-506B-6A52-4D49A0AC3AD0}"/>
            </a:ext>
            <a:ext uri="{147F2762-F138-4A5C-976F-8EAC2B608ADB}">
              <a16:predDERef xmlns:a16="http://schemas.microsoft.com/office/drawing/2014/main" pred="{8040F826-6D8E-4C3F-917B-0F09872A20FC}"/>
            </a:ext>
          </a:extLst>
        </xdr:cNvPr>
        <xdr:cNvSpPr txBox="1"/>
      </xdr:nvSpPr>
      <xdr:spPr>
        <a:xfrm>
          <a:off x="2027126" y="554961"/>
          <a:ext cx="1179993" cy="260793"/>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Sales Revenue</a:t>
          </a:r>
        </a:p>
      </xdr:txBody>
    </xdr:sp>
    <xdr:clientData/>
  </xdr:twoCellAnchor>
  <xdr:twoCellAnchor>
    <xdr:from>
      <xdr:col>3</xdr:col>
      <xdr:colOff>112602</xdr:colOff>
      <xdr:row>4</xdr:row>
      <xdr:rowOff>13880</xdr:rowOff>
    </xdr:from>
    <xdr:to>
      <xdr:col>4</xdr:col>
      <xdr:colOff>564486</xdr:colOff>
      <xdr:row>5</xdr:row>
      <xdr:rowOff>48805</xdr:rowOff>
    </xdr:to>
    <xdr:sp macro="" textlink="KPIs!B5">
      <xdr:nvSpPr>
        <xdr:cNvPr id="269" name="TextBox 4">
          <a:extLst>
            <a:ext uri="{FF2B5EF4-FFF2-40B4-BE49-F238E27FC236}">
              <a16:creationId xmlns:a16="http://schemas.microsoft.com/office/drawing/2014/main" id="{3C365B7D-B3F0-5696-6D9C-2A98035822D5}"/>
            </a:ext>
            <a:ext uri="{147F2762-F138-4A5C-976F-8EAC2B608ADB}">
              <a16:predDERef xmlns:a16="http://schemas.microsoft.com/office/drawing/2014/main" pred="{CB8FB946-BBA9-506B-6A52-4D49A0AC3AD0}"/>
            </a:ext>
          </a:extLst>
        </xdr:cNvPr>
        <xdr:cNvSpPr txBox="1"/>
      </xdr:nvSpPr>
      <xdr:spPr>
        <a:xfrm>
          <a:off x="2039753" y="752252"/>
          <a:ext cx="1094268" cy="219518"/>
        </a:xfrm>
        <a:prstGeom prst="rect">
          <a:avLst/>
        </a:prstGeom>
        <a:solidFill>
          <a:schemeClr val="bg1">
            <a:lumMod val="85000"/>
          </a:schemeClr>
        </a:solidFill>
        <a:ln w="9525" cmpd="sng">
          <a:noFill/>
        </a:ln>
      </xdr:spPr>
      <xdr:txBody>
        <a:bodyPr spcFirstLastPara="0" vertOverflow="clip" horzOverflow="clip" wrap="square" lIns="91440" tIns="45720" rIns="91440" bIns="45720" rtlCol="0" anchor="ctr">
          <a:noAutofit/>
        </a:bodyPr>
        <a:lstStyle/>
        <a:p>
          <a:pPr marL="0" indent="0" algn="ctr"/>
          <a:fld id="{67801732-66FC-4521-AB93-C08EA66555F3}" type="TxLink">
            <a:rPr lang="en-US" sz="1100" b="1" i="0" u="none" strike="noStrike">
              <a:solidFill>
                <a:srgbClr val="000000"/>
              </a:solidFill>
              <a:latin typeface="Calibri"/>
              <a:ea typeface="Calibri"/>
              <a:cs typeface="Calibri"/>
            </a:rPr>
            <a:pPr marL="0" indent="0" algn="ctr"/>
            <a:t>$7,74,176</a:t>
          </a:fld>
          <a:endParaRPr lang="en-US" sz="1100" b="1" i="0" u="none" strike="noStrike">
            <a:solidFill>
              <a:srgbClr val="0070C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50357</xdr:colOff>
      <xdr:row>5</xdr:row>
      <xdr:rowOff>49840</xdr:rowOff>
    </xdr:from>
    <xdr:to>
      <xdr:col>5</xdr:col>
      <xdr:colOff>161482</xdr:colOff>
      <xdr:row>5</xdr:row>
      <xdr:rowOff>95559</xdr:rowOff>
    </xdr:to>
    <xdr:sp macro="" textlink="">
      <xdr:nvSpPr>
        <xdr:cNvPr id="15" name="Rectangle 7">
          <a:extLst>
            <a:ext uri="{FF2B5EF4-FFF2-40B4-BE49-F238E27FC236}">
              <a16:creationId xmlns:a16="http://schemas.microsoft.com/office/drawing/2014/main" id="{C24119A4-3234-3563-E09E-24827A6F6E44}"/>
            </a:ext>
            <a:ext uri="{147F2762-F138-4A5C-976F-8EAC2B608ADB}">
              <a16:predDERef xmlns:a16="http://schemas.microsoft.com/office/drawing/2014/main" pred="{3C365B7D-B3F0-5696-6D9C-2A98035822D5}"/>
            </a:ext>
          </a:extLst>
        </xdr:cNvPr>
        <xdr:cNvSpPr/>
      </xdr:nvSpPr>
      <xdr:spPr>
        <a:xfrm>
          <a:off x="1977508" y="972805"/>
          <a:ext cx="1395893" cy="45719"/>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447675</xdr:colOff>
      <xdr:row>9</xdr:row>
      <xdr:rowOff>19050</xdr:rowOff>
    </xdr:from>
    <xdr:to>
      <xdr:col>7</xdr:col>
      <xdr:colOff>342900</xdr:colOff>
      <xdr:row>10</xdr:row>
      <xdr:rowOff>95250</xdr:rowOff>
    </xdr:to>
    <xdr:sp macro="" textlink="">
      <xdr:nvSpPr>
        <xdr:cNvPr id="9" name="TextBox 8">
          <a:extLst>
            <a:ext uri="{FF2B5EF4-FFF2-40B4-BE49-F238E27FC236}">
              <a16:creationId xmlns:a16="http://schemas.microsoft.com/office/drawing/2014/main" id="{ED6B532D-64F6-47EB-A96F-B6A274104E16}"/>
            </a:ext>
            <a:ext uri="{147F2762-F138-4A5C-976F-8EAC2B608ADB}">
              <a16:predDERef xmlns:a16="http://schemas.microsoft.com/office/drawing/2014/main" pred="{C24119A4-3234-3563-E09E-24827A6F6E44}"/>
            </a:ext>
          </a:extLst>
        </xdr:cNvPr>
        <xdr:cNvSpPr txBox="1"/>
      </xdr:nvSpPr>
      <xdr:spPr>
        <a:xfrm>
          <a:off x="3495675" y="1733550"/>
          <a:ext cx="1114425" cy="266700"/>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533400</xdr:colOff>
      <xdr:row>6</xdr:row>
      <xdr:rowOff>28575</xdr:rowOff>
    </xdr:from>
    <xdr:to>
      <xdr:col>6</xdr:col>
      <xdr:colOff>314325</xdr:colOff>
      <xdr:row>8</xdr:row>
      <xdr:rowOff>0</xdr:rowOff>
    </xdr:to>
    <xdr:sp macro="" textlink="">
      <xdr:nvSpPr>
        <xdr:cNvPr id="17" name="Oval 16">
          <a:extLst>
            <a:ext uri="{FF2B5EF4-FFF2-40B4-BE49-F238E27FC236}">
              <a16:creationId xmlns:a16="http://schemas.microsoft.com/office/drawing/2014/main" id="{7E56E099-EB26-5B63-ED56-47182CC6C9CF}"/>
            </a:ext>
            <a:ext uri="{147F2762-F138-4A5C-976F-8EAC2B608ADB}">
              <a16:predDERef xmlns:a16="http://schemas.microsoft.com/office/drawing/2014/main" pred="{ED6B532D-64F6-47EB-A96F-B6A274104E16}"/>
            </a:ext>
          </a:extLst>
        </xdr:cNvPr>
        <xdr:cNvSpPr/>
      </xdr:nvSpPr>
      <xdr:spPr>
        <a:xfrm>
          <a:off x="3581400" y="1171575"/>
          <a:ext cx="390525" cy="352425"/>
        </a:xfrm>
        <a:prstGeom prst="ellipse">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20230</xdr:colOff>
      <xdr:row>2</xdr:row>
      <xdr:rowOff>125007</xdr:rowOff>
    </xdr:from>
    <xdr:to>
      <xdr:col>5</xdr:col>
      <xdr:colOff>472557</xdr:colOff>
      <xdr:row>4</xdr:row>
      <xdr:rowOff>58332</xdr:rowOff>
    </xdr:to>
    <xdr:sp macro="" textlink="">
      <xdr:nvSpPr>
        <xdr:cNvPr id="37" name="Oval 17">
          <a:extLst>
            <a:ext uri="{FF2B5EF4-FFF2-40B4-BE49-F238E27FC236}">
              <a16:creationId xmlns:a16="http://schemas.microsoft.com/office/drawing/2014/main" id="{346D2ADA-0D52-9F94-8967-27A985E1F5CB}"/>
            </a:ext>
            <a:ext uri="{147F2762-F138-4A5C-976F-8EAC2B608ADB}">
              <a16:predDERef xmlns:a16="http://schemas.microsoft.com/office/drawing/2014/main" pred="{7E56E099-EB26-5B63-ED56-47182CC6C9CF}"/>
            </a:ext>
          </a:extLst>
        </xdr:cNvPr>
        <xdr:cNvSpPr/>
      </xdr:nvSpPr>
      <xdr:spPr>
        <a:xfrm>
          <a:off x="3232149" y="494193"/>
          <a:ext cx="452327" cy="302511"/>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5</xdr:col>
      <xdr:colOff>144057</xdr:colOff>
      <xdr:row>2</xdr:row>
      <xdr:rowOff>155059</xdr:rowOff>
    </xdr:from>
    <xdr:to>
      <xdr:col>5</xdr:col>
      <xdr:colOff>353607</xdr:colOff>
      <xdr:row>4</xdr:row>
      <xdr:rowOff>33966</xdr:rowOff>
    </xdr:to>
    <xdr:pic>
      <xdr:nvPicPr>
        <xdr:cNvPr id="76" name="Picture 15">
          <a:extLst>
            <a:ext uri="{FF2B5EF4-FFF2-40B4-BE49-F238E27FC236}">
              <a16:creationId xmlns:a16="http://schemas.microsoft.com/office/drawing/2014/main" id="{32671DA3-F1D0-43D5-BF88-C010DEB56A4D}"/>
            </a:ext>
            <a:ext uri="{147F2762-F138-4A5C-976F-8EAC2B608ADB}">
              <a16:predDERef xmlns:a16="http://schemas.microsoft.com/office/drawing/2014/main" pred="{346D2ADA-0D52-9F94-8967-27A985E1F5CB}"/>
            </a:ext>
          </a:extLst>
        </xdr:cNvPr>
        <xdr:cNvPicPr>
          <a:picLocks noChangeAspect="1"/>
        </xdr:cNvPicPr>
      </xdr:nvPicPr>
      <xdr:blipFill>
        <a:blip xmlns:r="http://schemas.openxmlformats.org/officeDocument/2006/relationships" r:embed="rId1"/>
        <a:srcRect/>
        <a:stretch/>
      </xdr:blipFill>
      <xdr:spPr>
        <a:xfrm>
          <a:off x="3355976" y="524245"/>
          <a:ext cx="209550" cy="248093"/>
        </a:xfrm>
        <a:prstGeom prst="rect">
          <a:avLst/>
        </a:prstGeom>
      </xdr:spPr>
    </xdr:pic>
    <xdr:clientData/>
  </xdr:twoCellAnchor>
  <xdr:twoCellAnchor>
    <xdr:from>
      <xdr:col>6</xdr:col>
      <xdr:colOff>73689</xdr:colOff>
      <xdr:row>3</xdr:row>
      <xdr:rowOff>7384</xdr:rowOff>
    </xdr:from>
    <xdr:to>
      <xdr:col>8</xdr:col>
      <xdr:colOff>516047</xdr:colOff>
      <xdr:row>7</xdr:row>
      <xdr:rowOff>58332</xdr:rowOff>
    </xdr:to>
    <xdr:sp macro="" textlink="">
      <xdr:nvSpPr>
        <xdr:cNvPr id="116" name="Rounded Rectangle 18">
          <a:extLst>
            <a:ext uri="{FF2B5EF4-FFF2-40B4-BE49-F238E27FC236}">
              <a16:creationId xmlns:a16="http://schemas.microsoft.com/office/drawing/2014/main" id="{188000D0-CAAD-43D0-9837-F0542C0E3437}"/>
            </a:ext>
            <a:ext uri="{147F2762-F138-4A5C-976F-8EAC2B608ADB}">
              <a16:predDERef xmlns:a16="http://schemas.microsoft.com/office/drawing/2014/main" pred="{32671DA3-F1D0-43D5-BF88-C010DEB56A4D}"/>
            </a:ext>
          </a:extLst>
        </xdr:cNvPr>
        <xdr:cNvSpPr/>
      </xdr:nvSpPr>
      <xdr:spPr>
        <a:xfrm>
          <a:off x="3927991" y="561163"/>
          <a:ext cx="1727126" cy="7893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9</xdr:col>
      <xdr:colOff>247575</xdr:colOff>
      <xdr:row>3</xdr:row>
      <xdr:rowOff>3322</xdr:rowOff>
    </xdr:from>
    <xdr:to>
      <xdr:col>12</xdr:col>
      <xdr:colOff>47549</xdr:colOff>
      <xdr:row>7</xdr:row>
      <xdr:rowOff>50947</xdr:rowOff>
    </xdr:to>
    <xdr:sp macro="" textlink="">
      <xdr:nvSpPr>
        <xdr:cNvPr id="123" name="Rounded Rectangle 19">
          <a:extLst>
            <a:ext uri="{FF2B5EF4-FFF2-40B4-BE49-F238E27FC236}">
              <a16:creationId xmlns:a16="http://schemas.microsoft.com/office/drawing/2014/main" id="{8A062551-B9EC-479C-B6FA-8DDEDC81373D}"/>
            </a:ext>
            <a:ext uri="{147F2762-F138-4A5C-976F-8EAC2B608ADB}">
              <a16:predDERef xmlns:a16="http://schemas.microsoft.com/office/drawing/2014/main" pred="{188000D0-CAAD-43D0-9837-F0542C0E3437}"/>
            </a:ext>
          </a:extLst>
        </xdr:cNvPr>
        <xdr:cNvSpPr/>
      </xdr:nvSpPr>
      <xdr:spPr>
        <a:xfrm>
          <a:off x="6029028" y="557101"/>
          <a:ext cx="1727126" cy="78599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12</xdr:col>
      <xdr:colOff>441472</xdr:colOff>
      <xdr:row>3</xdr:row>
      <xdr:rowOff>8565</xdr:rowOff>
    </xdr:from>
    <xdr:to>
      <xdr:col>15</xdr:col>
      <xdr:colOff>241447</xdr:colOff>
      <xdr:row>7</xdr:row>
      <xdr:rowOff>56190</xdr:rowOff>
    </xdr:to>
    <xdr:sp macro="" textlink="">
      <xdr:nvSpPr>
        <xdr:cNvPr id="131" name="Rounded Rectangle 20">
          <a:extLst>
            <a:ext uri="{FF2B5EF4-FFF2-40B4-BE49-F238E27FC236}">
              <a16:creationId xmlns:a16="http://schemas.microsoft.com/office/drawing/2014/main" id="{B7441475-6B42-4A43-925B-97D58941E367}"/>
            </a:ext>
            <a:ext uri="{147F2762-F138-4A5C-976F-8EAC2B608ADB}">
              <a16:predDERef xmlns:a16="http://schemas.microsoft.com/office/drawing/2014/main" pred="{8A062551-B9EC-479C-B6FA-8DDEDC81373D}"/>
            </a:ext>
          </a:extLst>
        </xdr:cNvPr>
        <xdr:cNvSpPr/>
      </xdr:nvSpPr>
      <xdr:spPr>
        <a:xfrm>
          <a:off x="8150077" y="562344"/>
          <a:ext cx="1727126" cy="78599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381590</xdr:colOff>
      <xdr:row>3</xdr:row>
      <xdr:rowOff>10706</xdr:rowOff>
    </xdr:from>
    <xdr:to>
      <xdr:col>8</xdr:col>
      <xdr:colOff>120206</xdr:colOff>
      <xdr:row>4</xdr:row>
      <xdr:rowOff>86906</xdr:rowOff>
    </xdr:to>
    <xdr:sp macro="" textlink="">
      <xdr:nvSpPr>
        <xdr:cNvPr id="20" name="TextBox 22">
          <a:extLst>
            <a:ext uri="{FF2B5EF4-FFF2-40B4-BE49-F238E27FC236}">
              <a16:creationId xmlns:a16="http://schemas.microsoft.com/office/drawing/2014/main" id="{A0D063D0-1B9D-4813-BF93-9320AF3FE3F9}"/>
            </a:ext>
            <a:ext uri="{147F2762-F138-4A5C-976F-8EAC2B608ADB}">
              <a16:predDERef xmlns:a16="http://schemas.microsoft.com/office/drawing/2014/main" pred="{B7441475-6B42-4A43-925B-97D58941E367}"/>
            </a:ext>
          </a:extLst>
        </xdr:cNvPr>
        <xdr:cNvSpPr txBox="1"/>
      </xdr:nvSpPr>
      <xdr:spPr>
        <a:xfrm>
          <a:off x="4235892" y="564485"/>
          <a:ext cx="1023384" cy="260793"/>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Cost</a:t>
          </a:r>
        </a:p>
      </xdr:txBody>
    </xdr:sp>
    <xdr:clientData/>
  </xdr:twoCellAnchor>
  <xdr:twoCellAnchor>
    <xdr:from>
      <xdr:col>9</xdr:col>
      <xdr:colOff>600889</xdr:colOff>
      <xdr:row>2</xdr:row>
      <xdr:rowOff>182673</xdr:rowOff>
    </xdr:from>
    <xdr:to>
      <xdr:col>11</xdr:col>
      <xdr:colOff>326804</xdr:colOff>
      <xdr:row>4</xdr:row>
      <xdr:rowOff>36180</xdr:rowOff>
    </xdr:to>
    <xdr:sp macro="" textlink="">
      <xdr:nvSpPr>
        <xdr:cNvPr id="126" name="TextBox 23">
          <a:extLst>
            <a:ext uri="{FF2B5EF4-FFF2-40B4-BE49-F238E27FC236}">
              <a16:creationId xmlns:a16="http://schemas.microsoft.com/office/drawing/2014/main" id="{3234BE63-EE28-4AB6-90CD-C3CA05B2C791}"/>
            </a:ext>
            <a:ext uri="{147F2762-F138-4A5C-976F-8EAC2B608ADB}">
              <a16:predDERef xmlns:a16="http://schemas.microsoft.com/office/drawing/2014/main" pred="{A0D063D0-1B9D-4813-BF93-9320AF3FE3F9}"/>
            </a:ext>
          </a:extLst>
        </xdr:cNvPr>
        <xdr:cNvSpPr txBox="1"/>
      </xdr:nvSpPr>
      <xdr:spPr>
        <a:xfrm>
          <a:off x="6382342" y="551859"/>
          <a:ext cx="1010683" cy="222693"/>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Net Profit</a:t>
          </a:r>
        </a:p>
      </xdr:txBody>
    </xdr:sp>
    <xdr:clientData/>
  </xdr:twoCellAnchor>
  <xdr:twoCellAnchor>
    <xdr:from>
      <xdr:col>13</xdr:col>
      <xdr:colOff>80483</xdr:colOff>
      <xdr:row>3</xdr:row>
      <xdr:rowOff>2215</xdr:rowOff>
    </xdr:from>
    <xdr:to>
      <xdr:col>14</xdr:col>
      <xdr:colOff>585308</xdr:colOff>
      <xdr:row>4</xdr:row>
      <xdr:rowOff>46665</xdr:rowOff>
    </xdr:to>
    <xdr:sp macro="" textlink="">
      <xdr:nvSpPr>
        <xdr:cNvPr id="132" name="TextBox 24">
          <a:extLst>
            <a:ext uri="{FF2B5EF4-FFF2-40B4-BE49-F238E27FC236}">
              <a16:creationId xmlns:a16="http://schemas.microsoft.com/office/drawing/2014/main" id="{2A1253B0-2B07-4CCE-8EAB-E5DC6152C21E}"/>
            </a:ext>
            <a:ext uri="{147F2762-F138-4A5C-976F-8EAC2B608ADB}">
              <a16:predDERef xmlns:a16="http://schemas.microsoft.com/office/drawing/2014/main" pred="{3234BE63-EE28-4AB6-90CD-C3CA05B2C791}"/>
            </a:ext>
          </a:extLst>
        </xdr:cNvPr>
        <xdr:cNvSpPr txBox="1"/>
      </xdr:nvSpPr>
      <xdr:spPr>
        <a:xfrm>
          <a:off x="8431471" y="555994"/>
          <a:ext cx="1147209" cy="229043"/>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Orders</a:t>
          </a:r>
        </a:p>
      </xdr:txBody>
    </xdr:sp>
    <xdr:clientData/>
  </xdr:twoCellAnchor>
  <xdr:twoCellAnchor>
    <xdr:from>
      <xdr:col>8</xdr:col>
      <xdr:colOff>269062</xdr:colOff>
      <xdr:row>2</xdr:row>
      <xdr:rowOff>141915</xdr:rowOff>
    </xdr:from>
    <xdr:to>
      <xdr:col>9</xdr:col>
      <xdr:colOff>83879</xdr:colOff>
      <xdr:row>4</xdr:row>
      <xdr:rowOff>75240</xdr:rowOff>
    </xdr:to>
    <xdr:sp macro="" textlink="">
      <xdr:nvSpPr>
        <xdr:cNvPr id="120" name="Oval 6">
          <a:extLst>
            <a:ext uri="{FF2B5EF4-FFF2-40B4-BE49-F238E27FC236}">
              <a16:creationId xmlns:a16="http://schemas.microsoft.com/office/drawing/2014/main" id="{766EA7E0-B913-4B90-8A44-1082EE2103DA}"/>
            </a:ext>
            <a:ext uri="{147F2762-F138-4A5C-976F-8EAC2B608ADB}">
              <a16:predDERef xmlns:a16="http://schemas.microsoft.com/office/drawing/2014/main" pred="{2A1253B0-2B07-4CCE-8EAB-E5DC6152C21E}"/>
            </a:ext>
          </a:extLst>
        </xdr:cNvPr>
        <xdr:cNvSpPr/>
      </xdr:nvSpPr>
      <xdr:spPr>
        <a:xfrm>
          <a:off x="5408132" y="511101"/>
          <a:ext cx="457200" cy="302511"/>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22150</xdr:colOff>
      <xdr:row>2</xdr:row>
      <xdr:rowOff>129289</xdr:rowOff>
    </xdr:from>
    <xdr:to>
      <xdr:col>15</xdr:col>
      <xdr:colOff>460300</xdr:colOff>
      <xdr:row>4</xdr:row>
      <xdr:rowOff>62614</xdr:rowOff>
    </xdr:to>
    <xdr:sp macro="" textlink="">
      <xdr:nvSpPr>
        <xdr:cNvPr id="68" name="Oval 9">
          <a:extLst>
            <a:ext uri="{FF2B5EF4-FFF2-40B4-BE49-F238E27FC236}">
              <a16:creationId xmlns:a16="http://schemas.microsoft.com/office/drawing/2014/main" id="{3891E102-929F-44F3-8755-5F5F8B0E198F}"/>
            </a:ext>
            <a:ext uri="{147F2762-F138-4A5C-976F-8EAC2B608ADB}">
              <a16:predDERef xmlns:a16="http://schemas.microsoft.com/office/drawing/2014/main" pred="{77E9FD63-92F9-4DFB-A9C2-CD5478D7ABFE}"/>
            </a:ext>
          </a:extLst>
        </xdr:cNvPr>
        <xdr:cNvSpPr/>
      </xdr:nvSpPr>
      <xdr:spPr>
        <a:xfrm>
          <a:off x="9657906" y="498475"/>
          <a:ext cx="438150" cy="302511"/>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15</xdr:col>
      <xdr:colOff>123825</xdr:colOff>
      <xdr:row>2</xdr:row>
      <xdr:rowOff>173148</xdr:rowOff>
    </xdr:from>
    <xdr:to>
      <xdr:col>15</xdr:col>
      <xdr:colOff>349250</xdr:colOff>
      <xdr:row>4</xdr:row>
      <xdr:rowOff>29830</xdr:rowOff>
    </xdr:to>
    <xdr:pic>
      <xdr:nvPicPr>
        <xdr:cNvPr id="69" name="Picture 21">
          <a:extLst>
            <a:ext uri="{FF2B5EF4-FFF2-40B4-BE49-F238E27FC236}">
              <a16:creationId xmlns:a16="http://schemas.microsoft.com/office/drawing/2014/main" id="{4D1D7429-080F-9CF3-ABF4-4478EF683AE4}"/>
            </a:ext>
            <a:ext uri="{147F2762-F138-4A5C-976F-8EAC2B608ADB}">
              <a16:predDERef xmlns:a16="http://schemas.microsoft.com/office/drawing/2014/main" pred="{60C0D523-6228-F010-E1C5-0E0EEF29CBFA}"/>
            </a:ext>
          </a:extLst>
        </xdr:cNvPr>
        <xdr:cNvPicPr>
          <a:picLocks noChangeAspect="1"/>
        </xdr:cNvPicPr>
      </xdr:nvPicPr>
      <xdr:blipFill>
        <a:blip xmlns:r="http://schemas.openxmlformats.org/officeDocument/2006/relationships" r:embed="rId2"/>
        <a:stretch>
          <a:fillRect/>
        </a:stretch>
      </xdr:blipFill>
      <xdr:spPr>
        <a:xfrm>
          <a:off x="9759581" y="542334"/>
          <a:ext cx="225425" cy="225868"/>
        </a:xfrm>
        <a:prstGeom prst="rect">
          <a:avLst/>
        </a:prstGeom>
      </xdr:spPr>
    </xdr:pic>
    <xdr:clientData/>
  </xdr:twoCellAnchor>
  <xdr:twoCellAnchor editAs="oneCell">
    <xdr:from>
      <xdr:col>8</xdr:col>
      <xdr:colOff>388679</xdr:colOff>
      <xdr:row>2</xdr:row>
      <xdr:rowOff>164583</xdr:rowOff>
    </xdr:from>
    <xdr:to>
      <xdr:col>8</xdr:col>
      <xdr:colOff>607754</xdr:colOff>
      <xdr:row>4</xdr:row>
      <xdr:rowOff>53015</xdr:rowOff>
    </xdr:to>
    <xdr:pic>
      <xdr:nvPicPr>
        <xdr:cNvPr id="122" name="Picture 26">
          <a:extLst>
            <a:ext uri="{FF2B5EF4-FFF2-40B4-BE49-F238E27FC236}">
              <a16:creationId xmlns:a16="http://schemas.microsoft.com/office/drawing/2014/main" id="{A2738281-042E-894E-5F15-9158BC5D53EF}"/>
            </a:ext>
            <a:ext uri="{147F2762-F138-4A5C-976F-8EAC2B608ADB}">
              <a16:predDERef xmlns:a16="http://schemas.microsoft.com/office/drawing/2014/main" pred="{4D1D7429-080F-9CF3-ABF4-4478EF683AE4}"/>
            </a:ext>
          </a:extLst>
        </xdr:cNvPr>
        <xdr:cNvPicPr>
          <a:picLocks noChangeAspect="1"/>
        </xdr:cNvPicPr>
      </xdr:nvPicPr>
      <xdr:blipFill>
        <a:blip xmlns:r="http://schemas.openxmlformats.org/officeDocument/2006/relationships" r:embed="rId3"/>
        <a:srcRect l="28395" t="21745" r="26543" b="28612"/>
        <a:stretch/>
      </xdr:blipFill>
      <xdr:spPr>
        <a:xfrm>
          <a:off x="5527749" y="533769"/>
          <a:ext cx="219075" cy="257618"/>
        </a:xfrm>
        <a:prstGeom prst="rect">
          <a:avLst/>
        </a:prstGeom>
      </xdr:spPr>
    </xdr:pic>
    <xdr:clientData/>
  </xdr:twoCellAnchor>
  <xdr:twoCellAnchor>
    <xdr:from>
      <xdr:col>18</xdr:col>
      <xdr:colOff>169826</xdr:colOff>
      <xdr:row>3</xdr:row>
      <xdr:rowOff>162442</xdr:rowOff>
    </xdr:from>
    <xdr:to>
      <xdr:col>19</xdr:col>
      <xdr:colOff>598081</xdr:colOff>
      <xdr:row>7</xdr:row>
      <xdr:rowOff>14768</xdr:rowOff>
    </xdr:to>
    <xdr:graphicFrame macro="">
      <xdr:nvGraphicFramePr>
        <xdr:cNvPr id="95" name="Chart 38">
          <a:extLst>
            <a:ext uri="{FF2B5EF4-FFF2-40B4-BE49-F238E27FC236}">
              <a16:creationId xmlns:a16="http://schemas.microsoft.com/office/drawing/2014/main" id="{BCCBBE5D-AA66-43FD-B56B-2EF29E38D03B}"/>
            </a:ext>
            <a:ext uri="{147F2762-F138-4A5C-976F-8EAC2B608ADB}">
              <a16:predDERef xmlns:a16="http://schemas.microsoft.com/office/drawing/2014/main" pred="{A2738281-042E-894E-5F15-9158BC5D5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341348</xdr:colOff>
      <xdr:row>2</xdr:row>
      <xdr:rowOff>115481</xdr:rowOff>
    </xdr:from>
    <xdr:to>
      <xdr:col>17</xdr:col>
      <xdr:colOff>204824</xdr:colOff>
      <xdr:row>4</xdr:row>
      <xdr:rowOff>1181</xdr:rowOff>
    </xdr:to>
    <xdr:sp macro="" textlink="">
      <xdr:nvSpPr>
        <xdr:cNvPr id="205" name="TextBox 24">
          <a:extLst>
            <a:ext uri="{FF2B5EF4-FFF2-40B4-BE49-F238E27FC236}">
              <a16:creationId xmlns:a16="http://schemas.microsoft.com/office/drawing/2014/main" id="{5CB934EF-DFDB-46A6-929E-65C6E50A365C}"/>
            </a:ext>
            <a:ext uri="{147F2762-F138-4A5C-976F-8EAC2B608ADB}">
              <a16:predDERef xmlns:a16="http://schemas.microsoft.com/office/drawing/2014/main" pred="{BCCBBE5D-AA66-43FD-B56B-2EF29E38D03B}"/>
            </a:ext>
          </a:extLst>
        </xdr:cNvPr>
        <xdr:cNvSpPr txBox="1"/>
      </xdr:nvSpPr>
      <xdr:spPr>
        <a:xfrm>
          <a:off x="9977104" y="484667"/>
          <a:ext cx="1148243" cy="254886"/>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Completed</a:t>
          </a:r>
        </a:p>
      </xdr:txBody>
    </xdr:sp>
    <xdr:clientData/>
  </xdr:twoCellAnchor>
  <xdr:twoCellAnchor>
    <xdr:from>
      <xdr:col>16</xdr:col>
      <xdr:colOff>38100</xdr:colOff>
      <xdr:row>4</xdr:row>
      <xdr:rowOff>0</xdr:rowOff>
    </xdr:from>
    <xdr:to>
      <xdr:col>17</xdr:col>
      <xdr:colOff>76200</xdr:colOff>
      <xdr:row>6</xdr:row>
      <xdr:rowOff>171450</xdr:rowOff>
    </xdr:to>
    <xdr:graphicFrame macro="">
      <xdr:nvGraphicFramePr>
        <xdr:cNvPr id="96" name="Chart 55">
          <a:extLst>
            <a:ext uri="{FF2B5EF4-FFF2-40B4-BE49-F238E27FC236}">
              <a16:creationId xmlns:a16="http://schemas.microsoft.com/office/drawing/2014/main" id="{177F87F2-CA7D-45FE-BB72-81DBA4C1A999}"/>
            </a:ext>
            <a:ext uri="{147F2762-F138-4A5C-976F-8EAC2B608ADB}">
              <a16:predDERef xmlns:a16="http://schemas.microsoft.com/office/drawing/2014/main" pred="{5CB934EF-DFDB-46A6-929E-65C6E50A3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42383</xdr:colOff>
      <xdr:row>4</xdr:row>
      <xdr:rowOff>164583</xdr:rowOff>
    </xdr:from>
    <xdr:to>
      <xdr:col>16</xdr:col>
      <xdr:colOff>413858</xdr:colOff>
      <xdr:row>5</xdr:row>
      <xdr:rowOff>151440</xdr:rowOff>
    </xdr:to>
    <xdr:sp macro="" textlink="KPIs!F11">
      <xdr:nvSpPr>
        <xdr:cNvPr id="94" name="TextBox 49">
          <a:extLst>
            <a:ext uri="{FF2B5EF4-FFF2-40B4-BE49-F238E27FC236}">
              <a16:creationId xmlns:a16="http://schemas.microsoft.com/office/drawing/2014/main" id="{04511C58-1BAF-4293-B41D-896E2699AF56}"/>
            </a:ext>
            <a:ext uri="{147F2762-F138-4A5C-976F-8EAC2B608ADB}">
              <a16:predDERef xmlns:a16="http://schemas.microsoft.com/office/drawing/2014/main" pred="{177F87F2-CA7D-45FE-BB72-81DBA4C1A999}"/>
            </a:ext>
          </a:extLst>
        </xdr:cNvPr>
        <xdr:cNvSpPr txBox="1"/>
      </xdr:nvSpPr>
      <xdr:spPr>
        <a:xfrm>
          <a:off x="9795983" y="888483"/>
          <a:ext cx="371475" cy="167832"/>
        </a:xfrm>
        <a:prstGeom prst="rect">
          <a:avLst/>
        </a:prstGeom>
        <a:solidFill>
          <a:srgbClr val="FFFFFF"/>
        </a:solid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88E5906E-6D61-4A1A-8CE4-CEBEFC1B4A90}" type="TxLink">
            <a:rPr lang="en-US" sz="800" b="1" i="0" u="none" strike="noStrike">
              <a:solidFill>
                <a:srgbClr val="000000"/>
              </a:solidFill>
              <a:latin typeface="Calibri"/>
              <a:ea typeface="Calibri"/>
              <a:cs typeface="Calibri"/>
            </a:rPr>
            <a:pPr marL="0" indent="0" algn="ctr"/>
            <a:t>48%</a:t>
          </a:fld>
          <a:endParaRPr lang="en-US" sz="800" b="1" i="0" u="none" strike="noStrike">
            <a:solidFill>
              <a:srgbClr val="0070C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18</xdr:col>
      <xdr:colOff>443687</xdr:colOff>
      <xdr:row>4</xdr:row>
      <xdr:rowOff>143983</xdr:rowOff>
    </xdr:from>
    <xdr:to>
      <xdr:col>19</xdr:col>
      <xdr:colOff>211912</xdr:colOff>
      <xdr:row>5</xdr:row>
      <xdr:rowOff>166208</xdr:rowOff>
    </xdr:to>
    <xdr:sp macro="" textlink="KPIs!F8">
      <xdr:nvSpPr>
        <xdr:cNvPr id="89" name="TextBox 49">
          <a:extLst>
            <a:ext uri="{FF2B5EF4-FFF2-40B4-BE49-F238E27FC236}">
              <a16:creationId xmlns:a16="http://schemas.microsoft.com/office/drawing/2014/main" id="{541A3DF7-C174-420B-973D-4C941DEC7FD2}"/>
            </a:ext>
            <a:ext uri="{147F2762-F138-4A5C-976F-8EAC2B608ADB}">
              <a16:predDERef xmlns:a16="http://schemas.microsoft.com/office/drawing/2014/main" pred="{04511C58-1BAF-4293-B41D-896E2699AF56}"/>
            </a:ext>
          </a:extLst>
        </xdr:cNvPr>
        <xdr:cNvSpPr txBox="1"/>
      </xdr:nvSpPr>
      <xdr:spPr>
        <a:xfrm>
          <a:off x="11416487" y="867883"/>
          <a:ext cx="377825" cy="203200"/>
        </a:xfrm>
        <a:prstGeom prst="rect">
          <a:avLst/>
        </a:prstGeom>
        <a:solidFill>
          <a:srgbClr val="FFFFFF"/>
        </a:solid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876158A3-462D-4AD3-ACC9-F16DB3CA4D8E}" type="TxLink">
            <a:rPr lang="en-US" sz="800" b="1" i="0" u="none" strike="noStrike">
              <a:solidFill>
                <a:srgbClr val="000000"/>
              </a:solidFill>
              <a:latin typeface="Calibri"/>
              <a:ea typeface="Calibri"/>
              <a:cs typeface="Calibri"/>
            </a:rPr>
            <a:pPr marL="0" indent="0" algn="ctr"/>
            <a:t>52%</a:t>
          </a:fld>
          <a:endParaRPr lang="en-US" sz="800" b="1" i="0" u="none" strike="noStrike">
            <a:solidFill>
              <a:srgbClr val="0070C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18</xdr:col>
      <xdr:colOff>138815</xdr:colOff>
      <xdr:row>2</xdr:row>
      <xdr:rowOff>115481</xdr:rowOff>
    </xdr:from>
    <xdr:to>
      <xdr:col>20</xdr:col>
      <xdr:colOff>2290</xdr:colOff>
      <xdr:row>4</xdr:row>
      <xdr:rowOff>1181</xdr:rowOff>
    </xdr:to>
    <xdr:sp macro="" textlink="">
      <xdr:nvSpPr>
        <xdr:cNvPr id="206" name="TextBox 4">
          <a:extLst>
            <a:ext uri="{FF2B5EF4-FFF2-40B4-BE49-F238E27FC236}">
              <a16:creationId xmlns:a16="http://schemas.microsoft.com/office/drawing/2014/main" id="{2A9C8C70-15B1-40A2-B7DD-A9247AC8B0FA}"/>
            </a:ext>
            <a:ext uri="{147F2762-F138-4A5C-976F-8EAC2B608ADB}">
              <a16:predDERef xmlns:a16="http://schemas.microsoft.com/office/drawing/2014/main" pred="{541A3DF7-C174-420B-973D-4C941DEC7FD2}"/>
            </a:ext>
          </a:extLst>
        </xdr:cNvPr>
        <xdr:cNvSpPr txBox="1"/>
      </xdr:nvSpPr>
      <xdr:spPr>
        <a:xfrm>
          <a:off x="11701722" y="484667"/>
          <a:ext cx="1148242" cy="254886"/>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Returned</a:t>
          </a:r>
        </a:p>
      </xdr:txBody>
    </xdr:sp>
    <xdr:clientData/>
  </xdr:twoCellAnchor>
  <xdr:twoCellAnchor>
    <xdr:from>
      <xdr:col>17</xdr:col>
      <xdr:colOff>113784</xdr:colOff>
      <xdr:row>3</xdr:row>
      <xdr:rowOff>139331</xdr:rowOff>
    </xdr:from>
    <xdr:to>
      <xdr:col>18</xdr:col>
      <xdr:colOff>342384</xdr:colOff>
      <xdr:row>6</xdr:row>
      <xdr:rowOff>59513</xdr:rowOff>
    </xdr:to>
    <xdr:sp macro="" textlink="">
      <xdr:nvSpPr>
        <xdr:cNvPr id="255" name="TextBox 10">
          <a:extLst>
            <a:ext uri="{FF2B5EF4-FFF2-40B4-BE49-F238E27FC236}">
              <a16:creationId xmlns:a16="http://schemas.microsoft.com/office/drawing/2014/main" id="{C36666C1-0F54-4719-9F40-B8B029127694}"/>
            </a:ext>
            <a:ext uri="{147F2762-F138-4A5C-976F-8EAC2B608ADB}">
              <a16:predDERef xmlns:a16="http://schemas.microsoft.com/office/drawing/2014/main" pred="{2A9C8C70-15B1-40A2-B7DD-A9247AC8B0FA}"/>
            </a:ext>
          </a:extLst>
        </xdr:cNvPr>
        <xdr:cNvSpPr txBox="1"/>
      </xdr:nvSpPr>
      <xdr:spPr>
        <a:xfrm>
          <a:off x="11034307" y="693110"/>
          <a:ext cx="870984" cy="473961"/>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Order by Status</a:t>
          </a:r>
        </a:p>
      </xdr:txBody>
    </xdr:sp>
    <xdr:clientData/>
  </xdr:twoCellAnchor>
  <xdr:twoCellAnchor>
    <xdr:from>
      <xdr:col>13</xdr:col>
      <xdr:colOff>138740</xdr:colOff>
      <xdr:row>4</xdr:row>
      <xdr:rowOff>63500</xdr:rowOff>
    </xdr:from>
    <xdr:to>
      <xdr:col>14</xdr:col>
      <xdr:colOff>557840</xdr:colOff>
      <xdr:row>5</xdr:row>
      <xdr:rowOff>46666</xdr:rowOff>
    </xdr:to>
    <xdr:sp macro="" textlink="KPIs!G5">
      <xdr:nvSpPr>
        <xdr:cNvPr id="268" name="TextBox 24">
          <a:extLst>
            <a:ext uri="{FF2B5EF4-FFF2-40B4-BE49-F238E27FC236}">
              <a16:creationId xmlns:a16="http://schemas.microsoft.com/office/drawing/2014/main" id="{44307825-BA91-401C-A6DD-E6E0B7CD1284}"/>
            </a:ext>
            <a:ext uri="{147F2762-F138-4A5C-976F-8EAC2B608ADB}">
              <a16:predDERef xmlns:a16="http://schemas.microsoft.com/office/drawing/2014/main" pred="{C36666C1-0F54-4719-9F40-B8B029127694}"/>
            </a:ext>
          </a:extLst>
        </xdr:cNvPr>
        <xdr:cNvSpPr txBox="1"/>
      </xdr:nvSpPr>
      <xdr:spPr>
        <a:xfrm>
          <a:off x="8531323" y="783167"/>
          <a:ext cx="1064684" cy="163082"/>
        </a:xfrm>
        <a:prstGeom prst="rect">
          <a:avLst/>
        </a:prstGeom>
        <a:solidFill>
          <a:schemeClr val="bg1">
            <a:lumMod val="85000"/>
          </a:schemeClr>
        </a:solidFill>
        <a:ln w="9525" cmpd="sng">
          <a:noFill/>
        </a:ln>
      </xdr:spPr>
      <xdr:txBody>
        <a:bodyPr spcFirstLastPara="0" vertOverflow="clip" horzOverflow="clip" wrap="square" lIns="91440" tIns="45720" rIns="91440" bIns="45720" rtlCol="0" anchor="ctr">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E50812C6-CF66-4DD8-B86E-EE8566715545}" type="TxLink">
            <a:rPr lang="en-US" sz="1100" b="1" i="0" u="none" strike="noStrike">
              <a:solidFill>
                <a:srgbClr val="000000"/>
              </a:solidFill>
              <a:latin typeface="Calibri"/>
              <a:ea typeface="Calibri"/>
              <a:cs typeface="Calibri"/>
            </a:rPr>
            <a:pPr marL="0" indent="0" algn="ctr"/>
            <a:t>555</a:t>
          </a:fld>
          <a:endParaRPr lang="en-US" sz="1100" b="1" i="0" u="none" strike="noStrike">
            <a:solidFill>
              <a:srgbClr val="000000"/>
            </a:solidFill>
            <a:latin typeface="Calibri"/>
            <a:ea typeface="Calibri"/>
            <a:cs typeface="Calibri"/>
          </a:endParaRPr>
        </a:p>
      </xdr:txBody>
    </xdr:sp>
    <xdr:clientData/>
  </xdr:twoCellAnchor>
  <xdr:twoCellAnchor>
    <xdr:from>
      <xdr:col>9</xdr:col>
      <xdr:colOff>543810</xdr:colOff>
      <xdr:row>4</xdr:row>
      <xdr:rowOff>9674</xdr:rowOff>
    </xdr:from>
    <xdr:to>
      <xdr:col>11</xdr:col>
      <xdr:colOff>352275</xdr:colOff>
      <xdr:row>5</xdr:row>
      <xdr:rowOff>60474</xdr:rowOff>
    </xdr:to>
    <xdr:sp macro="" textlink="KPIs!C5">
      <xdr:nvSpPr>
        <xdr:cNvPr id="267" name="TextBox 28">
          <a:extLst>
            <a:ext uri="{FF2B5EF4-FFF2-40B4-BE49-F238E27FC236}">
              <a16:creationId xmlns:a16="http://schemas.microsoft.com/office/drawing/2014/main" id="{2F7E5EDB-159E-4205-A21F-6CB1804053A1}"/>
            </a:ext>
            <a:ext uri="{147F2762-F138-4A5C-976F-8EAC2B608ADB}">
              <a16:predDERef xmlns:a16="http://schemas.microsoft.com/office/drawing/2014/main" pred="{44307825-BA91-401C-A6DD-E6E0B7CD1284}"/>
            </a:ext>
          </a:extLst>
        </xdr:cNvPr>
        <xdr:cNvSpPr txBox="1"/>
      </xdr:nvSpPr>
      <xdr:spPr>
        <a:xfrm>
          <a:off x="6325263" y="748046"/>
          <a:ext cx="1093233" cy="235393"/>
        </a:xfrm>
        <a:prstGeom prst="rect">
          <a:avLst/>
        </a:prstGeom>
        <a:solidFill>
          <a:schemeClr val="bg1">
            <a:lumMod val="85000"/>
          </a:schemeClr>
        </a:solidFill>
        <a:ln w="9525" cmpd="sng">
          <a:noFill/>
        </a:ln>
      </xdr:spPr>
      <xdr:txBody>
        <a:bodyPr spcFirstLastPara="0" vertOverflow="clip" horzOverflow="clip" wrap="square" lIns="91440" tIns="45720" rIns="91440" bIns="45720" rtlCol="0" anchor="ctr">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202B0F03-EE8A-40E0-AD17-B1103917C026}" type="TxLink">
            <a:rPr lang="en-US" sz="1100" b="1" i="0" u="none" strike="noStrike">
              <a:solidFill>
                <a:srgbClr val="000000"/>
              </a:solidFill>
              <a:latin typeface="Calibri"/>
              <a:ea typeface="Calibri"/>
              <a:cs typeface="Calibri"/>
            </a:rPr>
            <a:pPr marL="0" indent="0" algn="ctr"/>
            <a:t>$2,71,221</a:t>
          </a:fld>
          <a:endParaRPr lang="en-US" sz="1100" b="1" i="0" u="none" strike="noStrike">
            <a:solidFill>
              <a:srgbClr val="000000"/>
            </a:solidFill>
            <a:latin typeface="Calibri"/>
            <a:ea typeface="Calibri"/>
            <a:cs typeface="Calibri"/>
          </a:endParaRPr>
        </a:p>
      </xdr:txBody>
    </xdr:sp>
    <xdr:clientData/>
  </xdr:twoCellAnchor>
  <xdr:twoCellAnchor>
    <xdr:from>
      <xdr:col>6</xdr:col>
      <xdr:colOff>360400</xdr:colOff>
      <xdr:row>4</xdr:row>
      <xdr:rowOff>14915</xdr:rowOff>
    </xdr:from>
    <xdr:to>
      <xdr:col>8</xdr:col>
      <xdr:colOff>169899</xdr:colOff>
      <xdr:row>5</xdr:row>
      <xdr:rowOff>72065</xdr:rowOff>
    </xdr:to>
    <xdr:sp macro="" textlink="KPIs!A5">
      <xdr:nvSpPr>
        <xdr:cNvPr id="19" name="TextBox 29">
          <a:extLst>
            <a:ext uri="{FF2B5EF4-FFF2-40B4-BE49-F238E27FC236}">
              <a16:creationId xmlns:a16="http://schemas.microsoft.com/office/drawing/2014/main" id="{651AF697-9EA0-4733-9CC7-B1B57BA87AFD}"/>
            </a:ext>
            <a:ext uri="{147F2762-F138-4A5C-976F-8EAC2B608ADB}">
              <a16:predDERef xmlns:a16="http://schemas.microsoft.com/office/drawing/2014/main" pred="{2F7E5EDB-159E-4205-A21F-6CB1804053A1}"/>
            </a:ext>
          </a:extLst>
        </xdr:cNvPr>
        <xdr:cNvSpPr txBox="1"/>
      </xdr:nvSpPr>
      <xdr:spPr>
        <a:xfrm>
          <a:off x="4214702" y="753287"/>
          <a:ext cx="1094267" cy="241743"/>
        </a:xfrm>
        <a:prstGeom prst="rect">
          <a:avLst/>
        </a:prstGeom>
        <a:solidFill>
          <a:schemeClr val="bg1">
            <a:lumMod val="85000"/>
          </a:schemeClr>
        </a:solidFill>
        <a:ln w="9525" cmpd="sng">
          <a:noFill/>
        </a:ln>
      </xdr:spPr>
      <xdr:txBody>
        <a:bodyPr spcFirstLastPara="0" vertOverflow="clip" horzOverflow="clip" wrap="square" lIns="91440" tIns="45720" rIns="91440" bIns="45720" rtlCol="0" anchor="ctr">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D212DC98-6F13-4A1B-913A-06B7FCC3F3C2}" type="TxLink">
            <a:rPr lang="en-US" sz="1100" b="1" i="0" u="none" strike="noStrike">
              <a:solidFill>
                <a:srgbClr val="000000"/>
              </a:solidFill>
              <a:latin typeface="Calibri"/>
              <a:ea typeface="Calibri"/>
              <a:cs typeface="Calibri"/>
            </a:rPr>
            <a:pPr marL="0" indent="0" algn="ctr"/>
            <a:t>$5,02,955</a:t>
          </a:fld>
          <a:endParaRPr lang="en-US" sz="1100" b="1" i="0" u="none" strike="noStrike">
            <a:solidFill>
              <a:srgbClr val="000000"/>
            </a:solidFill>
            <a:latin typeface="Calibri"/>
            <a:ea typeface="Calibri"/>
            <a:cs typeface="Calibri"/>
          </a:endParaRPr>
        </a:p>
      </xdr:txBody>
    </xdr:sp>
    <xdr:clientData/>
  </xdr:twoCellAnchor>
  <xdr:twoCellAnchor>
    <xdr:from>
      <xdr:col>6</xdr:col>
      <xdr:colOff>249275</xdr:colOff>
      <xdr:row>5</xdr:row>
      <xdr:rowOff>56190</xdr:rowOff>
    </xdr:from>
    <xdr:to>
      <xdr:col>8</xdr:col>
      <xdr:colOff>360399</xdr:colOff>
      <xdr:row>5</xdr:row>
      <xdr:rowOff>101909</xdr:rowOff>
    </xdr:to>
    <xdr:sp macro="" textlink="">
      <xdr:nvSpPr>
        <xdr:cNvPr id="271" name="Rectangle 7">
          <a:extLst>
            <a:ext uri="{FF2B5EF4-FFF2-40B4-BE49-F238E27FC236}">
              <a16:creationId xmlns:a16="http://schemas.microsoft.com/office/drawing/2014/main" id="{BA225EC0-BFD2-4AD0-82F1-BB7501D460AB}"/>
            </a:ext>
            <a:ext uri="{147F2762-F138-4A5C-976F-8EAC2B608ADB}">
              <a16:predDERef xmlns:a16="http://schemas.microsoft.com/office/drawing/2014/main" pred="{3C365B7D-B3F0-5696-6D9C-2A98035822D5}"/>
            </a:ext>
          </a:extLst>
        </xdr:cNvPr>
        <xdr:cNvSpPr/>
      </xdr:nvSpPr>
      <xdr:spPr>
        <a:xfrm>
          <a:off x="4103577" y="979155"/>
          <a:ext cx="1395892" cy="45719"/>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410535</xdr:colOff>
      <xdr:row>5</xdr:row>
      <xdr:rowOff>41420</xdr:rowOff>
    </xdr:from>
    <xdr:to>
      <xdr:col>11</xdr:col>
      <xdr:colOff>521659</xdr:colOff>
      <xdr:row>5</xdr:row>
      <xdr:rowOff>87139</xdr:rowOff>
    </xdr:to>
    <xdr:sp macro="" textlink="">
      <xdr:nvSpPr>
        <xdr:cNvPr id="272" name="Rectangle 7">
          <a:extLst>
            <a:ext uri="{FF2B5EF4-FFF2-40B4-BE49-F238E27FC236}">
              <a16:creationId xmlns:a16="http://schemas.microsoft.com/office/drawing/2014/main" id="{9A0505F8-C3D4-4CD0-976B-3918FF01E761}"/>
            </a:ext>
            <a:ext uri="{147F2762-F138-4A5C-976F-8EAC2B608ADB}">
              <a16:predDERef xmlns:a16="http://schemas.microsoft.com/office/drawing/2014/main" pred="{3C365B7D-B3F0-5696-6D9C-2A98035822D5}"/>
            </a:ext>
          </a:extLst>
        </xdr:cNvPr>
        <xdr:cNvSpPr/>
      </xdr:nvSpPr>
      <xdr:spPr>
        <a:xfrm>
          <a:off x="6191988" y="964385"/>
          <a:ext cx="1395892" cy="45719"/>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622447</xdr:colOff>
      <xdr:row>5</xdr:row>
      <xdr:rowOff>65641</xdr:rowOff>
    </xdr:from>
    <xdr:to>
      <xdr:col>15</xdr:col>
      <xdr:colOff>91188</xdr:colOff>
      <xdr:row>5</xdr:row>
      <xdr:rowOff>111360</xdr:rowOff>
    </xdr:to>
    <xdr:sp macro="" textlink="">
      <xdr:nvSpPr>
        <xdr:cNvPr id="273" name="Rectangle 7">
          <a:extLst>
            <a:ext uri="{FF2B5EF4-FFF2-40B4-BE49-F238E27FC236}">
              <a16:creationId xmlns:a16="http://schemas.microsoft.com/office/drawing/2014/main" id="{48B150AC-ABA7-4597-998D-C0617AA5607C}"/>
            </a:ext>
            <a:ext uri="{147F2762-F138-4A5C-976F-8EAC2B608ADB}">
              <a16:predDERef xmlns:a16="http://schemas.microsoft.com/office/drawing/2014/main" pred="{3C365B7D-B3F0-5696-6D9C-2A98035822D5}"/>
            </a:ext>
          </a:extLst>
        </xdr:cNvPr>
        <xdr:cNvSpPr/>
      </xdr:nvSpPr>
      <xdr:spPr>
        <a:xfrm>
          <a:off x="8331052" y="988606"/>
          <a:ext cx="1395892" cy="45719"/>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xdr:col>
      <xdr:colOff>324515</xdr:colOff>
      <xdr:row>5</xdr:row>
      <xdr:rowOff>121905</xdr:rowOff>
    </xdr:from>
    <xdr:to>
      <xdr:col>5</xdr:col>
      <xdr:colOff>283240</xdr:colOff>
      <xdr:row>6</xdr:row>
      <xdr:rowOff>157273</xdr:rowOff>
    </xdr:to>
    <xdr:sp macro="" textlink="">
      <xdr:nvSpPr>
        <xdr:cNvPr id="24" name="TextBox 2">
          <a:extLst>
            <a:ext uri="{FF2B5EF4-FFF2-40B4-BE49-F238E27FC236}">
              <a16:creationId xmlns:a16="http://schemas.microsoft.com/office/drawing/2014/main" id="{7FF97A13-FCEB-46A9-990C-CE9AE2E1BDCF}"/>
            </a:ext>
            <a:ext uri="{147F2762-F138-4A5C-976F-8EAC2B608ADB}">
              <a16:predDERef xmlns:a16="http://schemas.microsoft.com/office/drawing/2014/main" pred="{C288997B-32C5-9859-FE34-ECF5B86230BD}"/>
            </a:ext>
          </a:extLst>
        </xdr:cNvPr>
        <xdr:cNvSpPr txBox="1"/>
      </xdr:nvSpPr>
      <xdr:spPr>
        <a:xfrm>
          <a:off x="2894050" y="1044870"/>
          <a:ext cx="601109" cy="219961"/>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chemeClr val="accent1"/>
              </a:solidFill>
              <a:latin typeface="Calibri" panose="020F0502020204030204" pitchFamily="34" charset="0"/>
              <a:ea typeface="Calibri" panose="020F0502020204030204" pitchFamily="34" charset="0"/>
              <a:cs typeface="Calibri" panose="020F0502020204030204" pitchFamily="34" charset="0"/>
            </a:rPr>
            <a:t>VS LM</a:t>
          </a:r>
        </a:p>
      </xdr:txBody>
    </xdr:sp>
    <xdr:clientData/>
  </xdr:twoCellAnchor>
  <xdr:twoCellAnchor>
    <xdr:from>
      <xdr:col>7</xdr:col>
      <xdr:colOff>523432</xdr:colOff>
      <xdr:row>5</xdr:row>
      <xdr:rowOff>140290</xdr:rowOff>
    </xdr:from>
    <xdr:to>
      <xdr:col>8</xdr:col>
      <xdr:colOff>494857</xdr:colOff>
      <xdr:row>7</xdr:row>
      <xdr:rowOff>6497</xdr:rowOff>
    </xdr:to>
    <xdr:sp macro="" textlink="">
      <xdr:nvSpPr>
        <xdr:cNvPr id="27" name="TextBox 4">
          <a:extLst>
            <a:ext uri="{FF2B5EF4-FFF2-40B4-BE49-F238E27FC236}">
              <a16:creationId xmlns:a16="http://schemas.microsoft.com/office/drawing/2014/main" id="{803F0C2C-8B3F-4E79-82AE-1493F78717EB}"/>
            </a:ext>
            <a:ext uri="{147F2762-F138-4A5C-976F-8EAC2B608ADB}">
              <a16:predDERef xmlns:a16="http://schemas.microsoft.com/office/drawing/2014/main" pred="{7FF97A13-FCEB-46A9-990C-CE9AE2E1BDCF}"/>
            </a:ext>
          </a:extLst>
        </xdr:cNvPr>
        <xdr:cNvSpPr txBox="1"/>
      </xdr:nvSpPr>
      <xdr:spPr>
        <a:xfrm>
          <a:off x="5020118" y="1063255"/>
          <a:ext cx="613809" cy="235393"/>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chemeClr val="accent1"/>
              </a:solidFill>
              <a:latin typeface="Calibri" panose="020F0502020204030204" pitchFamily="34" charset="0"/>
              <a:ea typeface="Calibri" panose="020F0502020204030204" pitchFamily="34" charset="0"/>
              <a:cs typeface="Calibri" panose="020F0502020204030204" pitchFamily="34" charset="0"/>
            </a:rPr>
            <a:t>VS LM</a:t>
          </a:r>
        </a:p>
      </xdr:txBody>
    </xdr:sp>
    <xdr:clientData/>
  </xdr:twoCellAnchor>
  <mc:AlternateContent xmlns:mc="http://schemas.openxmlformats.org/markup-compatibility/2006">
    <mc:Choice xmlns:a14="http://schemas.microsoft.com/office/drawing/2010/main" Requires="a14">
      <xdr:twoCellAnchor editAs="oneCell">
        <xdr:from>
          <xdr:col>3</xdr:col>
          <xdr:colOff>1477</xdr:colOff>
          <xdr:row>5</xdr:row>
          <xdr:rowOff>139257</xdr:rowOff>
        </xdr:from>
        <xdr:to>
          <xdr:col>5</xdr:col>
          <xdr:colOff>249127</xdr:colOff>
          <xdr:row>7</xdr:row>
          <xdr:rowOff>5464</xdr:rowOff>
        </xdr:to>
        <xdr:pic>
          <xdr:nvPicPr>
            <xdr:cNvPr id="29" name="Picture 28">
              <a:extLst>
                <a:ext uri="{FF2B5EF4-FFF2-40B4-BE49-F238E27FC236}">
                  <a16:creationId xmlns:a16="http://schemas.microsoft.com/office/drawing/2014/main" id="{69F8EA88-8B0C-A3AE-AC98-B7F7D981BD10}"/>
                </a:ext>
              </a:extLst>
            </xdr:cNvPr>
            <xdr:cNvPicPr>
              <a:picLocks noChangeAspect="1" noChangeArrowheads="1"/>
              <a:extLst>
                <a:ext uri="{84589F7E-364E-4C9E-8A38-B11213B215E9}">
                  <a14:cameraTool cellRange="KPIs!$Q$23" spid="_x0000_s7385"/>
                </a:ext>
              </a:extLst>
            </xdr:cNvPicPr>
          </xdr:nvPicPr>
          <xdr:blipFill>
            <a:blip xmlns:r="http://schemas.openxmlformats.org/officeDocument/2006/relationships" r:embed="rId6"/>
            <a:srcRect/>
            <a:stretch>
              <a:fillRect/>
            </a:stretch>
          </xdr:blipFill>
          <xdr:spPr bwMode="auto">
            <a:xfrm>
              <a:off x="1928628" y="1062222"/>
              <a:ext cx="1532418" cy="235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202758</xdr:colOff>
          <xdr:row>5</xdr:row>
          <xdr:rowOff>168792</xdr:rowOff>
        </xdr:from>
        <xdr:to>
          <xdr:col>8</xdr:col>
          <xdr:colOff>444057</xdr:colOff>
          <xdr:row>7</xdr:row>
          <xdr:rowOff>15949</xdr:rowOff>
        </xdr:to>
        <xdr:pic>
          <xdr:nvPicPr>
            <xdr:cNvPr id="31" name="Picture 30">
              <a:extLst>
                <a:ext uri="{FF2B5EF4-FFF2-40B4-BE49-F238E27FC236}">
                  <a16:creationId xmlns:a16="http://schemas.microsoft.com/office/drawing/2014/main" id="{3D55A329-8E67-9489-A419-B58F0569BC81}"/>
                </a:ext>
              </a:extLst>
            </xdr:cNvPr>
            <xdr:cNvPicPr>
              <a:picLocks noChangeAspect="1" noChangeArrowheads="1"/>
              <a:extLst>
                <a:ext uri="{84589F7E-364E-4C9E-8A38-B11213B215E9}">
                  <a14:cameraTool cellRange="KPIs!$Q$26" spid="_x0000_s7386"/>
                </a:ext>
              </a:extLst>
            </xdr:cNvPicPr>
          </xdr:nvPicPr>
          <xdr:blipFill>
            <a:blip xmlns:r="http://schemas.openxmlformats.org/officeDocument/2006/relationships" r:embed="rId7"/>
            <a:srcRect/>
            <a:stretch>
              <a:fillRect/>
            </a:stretch>
          </xdr:blipFill>
          <xdr:spPr bwMode="auto">
            <a:xfrm>
              <a:off x="4057060" y="1091757"/>
              <a:ext cx="1526067" cy="21634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385136</xdr:colOff>
          <xdr:row>5</xdr:row>
          <xdr:rowOff>159340</xdr:rowOff>
        </xdr:from>
        <xdr:to>
          <xdr:col>12</xdr:col>
          <xdr:colOff>4135</xdr:colOff>
          <xdr:row>6</xdr:row>
          <xdr:rowOff>165690</xdr:rowOff>
        </xdr:to>
        <xdr:pic>
          <xdr:nvPicPr>
            <xdr:cNvPr id="33" name="Picture 32">
              <a:extLst>
                <a:ext uri="{FF2B5EF4-FFF2-40B4-BE49-F238E27FC236}">
                  <a16:creationId xmlns:a16="http://schemas.microsoft.com/office/drawing/2014/main" id="{B5F4782F-1BC2-4C6B-2945-7B2D067C49B1}"/>
                </a:ext>
              </a:extLst>
            </xdr:cNvPr>
            <xdr:cNvPicPr>
              <a:picLocks noChangeAspect="1" noChangeArrowheads="1"/>
              <a:extLst>
                <a:ext uri="{84589F7E-364E-4C9E-8A38-B11213B215E9}">
                  <a14:cameraTool cellRange="KPIs!$Q$30" spid="_x0000_s7387"/>
                </a:ext>
              </a:extLst>
            </xdr:cNvPicPr>
          </xdr:nvPicPr>
          <xdr:blipFill>
            <a:blip xmlns:r="http://schemas.openxmlformats.org/officeDocument/2006/relationships" r:embed="rId8"/>
            <a:srcRect/>
            <a:stretch>
              <a:fillRect/>
            </a:stretch>
          </xdr:blipFill>
          <xdr:spPr bwMode="auto">
            <a:xfrm>
              <a:off x="6166589" y="1082305"/>
              <a:ext cx="1532417" cy="1909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10</xdr:col>
      <xdr:colOff>499434</xdr:colOff>
      <xdr:row>5</xdr:row>
      <xdr:rowOff>94364</xdr:rowOff>
    </xdr:from>
    <xdr:to>
      <xdr:col>12</xdr:col>
      <xdr:colOff>228526</xdr:colOff>
      <xdr:row>6</xdr:row>
      <xdr:rowOff>171007</xdr:rowOff>
    </xdr:to>
    <xdr:sp macro="" textlink="">
      <xdr:nvSpPr>
        <xdr:cNvPr id="8" name="TextBox 2">
          <a:extLst>
            <a:ext uri="{FF2B5EF4-FFF2-40B4-BE49-F238E27FC236}">
              <a16:creationId xmlns:a16="http://schemas.microsoft.com/office/drawing/2014/main" id="{E8FDC227-D426-49F5-B69B-97DDA191A0A9}"/>
            </a:ext>
            <a:ext uri="{147F2762-F138-4A5C-976F-8EAC2B608ADB}">
              <a16:predDERef xmlns:a16="http://schemas.microsoft.com/office/drawing/2014/main" pred="{B5F4782F-1BC2-4C6B-2945-7B2D067C49B1}"/>
            </a:ext>
          </a:extLst>
        </xdr:cNvPr>
        <xdr:cNvSpPr txBox="1"/>
      </xdr:nvSpPr>
      <xdr:spPr>
        <a:xfrm>
          <a:off x="6923271" y="1017329"/>
          <a:ext cx="1013860" cy="261236"/>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chemeClr val="accent1"/>
              </a:solidFill>
              <a:latin typeface="Calibri" panose="020F0502020204030204" pitchFamily="34" charset="0"/>
              <a:ea typeface="Calibri" panose="020F0502020204030204" pitchFamily="34" charset="0"/>
              <a:cs typeface="Calibri" panose="020F0502020204030204" pitchFamily="34" charset="0"/>
            </a:rPr>
            <a:t>VS LM</a:t>
          </a:r>
        </a:p>
      </xdr:txBody>
    </xdr:sp>
    <xdr:clientData/>
  </xdr:twoCellAnchor>
  <mc:AlternateContent xmlns:mc="http://schemas.openxmlformats.org/markup-compatibility/2006">
    <mc:Choice xmlns:a14="http://schemas.microsoft.com/office/drawing/2010/main" Requires="a14">
      <xdr:twoCellAnchor editAs="oneCell">
        <xdr:from>
          <xdr:col>12</xdr:col>
          <xdr:colOff>580065</xdr:colOff>
          <xdr:row>5</xdr:row>
          <xdr:rowOff>166725</xdr:rowOff>
        </xdr:from>
        <xdr:to>
          <xdr:col>15</xdr:col>
          <xdr:colOff>211765</xdr:colOff>
          <xdr:row>6</xdr:row>
          <xdr:rowOff>177308</xdr:rowOff>
        </xdr:to>
        <xdr:pic>
          <xdr:nvPicPr>
            <xdr:cNvPr id="5" name="Picture 4">
              <a:extLst>
                <a:ext uri="{FF2B5EF4-FFF2-40B4-BE49-F238E27FC236}">
                  <a16:creationId xmlns:a16="http://schemas.microsoft.com/office/drawing/2014/main" id="{0604DCEF-15AA-A87A-59F7-FF1A1D0ED55F}"/>
                </a:ext>
              </a:extLst>
            </xdr:cNvPr>
            <xdr:cNvPicPr>
              <a:picLocks noChangeAspect="1" noChangeArrowheads="1"/>
              <a:extLst>
                <a:ext uri="{84589F7E-364E-4C9E-8A38-B11213B215E9}">
                  <a14:cameraTool cellRange="KPIs!$Q$34" spid="_x0000_s7388"/>
                </a:ext>
              </a:extLst>
            </xdr:cNvPicPr>
          </xdr:nvPicPr>
          <xdr:blipFill>
            <a:blip xmlns:r="http://schemas.openxmlformats.org/officeDocument/2006/relationships" r:embed="rId9"/>
            <a:srcRect/>
            <a:stretch>
              <a:fillRect/>
            </a:stretch>
          </xdr:blipFill>
          <xdr:spPr bwMode="auto">
            <a:xfrm>
              <a:off x="8301665" y="1098058"/>
              <a:ext cx="1562100" cy="196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206597</xdr:colOff>
      <xdr:row>5</xdr:row>
      <xdr:rowOff>128181</xdr:rowOff>
    </xdr:from>
    <xdr:to>
      <xdr:col>15</xdr:col>
      <xdr:colOff>257396</xdr:colOff>
      <xdr:row>7</xdr:row>
      <xdr:rowOff>1181</xdr:rowOff>
    </xdr:to>
    <xdr:sp macro="" textlink="">
      <xdr:nvSpPr>
        <xdr:cNvPr id="10" name="TextBox 2">
          <a:extLst>
            <a:ext uri="{FF2B5EF4-FFF2-40B4-BE49-F238E27FC236}">
              <a16:creationId xmlns:a16="http://schemas.microsoft.com/office/drawing/2014/main" id="{D4F113B4-BA55-4C1E-887E-0C68E124EC18}"/>
            </a:ext>
            <a:ext uri="{147F2762-F138-4A5C-976F-8EAC2B608ADB}">
              <a16:predDERef xmlns:a16="http://schemas.microsoft.com/office/drawing/2014/main" pred="{B5F4782F-1BC2-4C6B-2945-7B2D067C49B1}"/>
            </a:ext>
          </a:extLst>
        </xdr:cNvPr>
        <xdr:cNvSpPr txBox="1"/>
      </xdr:nvSpPr>
      <xdr:spPr>
        <a:xfrm>
          <a:off x="9199969" y="1051146"/>
          <a:ext cx="693183" cy="242186"/>
        </a:xfrm>
        <a:prstGeom prst="rect">
          <a:avLst/>
        </a:prstGeom>
        <a:noFill/>
        <a:ln w="9525" cmpd="sng">
          <a:no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100" b="1" i="0" u="none" strike="noStrike">
              <a:solidFill>
                <a:schemeClr val="accent1"/>
              </a:solidFill>
              <a:latin typeface="Calibri" panose="020F0502020204030204" pitchFamily="34" charset="0"/>
              <a:ea typeface="Calibri" panose="020F0502020204030204" pitchFamily="34" charset="0"/>
              <a:cs typeface="Calibri" panose="020F0502020204030204" pitchFamily="34" charset="0"/>
            </a:rPr>
            <a:t>VS LM</a:t>
          </a:r>
        </a:p>
      </xdr:txBody>
    </xdr:sp>
    <xdr:clientData/>
  </xdr:twoCellAnchor>
  <xdr:twoCellAnchor>
    <xdr:from>
      <xdr:col>2</xdr:col>
      <xdr:colOff>162442</xdr:colOff>
      <xdr:row>7</xdr:row>
      <xdr:rowOff>140291</xdr:rowOff>
    </xdr:from>
    <xdr:to>
      <xdr:col>7</xdr:col>
      <xdr:colOff>398721</xdr:colOff>
      <xdr:row>29</xdr:row>
      <xdr:rowOff>0</xdr:rowOff>
    </xdr:to>
    <xdr:sp macro="" textlink="">
      <xdr:nvSpPr>
        <xdr:cNvPr id="70" name="Rounded Rectangle 4">
          <a:extLst>
            <a:ext uri="{FF2B5EF4-FFF2-40B4-BE49-F238E27FC236}">
              <a16:creationId xmlns:a16="http://schemas.microsoft.com/office/drawing/2014/main" id="{E39445F9-5F17-4647-98DD-FD9D8F08E6C6}"/>
            </a:ext>
            <a:ext uri="{147F2762-F138-4A5C-976F-8EAC2B608ADB}">
              <a16:predDERef xmlns:a16="http://schemas.microsoft.com/office/drawing/2014/main" pred="{B345626B-2B89-4728-9086-D8319D3F6D05}"/>
            </a:ext>
          </a:extLst>
        </xdr:cNvPr>
        <xdr:cNvSpPr/>
      </xdr:nvSpPr>
      <xdr:spPr>
        <a:xfrm>
          <a:off x="1447209" y="1432442"/>
          <a:ext cx="3448198" cy="39798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7</xdr:col>
      <xdr:colOff>443024</xdr:colOff>
      <xdr:row>7</xdr:row>
      <xdr:rowOff>147675</xdr:rowOff>
    </xdr:from>
    <xdr:to>
      <xdr:col>14</xdr:col>
      <xdr:colOff>36920</xdr:colOff>
      <xdr:row>17</xdr:row>
      <xdr:rowOff>132907</xdr:rowOff>
    </xdr:to>
    <xdr:sp macro="" textlink="">
      <xdr:nvSpPr>
        <xdr:cNvPr id="44" name="Rounded Rectangle 4">
          <a:extLst>
            <a:ext uri="{FF2B5EF4-FFF2-40B4-BE49-F238E27FC236}">
              <a16:creationId xmlns:a16="http://schemas.microsoft.com/office/drawing/2014/main" id="{52588FF2-595F-4989-8535-169A39DB971B}"/>
            </a:ext>
            <a:ext uri="{147F2762-F138-4A5C-976F-8EAC2B608ADB}">
              <a16:predDERef xmlns:a16="http://schemas.microsoft.com/office/drawing/2014/main" pred="{5376C33F-20DC-44C9-A3F6-8FABF0ABA780}"/>
            </a:ext>
          </a:extLst>
        </xdr:cNvPr>
        <xdr:cNvSpPr/>
      </xdr:nvSpPr>
      <xdr:spPr>
        <a:xfrm>
          <a:off x="4939710" y="1439826"/>
          <a:ext cx="4090582" cy="1831162"/>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88605</xdr:colOff>
      <xdr:row>7</xdr:row>
      <xdr:rowOff>140291</xdr:rowOff>
    </xdr:from>
    <xdr:to>
      <xdr:col>20</xdr:col>
      <xdr:colOff>0</xdr:colOff>
      <xdr:row>17</xdr:row>
      <xdr:rowOff>134974</xdr:rowOff>
    </xdr:to>
    <xdr:sp macro="" textlink="">
      <xdr:nvSpPr>
        <xdr:cNvPr id="77" name="Rounded Rectangle 4">
          <a:extLst>
            <a:ext uri="{FF2B5EF4-FFF2-40B4-BE49-F238E27FC236}">
              <a16:creationId xmlns:a16="http://schemas.microsoft.com/office/drawing/2014/main" id="{F9503F24-60A5-48BC-8106-08438DF34515}"/>
            </a:ext>
            <a:ext uri="{147F2762-F138-4A5C-976F-8EAC2B608ADB}">
              <a16:predDERef xmlns:a16="http://schemas.microsoft.com/office/drawing/2014/main" pred="{5376C33F-20DC-44C9-A3F6-8FABF0ABA780}"/>
            </a:ext>
          </a:extLst>
        </xdr:cNvPr>
        <xdr:cNvSpPr/>
      </xdr:nvSpPr>
      <xdr:spPr>
        <a:xfrm>
          <a:off x="9081977" y="1432442"/>
          <a:ext cx="3765697" cy="18406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81808</xdr:colOff>
      <xdr:row>17</xdr:row>
      <xdr:rowOff>175808</xdr:rowOff>
    </xdr:from>
    <xdr:to>
      <xdr:col>20</xdr:col>
      <xdr:colOff>0</xdr:colOff>
      <xdr:row>29</xdr:row>
      <xdr:rowOff>0</xdr:rowOff>
    </xdr:to>
    <xdr:sp macro="" textlink="">
      <xdr:nvSpPr>
        <xdr:cNvPr id="3" name="Rounded Rectangle 4">
          <a:extLst>
            <a:ext uri="{FF2B5EF4-FFF2-40B4-BE49-F238E27FC236}">
              <a16:creationId xmlns:a16="http://schemas.microsoft.com/office/drawing/2014/main" id="{962546B4-736E-4DFD-81EE-5F886580AFF0}"/>
            </a:ext>
            <a:ext uri="{147F2762-F138-4A5C-976F-8EAC2B608ADB}">
              <a16:predDERef xmlns:a16="http://schemas.microsoft.com/office/drawing/2014/main" pred="{5376C33F-20DC-44C9-A3F6-8FABF0ABA780}"/>
            </a:ext>
          </a:extLst>
        </xdr:cNvPr>
        <xdr:cNvSpPr/>
      </xdr:nvSpPr>
      <xdr:spPr>
        <a:xfrm>
          <a:off x="9075180" y="3313889"/>
          <a:ext cx="3772494" cy="20614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7</xdr:col>
      <xdr:colOff>435640</xdr:colOff>
      <xdr:row>18</xdr:row>
      <xdr:rowOff>0</xdr:rowOff>
    </xdr:from>
    <xdr:to>
      <xdr:col>14</xdr:col>
      <xdr:colOff>29535</xdr:colOff>
      <xdr:row>29</xdr:row>
      <xdr:rowOff>0</xdr:rowOff>
    </xdr:to>
    <xdr:sp macro="" textlink="">
      <xdr:nvSpPr>
        <xdr:cNvPr id="7" name="Rounded Rectangle 4">
          <a:extLst>
            <a:ext uri="{FF2B5EF4-FFF2-40B4-BE49-F238E27FC236}">
              <a16:creationId xmlns:a16="http://schemas.microsoft.com/office/drawing/2014/main" id="{BBF6C97B-18D3-41B9-A436-0456D8477637}"/>
            </a:ext>
            <a:ext uri="{147F2762-F138-4A5C-976F-8EAC2B608ADB}">
              <a16:predDERef xmlns:a16="http://schemas.microsoft.com/office/drawing/2014/main" pred="{5376C33F-20DC-44C9-A3F6-8FABF0ABA780}"/>
            </a:ext>
          </a:extLst>
        </xdr:cNvPr>
        <xdr:cNvSpPr/>
      </xdr:nvSpPr>
      <xdr:spPr>
        <a:xfrm>
          <a:off x="4932326" y="3322674"/>
          <a:ext cx="4090581" cy="20748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0</xdr:col>
      <xdr:colOff>73837</xdr:colOff>
      <xdr:row>5</xdr:row>
      <xdr:rowOff>125524</xdr:rowOff>
    </xdr:from>
    <xdr:to>
      <xdr:col>2</xdr:col>
      <xdr:colOff>51686</xdr:colOff>
      <xdr:row>14</xdr:row>
      <xdr:rowOff>169826</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35B323DA-AC6D-4255-B26E-871504A262CB}"/>
                </a:ext>
                <a:ext uri="{147F2762-F138-4A5C-976F-8EAC2B608ADB}">
                  <a16:predDERef xmlns:a16="http://schemas.microsoft.com/office/drawing/2014/main" pred="{243E61FB-4D2A-433D-B915-6038309F683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3837" y="1048489"/>
              <a:ext cx="1262616" cy="1705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7</xdr:row>
      <xdr:rowOff>162442</xdr:rowOff>
    </xdr:from>
    <xdr:to>
      <xdr:col>19</xdr:col>
      <xdr:colOff>88605</xdr:colOff>
      <xdr:row>17</xdr:row>
      <xdr:rowOff>18866</xdr:rowOff>
    </xdr:to>
    <xdr:graphicFrame macro="">
      <xdr:nvGraphicFramePr>
        <xdr:cNvPr id="34" name="Chart 16">
          <a:extLst>
            <a:ext uri="{FF2B5EF4-FFF2-40B4-BE49-F238E27FC236}">
              <a16:creationId xmlns:a16="http://schemas.microsoft.com/office/drawing/2014/main" id="{00C8369B-0C17-4F2A-B19C-855BC1D61216}"/>
            </a:ext>
            <a:ext uri="{147F2762-F138-4A5C-976F-8EAC2B608ADB}">
              <a16:predDERef xmlns:a16="http://schemas.microsoft.com/office/drawing/2014/main" pred="{6AC7EC0F-7DD1-49B2-8334-4A8813568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95987</xdr:colOff>
      <xdr:row>17</xdr:row>
      <xdr:rowOff>177210</xdr:rowOff>
    </xdr:from>
    <xdr:to>
      <xdr:col>20</xdr:col>
      <xdr:colOff>95988</xdr:colOff>
      <xdr:row>29</xdr:row>
      <xdr:rowOff>0</xdr:rowOff>
    </xdr:to>
    <xdr:graphicFrame macro="">
      <xdr:nvGraphicFramePr>
        <xdr:cNvPr id="35" name="Chart 17">
          <a:extLst>
            <a:ext uri="{FF2B5EF4-FFF2-40B4-BE49-F238E27FC236}">
              <a16:creationId xmlns:a16="http://schemas.microsoft.com/office/drawing/2014/main" id="{C753B755-831F-41F2-ABA5-F7168383E262}"/>
            </a:ext>
            <a:ext uri="{147F2762-F138-4A5C-976F-8EAC2B608ADB}">
              <a16:predDERef xmlns:a16="http://schemas.microsoft.com/office/drawing/2014/main" pred="{E1BFAAB9-1409-FA76-DBDC-254583C79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155060</xdr:colOff>
      <xdr:row>7</xdr:row>
      <xdr:rowOff>147675</xdr:rowOff>
    </xdr:from>
    <xdr:to>
      <xdr:col>7</xdr:col>
      <xdr:colOff>398721</xdr:colOff>
      <xdr:row>29</xdr:row>
      <xdr:rowOff>0</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7ED0C98C-7A4A-4328-B522-AED1DCAF3C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437760" y="1436725"/>
              <a:ext cx="3450411" cy="3903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443023</xdr:colOff>
      <xdr:row>17</xdr:row>
      <xdr:rowOff>177210</xdr:rowOff>
    </xdr:from>
    <xdr:to>
      <xdr:col>14</xdr:col>
      <xdr:colOff>36918</xdr:colOff>
      <xdr:row>29</xdr:row>
      <xdr:rowOff>0</xdr:rowOff>
    </xdr:to>
    <xdr:graphicFrame macro="">
      <xdr:nvGraphicFramePr>
        <xdr:cNvPr id="22" name="Chart 12">
          <a:extLst>
            <a:ext uri="{FF2B5EF4-FFF2-40B4-BE49-F238E27FC236}">
              <a16:creationId xmlns:a16="http://schemas.microsoft.com/office/drawing/2014/main" id="{5BFB70DB-4883-46EF-9AE8-7C89B7459834}"/>
            </a:ext>
            <a:ext uri="{147F2762-F138-4A5C-976F-8EAC2B608ADB}">
              <a16:predDERef xmlns:a16="http://schemas.microsoft.com/office/drawing/2014/main" pre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73835</xdr:colOff>
      <xdr:row>16</xdr:row>
      <xdr:rowOff>14769</xdr:rowOff>
    </xdr:from>
    <xdr:to>
      <xdr:col>2</xdr:col>
      <xdr:colOff>51685</xdr:colOff>
      <xdr:row>28</xdr:row>
      <xdr:rowOff>51686</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985829B4-9EF8-428A-8C05-B99F0FD1E6B1}"/>
                </a:ext>
                <a:ext uri="{147F2762-F138-4A5C-976F-8EAC2B608ADB}">
                  <a16:predDERef xmlns:a16="http://schemas.microsoft.com/office/drawing/2014/main" pred="{805BC085-6980-18EF-C48A-C2E9A68BC4D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835" y="2968257"/>
              <a:ext cx="1262617" cy="2252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409575</xdr:colOff>
      <xdr:row>2</xdr:row>
      <xdr:rowOff>123825</xdr:rowOff>
    </xdr:from>
    <xdr:to>
      <xdr:col>12</xdr:col>
      <xdr:colOff>238125</xdr:colOff>
      <xdr:row>4</xdr:row>
      <xdr:rowOff>57150</xdr:rowOff>
    </xdr:to>
    <xdr:sp macro="" textlink="">
      <xdr:nvSpPr>
        <xdr:cNvPr id="78" name="Oval 73">
          <a:extLst>
            <a:ext uri="{FF2B5EF4-FFF2-40B4-BE49-F238E27FC236}">
              <a16:creationId xmlns:a16="http://schemas.microsoft.com/office/drawing/2014/main" id="{53058C9E-D2B1-482B-99CA-DBF644B75AA0}"/>
            </a:ext>
            <a:ext uri="{147F2762-F138-4A5C-976F-8EAC2B608ADB}">
              <a16:predDERef xmlns:a16="http://schemas.microsoft.com/office/drawing/2014/main" pred="{C36455EE-6B74-93AD-1886-A3393F14D470}"/>
            </a:ext>
          </a:extLst>
        </xdr:cNvPr>
        <xdr:cNvSpPr/>
      </xdr:nvSpPr>
      <xdr:spPr>
        <a:xfrm>
          <a:off x="7115175" y="485775"/>
          <a:ext cx="438150" cy="29527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11</xdr:col>
      <xdr:colOff>485775</xdr:colOff>
      <xdr:row>2</xdr:row>
      <xdr:rowOff>161482</xdr:rowOff>
    </xdr:from>
    <xdr:to>
      <xdr:col>12</xdr:col>
      <xdr:colOff>111125</xdr:colOff>
      <xdr:row>4</xdr:row>
      <xdr:rowOff>13143</xdr:rowOff>
    </xdr:to>
    <xdr:pic>
      <xdr:nvPicPr>
        <xdr:cNvPr id="79" name="Picture 11">
          <a:extLst>
            <a:ext uri="{FF2B5EF4-FFF2-40B4-BE49-F238E27FC236}">
              <a16:creationId xmlns:a16="http://schemas.microsoft.com/office/drawing/2014/main" id="{60C0D523-6228-F010-E1C5-0E0EEF29CBFA}"/>
            </a:ext>
            <a:ext uri="{147F2762-F138-4A5C-976F-8EAC2B608ADB}">
              <a16:predDERef xmlns:a16="http://schemas.microsoft.com/office/drawing/2014/main" pred="{B126411A-A93C-AE41-D54F-D98C9B038CE3}"/>
            </a:ext>
          </a:extLst>
        </xdr:cNvPr>
        <xdr:cNvPicPr>
          <a:picLocks noChangeAspect="1"/>
        </xdr:cNvPicPr>
      </xdr:nvPicPr>
      <xdr:blipFill>
        <a:blip xmlns:r="http://schemas.openxmlformats.org/officeDocument/2006/relationships" r:embed="rId14"/>
        <a:srcRect l="48227" t="14118" b="11765"/>
        <a:stretch/>
      </xdr:blipFill>
      <xdr:spPr>
        <a:xfrm>
          <a:off x="7191375" y="523432"/>
          <a:ext cx="266700" cy="219961"/>
        </a:xfrm>
        <a:prstGeom prst="rect">
          <a:avLst/>
        </a:prstGeom>
      </xdr:spPr>
    </xdr:pic>
    <xdr:clientData/>
  </xdr:twoCellAnchor>
  <xdr:twoCellAnchor editAs="oneCell">
    <xdr:from>
      <xdr:col>1</xdr:col>
      <xdr:colOff>191977</xdr:colOff>
      <xdr:row>0</xdr:row>
      <xdr:rowOff>59071</xdr:rowOff>
    </xdr:from>
    <xdr:to>
      <xdr:col>2</xdr:col>
      <xdr:colOff>1</xdr:colOff>
      <xdr:row>2</xdr:row>
      <xdr:rowOff>64381</xdr:rowOff>
    </xdr:to>
    <xdr:pic>
      <xdr:nvPicPr>
        <xdr:cNvPr id="102" name="Picture 101">
          <a:hlinkClick xmlns:r="http://schemas.openxmlformats.org/officeDocument/2006/relationships" r:id="rId15"/>
          <a:extLst>
            <a:ext uri="{FF2B5EF4-FFF2-40B4-BE49-F238E27FC236}">
              <a16:creationId xmlns:a16="http://schemas.microsoft.com/office/drawing/2014/main" id="{3CBB9392-088D-5ABD-EB3C-53F0CBEEBECC}"/>
            </a:ext>
          </a:extLst>
        </xdr:cNvPr>
        <xdr:cNvPicPr>
          <a:picLocks noChangeAspect="1"/>
        </xdr:cNvPicPr>
      </xdr:nvPicPr>
      <xdr:blipFill rotWithShape="1">
        <a:blip xmlns:r="http://schemas.openxmlformats.org/officeDocument/2006/relationships" r:embed="rId16"/>
        <a:srcRect l="21016" t="13437" r="17656" b="35573"/>
        <a:stretch/>
      </xdr:blipFill>
      <xdr:spPr>
        <a:xfrm>
          <a:off x="834361" y="59071"/>
          <a:ext cx="450407" cy="374496"/>
        </a:xfrm>
        <a:prstGeom prst="rect">
          <a:avLst/>
        </a:prstGeom>
      </xdr:spPr>
    </xdr:pic>
    <xdr:clientData/>
  </xdr:twoCellAnchor>
  <xdr:twoCellAnchor editAs="oneCell">
    <xdr:from>
      <xdr:col>0</xdr:col>
      <xdr:colOff>155059</xdr:colOff>
      <xdr:row>0</xdr:row>
      <xdr:rowOff>44302</xdr:rowOff>
    </xdr:from>
    <xdr:to>
      <xdr:col>0</xdr:col>
      <xdr:colOff>516863</xdr:colOff>
      <xdr:row>2</xdr:row>
      <xdr:rowOff>97220</xdr:rowOff>
    </xdr:to>
    <xdr:pic>
      <xdr:nvPicPr>
        <xdr:cNvPr id="103" name="Picture 102">
          <a:hlinkClick xmlns:r="http://schemas.openxmlformats.org/officeDocument/2006/relationships" r:id="rId17"/>
          <a:extLst>
            <a:ext uri="{FF2B5EF4-FFF2-40B4-BE49-F238E27FC236}">
              <a16:creationId xmlns:a16="http://schemas.microsoft.com/office/drawing/2014/main" id="{7D0FB7F1-17A0-BAA3-A3B3-E9E95AF21C3B}"/>
            </a:ext>
          </a:extLst>
        </xdr:cNvPr>
        <xdr:cNvPicPr>
          <a:picLocks noChangeAspect="1"/>
        </xdr:cNvPicPr>
      </xdr:nvPicPr>
      <xdr:blipFill rotWithShape="1">
        <a:blip xmlns:r="http://schemas.openxmlformats.org/officeDocument/2006/relationships" r:embed="rId18"/>
        <a:srcRect l="21886" t="14693" r="19246" b="21639"/>
        <a:stretch/>
      </xdr:blipFill>
      <xdr:spPr>
        <a:xfrm>
          <a:off x="155059" y="44302"/>
          <a:ext cx="361804" cy="422104"/>
        </a:xfrm>
        <a:prstGeom prst="rect">
          <a:avLst/>
        </a:prstGeom>
      </xdr:spPr>
    </xdr:pic>
    <xdr:clientData/>
  </xdr:twoCellAnchor>
  <xdr:twoCellAnchor editAs="oneCell">
    <xdr:from>
      <xdr:col>0</xdr:col>
      <xdr:colOff>110757</xdr:colOff>
      <xdr:row>2</xdr:row>
      <xdr:rowOff>184592</xdr:rowOff>
    </xdr:from>
    <xdr:to>
      <xdr:col>0</xdr:col>
      <xdr:colOff>605467</xdr:colOff>
      <xdr:row>5</xdr:row>
      <xdr:rowOff>24266</xdr:rowOff>
    </xdr:to>
    <xdr:pic>
      <xdr:nvPicPr>
        <xdr:cNvPr id="104" name="Picture 103">
          <a:hlinkClick xmlns:r="http://schemas.openxmlformats.org/officeDocument/2006/relationships" r:id="rId19"/>
          <a:extLst>
            <a:ext uri="{FF2B5EF4-FFF2-40B4-BE49-F238E27FC236}">
              <a16:creationId xmlns:a16="http://schemas.microsoft.com/office/drawing/2014/main" id="{D138FF6A-1076-61E7-0B80-F765062DB40A}"/>
            </a:ext>
          </a:extLst>
        </xdr:cNvPr>
        <xdr:cNvPicPr>
          <a:picLocks noChangeAspect="1"/>
        </xdr:cNvPicPr>
      </xdr:nvPicPr>
      <xdr:blipFill rotWithShape="1">
        <a:blip xmlns:r="http://schemas.openxmlformats.org/officeDocument/2006/relationships" r:embed="rId20"/>
        <a:srcRect l="20097" t="23621" r="18533" b="31131"/>
        <a:stretch/>
      </xdr:blipFill>
      <xdr:spPr>
        <a:xfrm>
          <a:off x="110757" y="553778"/>
          <a:ext cx="494710" cy="393453"/>
        </a:xfrm>
        <a:prstGeom prst="rect">
          <a:avLst/>
        </a:prstGeom>
      </xdr:spPr>
    </xdr:pic>
    <xdr:clientData/>
  </xdr:twoCellAnchor>
  <xdr:twoCellAnchor editAs="oneCell">
    <xdr:from>
      <xdr:col>1</xdr:col>
      <xdr:colOff>125525</xdr:colOff>
      <xdr:row>3</xdr:row>
      <xdr:rowOff>0</xdr:rowOff>
    </xdr:from>
    <xdr:to>
      <xdr:col>2</xdr:col>
      <xdr:colOff>1919</xdr:colOff>
      <xdr:row>5</xdr:row>
      <xdr:rowOff>51686</xdr:rowOff>
    </xdr:to>
    <xdr:pic>
      <xdr:nvPicPr>
        <xdr:cNvPr id="108" name="Picture 107" descr="Database Table Vector Art, Icons, and ...">
          <a:hlinkClick xmlns:r="http://schemas.openxmlformats.org/officeDocument/2006/relationships" r:id="rId21"/>
          <a:extLst>
            <a:ext uri="{FF2B5EF4-FFF2-40B4-BE49-F238E27FC236}">
              <a16:creationId xmlns:a16="http://schemas.microsoft.com/office/drawing/2014/main" id="{28234699-1F88-84F3-72BF-1C19F95F000A}"/>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r="-163" b="-849"/>
        <a:stretch/>
      </xdr:blipFill>
      <xdr:spPr bwMode="auto">
        <a:xfrm>
          <a:off x="767909" y="553779"/>
          <a:ext cx="505044" cy="420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435640</xdr:colOff>
      <xdr:row>7</xdr:row>
      <xdr:rowOff>147675</xdr:rowOff>
    </xdr:from>
    <xdr:to>
      <xdr:col>14</xdr:col>
      <xdr:colOff>51686</xdr:colOff>
      <xdr:row>17</xdr:row>
      <xdr:rowOff>132906</xdr:rowOff>
    </xdr:to>
    <xdr:graphicFrame macro="">
      <xdr:nvGraphicFramePr>
        <xdr:cNvPr id="46" name="Chart 12">
          <a:extLst>
            <a:ext uri="{FF2B5EF4-FFF2-40B4-BE49-F238E27FC236}">
              <a16:creationId xmlns:a16="http://schemas.microsoft.com/office/drawing/2014/main" id="{64F2B413-5D27-4108-82C2-0DC6581F1215}"/>
            </a:ext>
            <a:ext uri="{147F2762-F138-4A5C-976F-8EAC2B608ADB}">
              <a16:predDERef xmlns:a16="http://schemas.microsoft.com/office/drawing/2014/main" pred="{28234699-1F88-84F3-72BF-1C19F95F0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0</xdr:colOff>
          <xdr:row>5</xdr:row>
          <xdr:rowOff>139700</xdr:rowOff>
        </xdr:from>
        <xdr:to>
          <xdr:col>5</xdr:col>
          <xdr:colOff>247650</xdr:colOff>
          <xdr:row>7</xdr:row>
          <xdr:rowOff>6350</xdr:rowOff>
        </xdr:to>
        <xdr:pic>
          <xdr:nvPicPr>
            <xdr:cNvPr id="2833" name="Picture 28">
              <a:extLst>
                <a:ext uri="{FF2B5EF4-FFF2-40B4-BE49-F238E27FC236}">
                  <a16:creationId xmlns:a16="http://schemas.microsoft.com/office/drawing/2014/main" id="{67FDEB41-1D12-BBA4-77F0-9136937315F5}"/>
                </a:ext>
              </a:extLst>
            </xdr:cNvPr>
            <xdr:cNvPicPr>
              <a:picLocks noChangeAspect="1" noChangeArrowheads="1"/>
              <a:extLst>
                <a:ext uri="{84589F7E-364E-4C9E-8A38-B11213B215E9}">
                  <a14:cameraTool cellRange="KPIs!$Q$23" spid="_x0000_s7389"/>
                </a:ext>
              </a:extLst>
            </xdr:cNvPicPr>
          </xdr:nvPicPr>
          <xdr:blipFill>
            <a:blip xmlns:r="http://schemas.openxmlformats.org/officeDocument/2006/relationships" r:embed="rId6"/>
            <a:srcRect/>
            <a:stretch>
              <a:fillRect/>
            </a:stretch>
          </xdr:blipFill>
          <xdr:spPr bwMode="auto">
            <a:xfrm>
              <a:off x="1924050" y="1060450"/>
              <a:ext cx="1530350" cy="2349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203200</xdr:colOff>
          <xdr:row>5</xdr:row>
          <xdr:rowOff>171450</xdr:rowOff>
        </xdr:from>
        <xdr:to>
          <xdr:col>8</xdr:col>
          <xdr:colOff>444500</xdr:colOff>
          <xdr:row>7</xdr:row>
          <xdr:rowOff>19050</xdr:rowOff>
        </xdr:to>
        <xdr:pic>
          <xdr:nvPicPr>
            <xdr:cNvPr id="2834" name="Picture 30">
              <a:extLst>
                <a:ext uri="{FF2B5EF4-FFF2-40B4-BE49-F238E27FC236}">
                  <a16:creationId xmlns:a16="http://schemas.microsoft.com/office/drawing/2014/main" id="{E7D6C4EB-8F1E-D945-2F9A-ADEE3F8223E2}"/>
                </a:ext>
              </a:extLst>
            </xdr:cNvPr>
            <xdr:cNvPicPr>
              <a:picLocks noChangeAspect="1" noChangeArrowheads="1"/>
              <a:extLst>
                <a:ext uri="{84589F7E-364E-4C9E-8A38-B11213B215E9}">
                  <a14:cameraTool cellRange="KPIs!$Q$26" spid="_x0000_s7390"/>
                </a:ext>
              </a:extLst>
            </xdr:cNvPicPr>
          </xdr:nvPicPr>
          <xdr:blipFill>
            <a:blip xmlns:r="http://schemas.openxmlformats.org/officeDocument/2006/relationships" r:embed="rId7"/>
            <a:srcRect/>
            <a:stretch>
              <a:fillRect/>
            </a:stretch>
          </xdr:blipFill>
          <xdr:spPr bwMode="auto">
            <a:xfrm>
              <a:off x="4051300" y="1092200"/>
              <a:ext cx="1524000" cy="2159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387350</xdr:colOff>
          <xdr:row>5</xdr:row>
          <xdr:rowOff>158750</xdr:rowOff>
        </xdr:from>
        <xdr:to>
          <xdr:col>12</xdr:col>
          <xdr:colOff>6350</xdr:colOff>
          <xdr:row>6</xdr:row>
          <xdr:rowOff>165100</xdr:rowOff>
        </xdr:to>
        <xdr:pic>
          <xdr:nvPicPr>
            <xdr:cNvPr id="2835" name="Picture 32">
              <a:extLst>
                <a:ext uri="{FF2B5EF4-FFF2-40B4-BE49-F238E27FC236}">
                  <a16:creationId xmlns:a16="http://schemas.microsoft.com/office/drawing/2014/main" id="{5D994D23-ED30-3A46-C3FA-B3AE521E39E0}"/>
                </a:ext>
              </a:extLst>
            </xdr:cNvPr>
            <xdr:cNvPicPr>
              <a:picLocks noChangeAspect="1" noChangeArrowheads="1"/>
              <a:extLst>
                <a:ext uri="{84589F7E-364E-4C9E-8A38-B11213B215E9}">
                  <a14:cameraTool cellRange="KPIs!$Q$30" spid="_x0000_s7391"/>
                </a:ext>
              </a:extLst>
            </xdr:cNvPicPr>
          </xdr:nvPicPr>
          <xdr:blipFill>
            <a:blip xmlns:r="http://schemas.openxmlformats.org/officeDocument/2006/relationships" r:embed="rId8"/>
            <a:srcRect/>
            <a:stretch>
              <a:fillRect/>
            </a:stretch>
          </xdr:blipFill>
          <xdr:spPr bwMode="auto">
            <a:xfrm>
              <a:off x="6159500" y="1079500"/>
              <a:ext cx="15430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577850</xdr:colOff>
          <xdr:row>5</xdr:row>
          <xdr:rowOff>165100</xdr:rowOff>
        </xdr:from>
        <xdr:to>
          <xdr:col>15</xdr:col>
          <xdr:colOff>209550</xdr:colOff>
          <xdr:row>6</xdr:row>
          <xdr:rowOff>175683</xdr:rowOff>
        </xdr:to>
        <xdr:pic>
          <xdr:nvPicPr>
            <xdr:cNvPr id="2836" name="Picture 4">
              <a:extLst>
                <a:ext uri="{FF2B5EF4-FFF2-40B4-BE49-F238E27FC236}">
                  <a16:creationId xmlns:a16="http://schemas.microsoft.com/office/drawing/2014/main" id="{390C89CA-0B4E-CB52-A51A-72293A263403}"/>
                </a:ext>
              </a:extLst>
            </xdr:cNvPr>
            <xdr:cNvPicPr>
              <a:picLocks noChangeAspect="1" noChangeArrowheads="1"/>
              <a:extLst>
                <a:ext uri="{84589F7E-364E-4C9E-8A38-B11213B215E9}">
                  <a14:cameraTool cellRange="KPIs!$Q$34" spid="_x0000_s7392"/>
                </a:ext>
              </a:extLst>
            </xdr:cNvPicPr>
          </xdr:nvPicPr>
          <xdr:blipFill>
            <a:blip xmlns:r="http://schemas.openxmlformats.org/officeDocument/2006/relationships" r:embed="rId9"/>
            <a:srcRect/>
            <a:stretch>
              <a:fillRect/>
            </a:stretch>
          </xdr:blipFill>
          <xdr:spPr bwMode="auto">
            <a:xfrm>
              <a:off x="8299450" y="1096433"/>
              <a:ext cx="1562100" cy="196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628650</xdr:colOff>
      <xdr:row>2</xdr:row>
      <xdr:rowOff>127000</xdr:rowOff>
    </xdr:from>
    <xdr:to>
      <xdr:col>20</xdr:col>
      <xdr:colOff>1202267</xdr:colOff>
      <xdr:row>29</xdr:row>
      <xdr:rowOff>9525</xdr:rowOff>
    </xdr:to>
    <xdr:sp macro="" textlink="">
      <xdr:nvSpPr>
        <xdr:cNvPr id="55" name="Rounded Rectangle 24">
          <a:extLst>
            <a:ext uri="{FF2B5EF4-FFF2-40B4-BE49-F238E27FC236}">
              <a16:creationId xmlns:a16="http://schemas.microsoft.com/office/drawing/2014/main" id="{4AAC6CF4-71E4-1DC4-AD16-0256860B4A1B}"/>
            </a:ext>
            <a:ext uri="{147F2762-F138-4A5C-976F-8EAC2B608ADB}">
              <a16:predDERef xmlns:a16="http://schemas.microsoft.com/office/drawing/2014/main" pred="{390C89CA-0B4E-CB52-A51A-72293A263403}"/>
            </a:ext>
          </a:extLst>
        </xdr:cNvPr>
        <xdr:cNvSpPr/>
      </xdr:nvSpPr>
      <xdr:spPr>
        <a:xfrm>
          <a:off x="12854517" y="499533"/>
          <a:ext cx="1242483" cy="49117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20</xdr:col>
      <xdr:colOff>0</xdr:colOff>
      <xdr:row>3</xdr:row>
      <xdr:rowOff>114300</xdr:rowOff>
    </xdr:from>
    <xdr:to>
      <xdr:col>20</xdr:col>
      <xdr:colOff>1123950</xdr:colOff>
      <xdr:row>8</xdr:row>
      <xdr:rowOff>69850</xdr:rowOff>
    </xdr:to>
    <mc:AlternateContent xmlns:mc="http://schemas.openxmlformats.org/markup-compatibility/2006" xmlns:a14="http://schemas.microsoft.com/office/drawing/2010/main">
      <mc:Choice Requires="a14">
        <xdr:graphicFrame macro="">
          <xdr:nvGraphicFramePr>
            <xdr:cNvPr id="13" name="Year 1">
              <a:extLst>
                <a:ext uri="{FF2B5EF4-FFF2-40B4-BE49-F238E27FC236}">
                  <a16:creationId xmlns:a16="http://schemas.microsoft.com/office/drawing/2014/main" id="{B345626B-2B89-4728-9086-D8319D3F6D05}"/>
                </a:ext>
                <a:ext uri="{147F2762-F138-4A5C-976F-8EAC2B608ADB}">
                  <a16:predDERef xmlns:a16="http://schemas.microsoft.com/office/drawing/2014/main" pred="{4AAC6CF4-71E4-1DC4-AD16-0256860B4A1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886267" y="676274"/>
              <a:ext cx="1176866" cy="87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9525</xdr:rowOff>
    </xdr:from>
    <xdr:to>
      <xdr:col>20</xdr:col>
      <xdr:colOff>1123950</xdr:colOff>
      <xdr:row>28</xdr:row>
      <xdr:rowOff>92075</xdr:rowOff>
    </xdr:to>
    <mc:AlternateContent xmlns:mc="http://schemas.openxmlformats.org/markup-compatibility/2006" xmlns:a14="http://schemas.microsoft.com/office/drawing/2010/main">
      <mc:Choice Requires="a14">
        <xdr:graphicFrame macro="">
          <xdr:nvGraphicFramePr>
            <xdr:cNvPr id="62" name="Month 1">
              <a:extLst>
                <a:ext uri="{FF2B5EF4-FFF2-40B4-BE49-F238E27FC236}">
                  <a16:creationId xmlns:a16="http://schemas.microsoft.com/office/drawing/2014/main" id="{FD5CB57D-77AC-41C4-A994-50F9F6E25BD9}"/>
                </a:ext>
                <a:ext uri="{147F2762-F138-4A5C-976F-8EAC2B608ADB}">
                  <a16:predDERef xmlns:a16="http://schemas.microsoft.com/office/drawing/2014/main" pred="{B345626B-2B89-4728-9086-D8319D3F6D0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893675" y="1701801"/>
              <a:ext cx="1177925" cy="353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37.831565740744" createdVersion="8" refreshedVersion="8" minRefreshableVersion="3" recordCount="555" xr:uid="{AF682718-9D44-4464-88B9-945DEF1E01E7}">
  <cacheSource type="worksheet">
    <worksheetSource name="Table1"/>
  </cacheSource>
  <cacheFields count="18">
    <cacheField name="Order ID" numFmtId="0">
      <sharedItems containsSemiMixedTypes="0" containsString="0" containsNumber="1" containsInteger="1" minValue="1" maxValue="555"/>
    </cacheField>
    <cacheField name="Customer Name" numFmtId="0">
      <sharedItems/>
    </cacheField>
    <cacheField name="Product Category" numFmtId="0">
      <sharedItems count="5">
        <s v="Electronics"/>
        <s v="Books"/>
        <s v="Apparel"/>
        <s v="Groceries"/>
        <s v="Home Decor"/>
      </sharedItems>
    </cacheField>
    <cacheField name="Product Name" numFmtId="0">
      <sharedItems/>
    </cacheField>
    <cacheField name="Order Date" numFmtId="14">
      <sharedItems containsSemiMixedTypes="0" containsNonDate="0" containsDate="1" containsString="0" minDate="2024-01-01T00:00:00" maxDate="2025-12-29T00:00:00"/>
    </cacheField>
    <cacheField name="Delivered Date" numFmtId="14">
      <sharedItems containsSemiMixedTypes="0" containsNonDate="0" containsDate="1" containsString="0" minDate="2024-01-10T00:00:00" maxDate="2026-01-01T00:00:00"/>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0" maxValue="998"/>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ount="4">
        <s v="Mobile Money"/>
        <s v="Credit Card"/>
        <s v="Cash"/>
        <s v="Bank Transfer"/>
      </sharedItems>
    </cacheField>
    <cacheField name="Year" numFmtId="0">
      <sharedItems containsSemiMixedTypes="0" containsString="0" containsNumber="1" containsInteger="1" minValue="2024" maxValue="2025" count="2">
        <n v="2024"/>
        <n v="2025"/>
      </sharedItems>
    </cacheField>
    <cacheField name="Month" numFmtId="0">
      <sharedItems count="12">
        <s v="May"/>
        <s v="Oct"/>
        <s v="Jul"/>
        <s v="Mar"/>
        <s v="Nov"/>
        <s v="Jun"/>
        <s v="Dec"/>
        <s v="Feb"/>
        <s v="Sep"/>
        <s v="Aug"/>
        <s v="Jan"/>
        <s v="Apr"/>
      </sharedItems>
    </cacheField>
    <cacheField name="Day" numFmtId="0">
      <sharedItems count="7">
        <s v="Mon"/>
        <s v="Tue"/>
        <s v="Wed"/>
        <s v="Thu"/>
        <s v="Sun"/>
        <s v="Sat"/>
        <s v="Fri"/>
      </sharedItems>
    </cacheField>
    <cacheField name="Delivery Time" numFmtId="0">
      <sharedItems containsSemiMixedTypes="0" containsString="0" containsNumber="1" containsInteger="1" minValue="1" maxValue="22" count="20">
        <n v="4"/>
        <n v="6"/>
        <n v="10"/>
        <n v="5"/>
        <n v="16"/>
        <n v="12"/>
        <n v="15"/>
        <n v="9"/>
        <n v="3"/>
        <n v="14"/>
        <n v="8"/>
        <n v="11"/>
        <n v="7"/>
        <n v="13"/>
        <n v="21"/>
        <n v="19"/>
        <n v="20"/>
        <n v="22"/>
        <n v="1"/>
        <n v="2"/>
      </sharedItems>
    </cacheField>
    <cacheField name="Total Cost" numFmtId="0">
      <sharedItems containsSemiMixedTypes="0" containsString="0" containsNumber="1" containsInteger="1" minValue="8" maxValue="7305" count="508">
        <n v="714"/>
        <n v="147"/>
        <n v="3143"/>
        <n v="380"/>
        <n v="1240"/>
        <n v="1545"/>
        <n v="1231"/>
        <n v="1334"/>
        <n v="1053"/>
        <n v="1292"/>
        <n v="2158"/>
        <n v="362"/>
        <n v="1847"/>
        <n v="3179"/>
        <n v="5252"/>
        <n v="73"/>
        <n v="3049"/>
        <n v="1180"/>
        <n v="68"/>
        <n v="165"/>
        <n v="2499"/>
        <n v="1924"/>
        <n v="130"/>
        <n v="734"/>
        <n v="804"/>
        <n v="100"/>
        <n v="3897"/>
        <n v="1368"/>
        <n v="739"/>
        <n v="620"/>
        <n v="923"/>
        <n v="4944"/>
        <n v="1648"/>
        <n v="3876"/>
        <n v="4488"/>
        <n v="1422"/>
        <n v="1141"/>
        <n v="2108"/>
        <n v="8"/>
        <n v="4282"/>
        <n v="1278"/>
        <n v="78"/>
        <n v="1799"/>
        <n v="578"/>
        <n v="999"/>
        <n v="5598"/>
        <n v="1570"/>
        <n v="340"/>
        <n v="1066"/>
        <n v="2471"/>
        <n v="3210"/>
        <n v="322"/>
        <n v="2619"/>
        <n v="3604"/>
        <n v="2921"/>
        <n v="427"/>
        <n v="538"/>
        <n v="250"/>
        <n v="62"/>
        <n v="369"/>
        <n v="642"/>
        <n v="3892"/>
        <n v="1040"/>
        <n v="721"/>
        <n v="616"/>
        <n v="6083"/>
        <n v="2376"/>
        <n v="6737"/>
        <n v="296"/>
        <n v="2737"/>
        <n v="1263"/>
        <n v="1309"/>
        <n v="1289"/>
        <n v="33"/>
        <n v="780"/>
        <n v="560"/>
        <n v="148"/>
        <n v="2294"/>
        <n v="1601"/>
        <n v="2549"/>
        <n v="1729"/>
        <n v="1096"/>
        <n v="1115"/>
        <n v="1708"/>
        <n v="2174"/>
        <n v="2860"/>
        <n v="1718"/>
        <n v="787"/>
        <n v="905"/>
        <n v="4221"/>
        <n v="599"/>
        <n v="1157"/>
        <n v="2514"/>
        <n v="2099"/>
        <n v="603"/>
        <n v="1320"/>
        <n v="4956"/>
        <n v="212"/>
        <n v="1035"/>
        <n v="1467"/>
        <n v="231"/>
        <n v="2094"/>
        <n v="1082"/>
        <n v="990"/>
        <n v="854"/>
        <n v="765"/>
        <n v="571"/>
        <n v="190"/>
        <n v="755"/>
        <n v="666"/>
        <n v="1431"/>
        <n v="512"/>
        <n v="162"/>
        <n v="330"/>
        <n v="406"/>
        <n v="1042"/>
        <n v="473"/>
        <n v="1295"/>
        <n v="1642"/>
        <n v="211"/>
        <n v="3812"/>
        <n v="397"/>
        <n v="624"/>
        <n v="690"/>
        <n v="911"/>
        <n v="992"/>
        <n v="119"/>
        <n v="498"/>
        <n v="172"/>
        <n v="2262"/>
        <n v="636"/>
        <n v="3298"/>
        <n v="1870"/>
        <n v="3149"/>
        <n v="458"/>
        <n v="938"/>
        <n v="2485"/>
        <n v="631"/>
        <n v="3654"/>
        <n v="5145"/>
        <n v="520"/>
        <n v="187"/>
        <n v="3537"/>
        <n v="351"/>
        <n v="1650"/>
        <n v="5430"/>
        <n v="235"/>
        <n v="3754"/>
        <n v="4185"/>
        <n v="54"/>
        <n v="655"/>
        <n v="176"/>
        <n v="569"/>
        <n v="702"/>
        <n v="4549"/>
        <n v="2848"/>
        <n v="1426"/>
        <n v="1625"/>
        <n v="334"/>
        <n v="2160"/>
        <n v="1814"/>
        <n v="1506"/>
        <n v="77"/>
        <n v="3284"/>
        <n v="4236"/>
        <n v="883"/>
        <n v="756"/>
        <n v="3735"/>
        <n v="4648"/>
        <n v="942"/>
        <n v="1763"/>
        <n v="2150"/>
        <n v="2565"/>
        <n v="2652"/>
        <n v="725"/>
        <n v="1947"/>
        <n v="2681"/>
        <n v="3306"/>
        <n v="4818"/>
        <n v="1986"/>
        <n v="4154"/>
        <n v="1071"/>
        <n v="836"/>
        <n v="510"/>
        <n v="1550"/>
        <n v="826"/>
        <n v="1583"/>
        <n v="2684"/>
        <n v="1890"/>
        <n v="1478"/>
        <n v="1921"/>
        <n v="1863"/>
        <n v="2958"/>
        <n v="2157"/>
        <n v="829"/>
        <n v="1448"/>
        <n v="1896"/>
        <n v="320"/>
        <n v="1786"/>
        <n v="2792"/>
        <n v="502"/>
        <n v="2781"/>
        <n v="2907"/>
        <n v="286"/>
        <n v="2731"/>
        <n v="983"/>
        <n v="728"/>
        <n v="348"/>
        <n v="227"/>
        <n v="5633"/>
        <n v="2967"/>
        <n v="4745"/>
        <n v="314"/>
        <n v="5657"/>
        <n v="763"/>
        <n v="1229"/>
        <n v="382"/>
        <n v="1962"/>
        <n v="2785"/>
        <n v="125"/>
        <n v="4676"/>
        <n v="4166"/>
        <n v="951"/>
        <n v="2237"/>
        <n v="3488"/>
        <n v="845"/>
        <n v="1351"/>
        <n v="3649"/>
        <n v="543"/>
        <n v="4065"/>
        <n v="1121"/>
        <n v="2070"/>
        <n v="1201"/>
        <n v="4544"/>
        <n v="771"/>
        <n v="2575"/>
        <n v="157"/>
        <n v="329"/>
        <n v="1747"/>
        <n v="1055"/>
        <n v="3942"/>
        <n v="841"/>
        <n v="1770"/>
        <n v="1359"/>
        <n v="980"/>
        <n v="3247"/>
        <n v="4577"/>
        <n v="2040"/>
        <n v="3432"/>
        <n v="2373"/>
        <n v="6078"/>
        <n v="1463"/>
        <n v="3201"/>
        <n v="249"/>
        <n v="494"/>
        <n v="2064"/>
        <n v="976"/>
        <n v="34"/>
        <n v="132"/>
        <n v="1095"/>
        <n v="1446"/>
        <n v="3528"/>
        <n v="180"/>
        <n v="1114"/>
        <n v="1394"/>
        <n v="3975"/>
        <n v="3182"/>
        <n v="1780"/>
        <n v="3935"/>
        <n v="6004"/>
        <n v="2249"/>
        <n v="150"/>
        <n v="459"/>
        <n v="407"/>
        <n v="47"/>
        <n v="4332"/>
        <n v="838"/>
        <n v="541"/>
        <n v="446"/>
        <n v="664"/>
        <n v="438"/>
        <n v="1074"/>
        <n v="1193"/>
        <n v="559"/>
        <n v="909"/>
        <n v="137"/>
        <n v="3211"/>
        <n v="535"/>
        <n v="4048"/>
        <n v="1281"/>
        <n v="2630"/>
        <n v="1316"/>
        <n v="5299"/>
        <n v="795"/>
        <n v="1558"/>
        <n v="7305"/>
        <n v="269"/>
        <n v="98"/>
        <n v="1432"/>
        <n v="387"/>
        <n v="998"/>
        <n v="3038"/>
        <n v="887"/>
        <n v="1210"/>
        <n v="1062"/>
        <n v="1562"/>
        <n v="104"/>
        <n v="1451"/>
        <n v="2252"/>
        <n v="1511"/>
        <n v="448"/>
        <n v="1340"/>
        <n v="5429"/>
        <n v="730"/>
        <n v="391"/>
        <n v="1733"/>
        <n v="3390"/>
        <n v="1992"/>
        <n v="833"/>
        <n v="2592"/>
        <n v="4615"/>
        <n v="1788"/>
        <n v="1861"/>
        <n v="482"/>
        <n v="3869"/>
        <n v="151"/>
        <n v="832"/>
        <n v="900"/>
        <n v="3270"/>
        <n v="3214"/>
        <n v="802"/>
        <n v="3413"/>
        <n v="936"/>
        <n v="1773"/>
        <n v="3258"/>
        <n v="689"/>
        <n v="3906"/>
        <n v="888"/>
        <n v="1825"/>
        <n v="3801"/>
        <n v="288"/>
        <n v="1146"/>
        <n v="2600"/>
        <n v="1851"/>
        <n v="548"/>
        <n v="1258"/>
        <n v="2995"/>
        <n v="138"/>
        <n v="4367"/>
        <n v="2024"/>
        <n v="3150"/>
        <n v="491"/>
        <n v="550"/>
        <n v="1584"/>
        <n v="1395"/>
        <n v="1602"/>
        <n v="1038"/>
        <n v="753"/>
        <n v="6579"/>
        <n v="692"/>
        <n v="2229"/>
        <n v="2210"/>
        <n v="1689"/>
        <n v="4381"/>
        <n v="2457"/>
        <n v="1102"/>
        <n v="4290"/>
        <n v="3326"/>
        <n v="381"/>
        <n v="1098"/>
        <n v="2415"/>
        <n v="898"/>
        <n v="1306"/>
        <n v="226"/>
        <n v="874"/>
        <n v="2993"/>
        <n v="270"/>
        <n v="1530"/>
        <n v="218"/>
        <n v="396"/>
        <n v="140"/>
        <n v="1931"/>
        <n v="2435"/>
        <n v="3739"/>
        <n v="847"/>
        <n v="183"/>
        <n v="3092"/>
        <n v="2075"/>
        <n v="1039"/>
        <n v="110"/>
        <n v="801"/>
        <n v="1174"/>
        <n v="882"/>
        <n v="2670"/>
        <n v="5771"/>
        <n v="160"/>
        <n v="2464"/>
        <n v="1554"/>
        <n v="4104"/>
        <n v="4766"/>
        <n v="3584"/>
        <n v="6016"/>
        <n v="411"/>
        <n v="4618"/>
        <n v="1813"/>
        <n v="736"/>
        <n v="213"/>
        <n v="590"/>
        <n v="1548"/>
        <n v="553"/>
        <n v="392"/>
        <n v="1518"/>
        <n v="1379"/>
        <n v="536"/>
        <n v="1346"/>
        <n v="701"/>
        <n v="604"/>
        <n v="479"/>
        <n v="2093"/>
        <n v="254"/>
        <n v="5055"/>
        <n v="812"/>
        <n v="2128"/>
        <n v="959"/>
        <n v="600"/>
        <n v="1918"/>
        <n v="1440"/>
        <n v="2913"/>
        <n v="3178"/>
        <n v="455"/>
        <n v="1134"/>
        <n v="1516"/>
        <n v="2660"/>
        <n v="2340"/>
        <n v="546"/>
        <n v="17"/>
        <n v="475"/>
        <n v="4532"/>
        <n v="966"/>
        <n v="3599"/>
        <n v="1021"/>
        <n v="2700"/>
        <n v="1709"/>
        <n v="1691"/>
        <n v="2083"/>
        <n v="468"/>
        <n v="3278"/>
        <n v="372"/>
        <n v="3218"/>
        <n v="2072"/>
        <n v="5187"/>
        <n v="356"/>
        <n v="4258"/>
        <n v="1742"/>
        <n v="252"/>
        <n v="23"/>
        <n v="782"/>
        <n v="551"/>
        <n v="3515"/>
        <n v="3297"/>
        <n v="3674"/>
        <n v="1687"/>
        <n v="1362"/>
        <n v="245"/>
        <n v="5061"/>
        <n v="2783"/>
        <n v="1200"/>
        <n v="1945"/>
        <n v="4415"/>
        <n v="3775"/>
        <n v="154"/>
        <n v="2718"/>
        <n v="719"/>
        <n v="2020"/>
        <n v="315"/>
        <n v="49"/>
        <n v="333"/>
        <n v="2145"/>
        <n v="3016"/>
        <n v="693"/>
        <n v="4014"/>
        <n v="4099"/>
        <n v="4172"/>
        <n v="916"/>
        <n v="561"/>
        <n v="487"/>
        <n v="45"/>
        <n v="2843"/>
        <n v="4058"/>
        <n v="32"/>
        <n v="4410"/>
        <n v="1156"/>
        <n v="486"/>
        <n v="605"/>
        <n v="177"/>
        <n v="1744"/>
        <n v="1510"/>
        <n v="1290"/>
        <n v="368"/>
        <n v="1155"/>
        <n v="964"/>
        <n v="1686"/>
        <n v="1775"/>
        <n v="3574"/>
        <n v="1260"/>
        <n v="798"/>
        <n v="2545"/>
        <n v="532"/>
      </sharedItems>
    </cacheField>
    <cacheField name="Sales Revenue" numFmtId="0">
      <sharedItems containsSemiMixedTypes="0" containsString="0" containsNumber="1" containsInteger="1" minValue="13" maxValue="9740"/>
    </cacheField>
    <cacheField name="Net Profit" numFmtId="0">
      <sharedItems containsSemiMixedTypes="0" containsString="0" containsNumber="1" containsInteger="1" minValue="5" maxValue="4615"/>
    </cacheField>
  </cacheFields>
  <extLst>
    <ext xmlns:x14="http://schemas.microsoft.com/office/spreadsheetml/2009/9/main" uri="{725AE2AE-9491-48be-B2B4-4EB974FC3084}">
      <x14:pivotCacheDefinition pivotCacheId="573340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n v="1"/>
    <s v="Allison Hill"/>
    <x v="0"/>
    <s v="Smartphone"/>
    <d v="2024-05-20T00:00:00"/>
    <d v="2024-05-24T00:00:00"/>
    <n v="4"/>
    <n v="238"/>
    <x v="0"/>
    <x v="0"/>
    <x v="0"/>
    <x v="0"/>
    <x v="0"/>
    <x v="0"/>
    <x v="0"/>
    <x v="0"/>
    <n v="952"/>
    <n v="238"/>
  </r>
  <r>
    <n v="2"/>
    <s v="Lance Hoffman"/>
    <x v="1"/>
    <s v="Fiction"/>
    <d v="2024-10-29T00:00:00"/>
    <d v="2024-11-04T00:00:00"/>
    <n v="7"/>
    <n v="42"/>
    <x v="0"/>
    <x v="0"/>
    <x v="1"/>
    <x v="0"/>
    <x v="1"/>
    <x v="1"/>
    <x v="1"/>
    <x v="1"/>
    <n v="294"/>
    <n v="147"/>
  </r>
  <r>
    <n v="3"/>
    <s v="Brent Abbott"/>
    <x v="2"/>
    <s v="Sneakers"/>
    <d v="2024-10-28T00:00:00"/>
    <d v="2024-11-07T00:00:00"/>
    <n v="5"/>
    <n v="838"/>
    <x v="0"/>
    <x v="1"/>
    <x v="1"/>
    <x v="0"/>
    <x v="1"/>
    <x v="0"/>
    <x v="2"/>
    <x v="2"/>
    <n v="4190"/>
    <n v="1047"/>
  </r>
  <r>
    <n v="4"/>
    <s v="Edward Fuller"/>
    <x v="3"/>
    <s v="Cereal"/>
    <d v="2024-05-22T00:00:00"/>
    <d v="2024-05-27T00:00:00"/>
    <n v="3"/>
    <n v="230"/>
    <x v="0"/>
    <x v="1"/>
    <x v="1"/>
    <x v="0"/>
    <x v="0"/>
    <x v="2"/>
    <x v="3"/>
    <x v="3"/>
    <n v="690"/>
    <n v="310"/>
  </r>
  <r>
    <n v="5"/>
    <s v="Melinda Jones"/>
    <x v="0"/>
    <s v="Headphones"/>
    <d v="2024-10-01T00:00:00"/>
    <d v="2024-10-17T00:00:00"/>
    <n v="2"/>
    <n v="954"/>
    <x v="1"/>
    <x v="2"/>
    <x v="2"/>
    <x v="0"/>
    <x v="1"/>
    <x v="1"/>
    <x v="4"/>
    <x v="4"/>
    <n v="1908"/>
    <n v="668"/>
  </r>
  <r>
    <n v="6"/>
    <s v="Andrew Stewart"/>
    <x v="4"/>
    <s v="Vase"/>
    <d v="2024-07-04T00:00:00"/>
    <d v="2024-07-10T00:00:00"/>
    <n v="10"/>
    <n v="206"/>
    <x v="0"/>
    <x v="3"/>
    <x v="2"/>
    <x v="0"/>
    <x v="2"/>
    <x v="3"/>
    <x v="1"/>
    <x v="5"/>
    <n v="2060"/>
    <n v="515"/>
  </r>
  <r>
    <n v="7"/>
    <s v="Nicole Patterson"/>
    <x v="3"/>
    <s v="Cereal"/>
    <d v="2024-03-24T00:00:00"/>
    <d v="2024-04-05T00:00:00"/>
    <n v="6"/>
    <n v="373"/>
    <x v="1"/>
    <x v="0"/>
    <x v="2"/>
    <x v="0"/>
    <x v="3"/>
    <x v="4"/>
    <x v="5"/>
    <x v="6"/>
    <n v="2238"/>
    <n v="1007"/>
  </r>
  <r>
    <n v="8"/>
    <s v="Anthony Rodriguez"/>
    <x v="0"/>
    <s v="Camera"/>
    <d v="2024-11-21T00:00:00"/>
    <d v="2024-12-01T00:00:00"/>
    <n v="3"/>
    <n v="556"/>
    <x v="0"/>
    <x v="3"/>
    <x v="1"/>
    <x v="0"/>
    <x v="4"/>
    <x v="3"/>
    <x v="2"/>
    <x v="7"/>
    <n v="1668"/>
    <n v="334"/>
  </r>
  <r>
    <n v="9"/>
    <s v="Shannon Smith"/>
    <x v="3"/>
    <s v="Milk"/>
    <d v="2024-05-18T00:00:00"/>
    <d v="2024-05-22T00:00:00"/>
    <n v="9"/>
    <n v="234"/>
    <x v="0"/>
    <x v="3"/>
    <x v="1"/>
    <x v="0"/>
    <x v="0"/>
    <x v="5"/>
    <x v="0"/>
    <x v="8"/>
    <n v="2106"/>
    <n v="1053"/>
  </r>
  <r>
    <n v="10"/>
    <s v="Pamela Romero"/>
    <x v="2"/>
    <s v="T-Shirt"/>
    <d v="2024-06-10T00:00:00"/>
    <d v="2024-06-25T00:00:00"/>
    <n v="7"/>
    <n v="284"/>
    <x v="1"/>
    <x v="0"/>
    <x v="1"/>
    <x v="0"/>
    <x v="5"/>
    <x v="0"/>
    <x v="6"/>
    <x v="9"/>
    <n v="1988"/>
    <n v="696"/>
  </r>
  <r>
    <n v="11"/>
    <s v="Tammy Sellers"/>
    <x v="4"/>
    <s v="Curtains"/>
    <d v="2024-12-01T00:00:00"/>
    <d v="2024-12-10T00:00:00"/>
    <n v="8"/>
    <n v="415"/>
    <x v="0"/>
    <x v="3"/>
    <x v="2"/>
    <x v="0"/>
    <x v="6"/>
    <x v="4"/>
    <x v="7"/>
    <x v="10"/>
    <n v="3320"/>
    <n v="1162"/>
  </r>
  <r>
    <n v="12"/>
    <s v="Joseph Obrien"/>
    <x v="1"/>
    <s v="Children's Book"/>
    <d v="2024-07-04T00:00:00"/>
    <d v="2024-07-07T00:00:00"/>
    <n v="4"/>
    <n v="151"/>
    <x v="0"/>
    <x v="3"/>
    <x v="1"/>
    <x v="0"/>
    <x v="2"/>
    <x v="3"/>
    <x v="8"/>
    <x v="11"/>
    <n v="604"/>
    <n v="242"/>
  </r>
  <r>
    <n v="13"/>
    <s v="Austin Smith"/>
    <x v="0"/>
    <s v="Smartphone"/>
    <d v="2024-03-19T00:00:00"/>
    <d v="2024-03-29T00:00:00"/>
    <n v="3"/>
    <n v="821"/>
    <x v="1"/>
    <x v="3"/>
    <x v="3"/>
    <x v="0"/>
    <x v="3"/>
    <x v="1"/>
    <x v="2"/>
    <x v="12"/>
    <n v="2463"/>
    <n v="616"/>
  </r>
  <r>
    <n v="14"/>
    <s v="David Caldwell"/>
    <x v="0"/>
    <s v="Headphones"/>
    <d v="2024-07-14T00:00:00"/>
    <d v="2024-07-28T00:00:00"/>
    <n v="10"/>
    <n v="489"/>
    <x v="1"/>
    <x v="3"/>
    <x v="2"/>
    <x v="0"/>
    <x v="2"/>
    <x v="4"/>
    <x v="9"/>
    <x v="13"/>
    <n v="4890"/>
    <n v="1711"/>
  </r>
  <r>
    <n v="15"/>
    <s v="Matthew Gomez"/>
    <x v="0"/>
    <s v="Smartphone"/>
    <d v="2024-12-15T00:00:00"/>
    <d v="2024-12-24T00:00:00"/>
    <n v="9"/>
    <n v="778"/>
    <x v="0"/>
    <x v="4"/>
    <x v="2"/>
    <x v="0"/>
    <x v="6"/>
    <x v="4"/>
    <x v="7"/>
    <x v="14"/>
    <n v="7002"/>
    <n v="1750"/>
  </r>
  <r>
    <n v="16"/>
    <s v="Maria Brown"/>
    <x v="4"/>
    <s v="Wall Art"/>
    <d v="2024-03-21T00:00:00"/>
    <d v="2024-03-29T00:00:00"/>
    <n v="8"/>
    <n v="13"/>
    <x v="1"/>
    <x v="3"/>
    <x v="3"/>
    <x v="0"/>
    <x v="3"/>
    <x v="3"/>
    <x v="10"/>
    <x v="15"/>
    <n v="104"/>
    <n v="31"/>
  </r>
  <r>
    <n v="17"/>
    <s v="Clifford Ford"/>
    <x v="2"/>
    <s v="Dress"/>
    <d v="2024-02-24T00:00:00"/>
    <d v="2024-03-03T00:00:00"/>
    <n v="5"/>
    <n v="871"/>
    <x v="1"/>
    <x v="3"/>
    <x v="0"/>
    <x v="0"/>
    <x v="7"/>
    <x v="5"/>
    <x v="10"/>
    <x v="16"/>
    <n v="4355"/>
    <n v="1306"/>
  </r>
  <r>
    <n v="18"/>
    <s v="Tammy Allison"/>
    <x v="2"/>
    <s v="Jeans"/>
    <d v="2024-07-10T00:00:00"/>
    <d v="2024-07-19T00:00:00"/>
    <n v="3"/>
    <n v="562"/>
    <x v="0"/>
    <x v="1"/>
    <x v="3"/>
    <x v="0"/>
    <x v="2"/>
    <x v="2"/>
    <x v="7"/>
    <x v="17"/>
    <n v="1686"/>
    <n v="506"/>
  </r>
  <r>
    <n v="19"/>
    <s v="Rachel Gibson"/>
    <x v="1"/>
    <s v="Biography"/>
    <d v="2024-09-07T00:00:00"/>
    <d v="2024-09-17T00:00:00"/>
    <n v="1"/>
    <n v="124"/>
    <x v="0"/>
    <x v="4"/>
    <x v="0"/>
    <x v="0"/>
    <x v="8"/>
    <x v="5"/>
    <x v="2"/>
    <x v="18"/>
    <n v="124"/>
    <n v="56"/>
  </r>
  <r>
    <n v="20"/>
    <s v="Lauren Daniels"/>
    <x v="0"/>
    <s v="Laptop"/>
    <d v="2024-10-17T00:00:00"/>
    <d v="2024-10-23T00:00:00"/>
    <n v="2"/>
    <n v="97"/>
    <x v="0"/>
    <x v="3"/>
    <x v="3"/>
    <x v="0"/>
    <x v="1"/>
    <x v="3"/>
    <x v="1"/>
    <x v="19"/>
    <n v="194"/>
    <n v="29"/>
  </r>
  <r>
    <n v="21"/>
    <s v="Joseph Obrien"/>
    <x v="1"/>
    <s v="Children's Book"/>
    <d v="2024-07-04T00:00:00"/>
    <d v="2024-07-07T00:00:00"/>
    <n v="4"/>
    <n v="151"/>
    <x v="0"/>
    <x v="3"/>
    <x v="0"/>
    <x v="0"/>
    <x v="2"/>
    <x v="3"/>
    <x v="8"/>
    <x v="11"/>
    <n v="604"/>
    <n v="242"/>
  </r>
  <r>
    <n v="22"/>
    <s v="Amanda Miller"/>
    <x v="1"/>
    <s v="Cookbook"/>
    <d v="2024-08-04T00:00:00"/>
    <d v="2024-08-16T00:00:00"/>
    <n v="4"/>
    <n v="961"/>
    <x v="1"/>
    <x v="3"/>
    <x v="0"/>
    <x v="0"/>
    <x v="9"/>
    <x v="4"/>
    <x v="5"/>
    <x v="20"/>
    <n v="3844"/>
    <n v="1345"/>
  </r>
  <r>
    <n v="23"/>
    <s v="Michael Evans"/>
    <x v="4"/>
    <s v="Wall Art"/>
    <d v="2024-12-09T00:00:00"/>
    <d v="2024-12-12T00:00:00"/>
    <n v="6"/>
    <n v="458"/>
    <x v="0"/>
    <x v="3"/>
    <x v="1"/>
    <x v="0"/>
    <x v="6"/>
    <x v="0"/>
    <x v="8"/>
    <x v="21"/>
    <n v="2748"/>
    <n v="824"/>
  </r>
  <r>
    <n v="24"/>
    <s v="Angel Lewis MD"/>
    <x v="2"/>
    <s v="Jeans"/>
    <d v="2024-02-02T00:00:00"/>
    <d v="2024-02-12T00:00:00"/>
    <n v="6"/>
    <n v="31"/>
    <x v="0"/>
    <x v="3"/>
    <x v="2"/>
    <x v="0"/>
    <x v="7"/>
    <x v="6"/>
    <x v="2"/>
    <x v="22"/>
    <n v="186"/>
    <n v="56"/>
  </r>
  <r>
    <n v="25"/>
    <s v="Joshua Turner"/>
    <x v="1"/>
    <s v="Non-Fiction"/>
    <d v="2024-01-04T00:00:00"/>
    <d v="2024-01-15T00:00:00"/>
    <n v="2"/>
    <n v="734"/>
    <x v="0"/>
    <x v="3"/>
    <x v="3"/>
    <x v="0"/>
    <x v="10"/>
    <x v="3"/>
    <x v="11"/>
    <x v="23"/>
    <n v="1468"/>
    <n v="734"/>
  </r>
  <r>
    <n v="26"/>
    <s v="Douglas Clark"/>
    <x v="0"/>
    <s v="Smartphone"/>
    <d v="2024-06-18T00:00:00"/>
    <d v="2024-06-29T00:00:00"/>
    <n v="2"/>
    <n v="536"/>
    <x v="1"/>
    <x v="0"/>
    <x v="0"/>
    <x v="0"/>
    <x v="5"/>
    <x v="1"/>
    <x v="11"/>
    <x v="24"/>
    <n v="1072"/>
    <n v="268"/>
  </r>
  <r>
    <n v="27"/>
    <s v="Kimberly Davenport"/>
    <x v="3"/>
    <s v="Milk"/>
    <d v="2024-08-27T00:00:00"/>
    <d v="2024-08-30T00:00:00"/>
    <n v="1"/>
    <n v="200"/>
    <x v="0"/>
    <x v="3"/>
    <x v="3"/>
    <x v="0"/>
    <x v="9"/>
    <x v="1"/>
    <x v="8"/>
    <x v="25"/>
    <n v="200"/>
    <n v="100"/>
  </r>
  <r>
    <n v="28"/>
    <s v="Richard Rodriguez"/>
    <x v="1"/>
    <s v="Fiction"/>
    <d v="2024-01-26T00:00:00"/>
    <d v="2024-02-07T00:00:00"/>
    <n v="9"/>
    <n v="866"/>
    <x v="0"/>
    <x v="0"/>
    <x v="2"/>
    <x v="0"/>
    <x v="10"/>
    <x v="6"/>
    <x v="5"/>
    <x v="26"/>
    <n v="7794"/>
    <n v="3897"/>
  </r>
  <r>
    <n v="29"/>
    <s v="Matthew Ross"/>
    <x v="2"/>
    <s v="Sneakers"/>
    <d v="2024-09-05T00:00:00"/>
    <d v="2024-09-19T00:00:00"/>
    <n v="8"/>
    <n v="228"/>
    <x v="0"/>
    <x v="1"/>
    <x v="2"/>
    <x v="0"/>
    <x v="8"/>
    <x v="3"/>
    <x v="9"/>
    <x v="27"/>
    <n v="1824"/>
    <n v="456"/>
  </r>
  <r>
    <n v="30"/>
    <s v="Victoria Johnson"/>
    <x v="3"/>
    <s v="Juice"/>
    <d v="2024-12-04T00:00:00"/>
    <d v="2024-12-11T00:00:00"/>
    <n v="8"/>
    <n v="168"/>
    <x v="0"/>
    <x v="0"/>
    <x v="1"/>
    <x v="0"/>
    <x v="6"/>
    <x v="2"/>
    <x v="12"/>
    <x v="28"/>
    <n v="1344"/>
    <n v="605"/>
  </r>
  <r>
    <n v="31"/>
    <s v="Stephanie Lee"/>
    <x v="0"/>
    <s v="Camera"/>
    <d v="2024-10-04T00:00:00"/>
    <d v="2024-10-07T00:00:00"/>
    <n v="1"/>
    <n v="775"/>
    <x v="0"/>
    <x v="4"/>
    <x v="1"/>
    <x v="0"/>
    <x v="1"/>
    <x v="6"/>
    <x v="8"/>
    <x v="29"/>
    <n v="775"/>
    <n v="155"/>
  </r>
  <r>
    <n v="32"/>
    <s v="Benjamin Beck"/>
    <x v="1"/>
    <s v="Children's Book"/>
    <d v="2024-09-14T00:00:00"/>
    <d v="2024-09-19T00:00:00"/>
    <n v="9"/>
    <n v="171"/>
    <x v="0"/>
    <x v="0"/>
    <x v="2"/>
    <x v="0"/>
    <x v="8"/>
    <x v="5"/>
    <x v="3"/>
    <x v="30"/>
    <n v="1539"/>
    <n v="616"/>
  </r>
  <r>
    <n v="33"/>
    <s v="Stephanie Gilbert"/>
    <x v="0"/>
    <s v="Camera"/>
    <d v="2024-05-06T00:00:00"/>
    <d v="2024-05-19T00:00:00"/>
    <n v="10"/>
    <n v="618"/>
    <x v="0"/>
    <x v="0"/>
    <x v="3"/>
    <x v="0"/>
    <x v="0"/>
    <x v="0"/>
    <x v="13"/>
    <x v="31"/>
    <n v="6180"/>
    <n v="1236"/>
  </r>
  <r>
    <n v="34"/>
    <s v="Jeffrey Carpenter"/>
    <x v="3"/>
    <s v="Juice"/>
    <d v="2024-10-16T00:00:00"/>
    <d v="2024-10-21T00:00:00"/>
    <n v="9"/>
    <n v="333"/>
    <x v="1"/>
    <x v="4"/>
    <x v="3"/>
    <x v="0"/>
    <x v="1"/>
    <x v="2"/>
    <x v="3"/>
    <x v="32"/>
    <n v="2997"/>
    <n v="1349"/>
  </r>
  <r>
    <n v="35"/>
    <s v="Curtis Johnson"/>
    <x v="4"/>
    <s v="Table Lamp"/>
    <d v="2024-01-05T00:00:00"/>
    <d v="2024-01-10T00:00:00"/>
    <n v="8"/>
    <n v="646"/>
    <x v="0"/>
    <x v="3"/>
    <x v="3"/>
    <x v="0"/>
    <x v="10"/>
    <x v="6"/>
    <x v="3"/>
    <x v="33"/>
    <n v="5168"/>
    <n v="1292"/>
  </r>
  <r>
    <n v="36"/>
    <s v="Michael Snyder"/>
    <x v="1"/>
    <s v="Non-Fiction"/>
    <d v="2024-09-16T00:00:00"/>
    <d v="2024-09-21T00:00:00"/>
    <n v="5"/>
    <n v="496"/>
    <x v="0"/>
    <x v="4"/>
    <x v="0"/>
    <x v="0"/>
    <x v="8"/>
    <x v="0"/>
    <x v="3"/>
    <x v="4"/>
    <n v="2480"/>
    <n v="1240"/>
  </r>
  <r>
    <n v="37"/>
    <s v="Melissa Marshall"/>
    <x v="4"/>
    <s v="Cushion"/>
    <d v="2024-03-21T00:00:00"/>
    <d v="2024-04-04T00:00:00"/>
    <n v="8"/>
    <n v="863"/>
    <x v="1"/>
    <x v="3"/>
    <x v="3"/>
    <x v="0"/>
    <x v="3"/>
    <x v="3"/>
    <x v="9"/>
    <x v="34"/>
    <n v="6904"/>
    <n v="2416"/>
  </r>
  <r>
    <n v="38"/>
    <s v="Michelle Wagner"/>
    <x v="1"/>
    <s v="Fiction"/>
    <d v="2024-12-07T00:00:00"/>
    <d v="2024-12-19T00:00:00"/>
    <n v="9"/>
    <n v="316"/>
    <x v="0"/>
    <x v="3"/>
    <x v="0"/>
    <x v="0"/>
    <x v="6"/>
    <x v="5"/>
    <x v="5"/>
    <x v="35"/>
    <n v="2844"/>
    <n v="1422"/>
  </r>
  <r>
    <n v="39"/>
    <s v="Sara Ramirez"/>
    <x v="4"/>
    <s v="Table Lamp"/>
    <d v="2024-02-24T00:00:00"/>
    <d v="2024-02-29T00:00:00"/>
    <n v="9"/>
    <n v="169"/>
    <x v="1"/>
    <x v="4"/>
    <x v="2"/>
    <x v="0"/>
    <x v="7"/>
    <x v="5"/>
    <x v="3"/>
    <x v="36"/>
    <n v="1521"/>
    <n v="380"/>
  </r>
  <r>
    <n v="40"/>
    <s v="George Orozco"/>
    <x v="2"/>
    <s v="Jacket"/>
    <d v="2024-04-14T00:00:00"/>
    <d v="2024-04-28T00:00:00"/>
    <n v="5"/>
    <n v="527"/>
    <x v="0"/>
    <x v="2"/>
    <x v="1"/>
    <x v="0"/>
    <x v="11"/>
    <x v="4"/>
    <x v="9"/>
    <x v="37"/>
    <n v="2635"/>
    <n v="527"/>
  </r>
  <r>
    <n v="41"/>
    <s v="Joshua Perry"/>
    <x v="0"/>
    <s v="Headphones"/>
    <d v="2024-05-21T00:00:00"/>
    <d v="2024-05-25T00:00:00"/>
    <n v="1"/>
    <n v="13"/>
    <x v="1"/>
    <x v="4"/>
    <x v="2"/>
    <x v="0"/>
    <x v="0"/>
    <x v="1"/>
    <x v="0"/>
    <x v="38"/>
    <n v="13"/>
    <n v="5"/>
  </r>
  <r>
    <n v="42"/>
    <s v="Aaron Bell"/>
    <x v="4"/>
    <s v="Curtains"/>
    <d v="2024-08-14T00:00:00"/>
    <d v="2024-08-21T00:00:00"/>
    <n v="9"/>
    <n v="732"/>
    <x v="0"/>
    <x v="2"/>
    <x v="2"/>
    <x v="0"/>
    <x v="9"/>
    <x v="2"/>
    <x v="12"/>
    <x v="39"/>
    <n v="6588"/>
    <n v="2306"/>
  </r>
  <r>
    <n v="43"/>
    <s v="Stephanie Freeman"/>
    <x v="0"/>
    <s v="Smartphone"/>
    <d v="2024-12-19T00:00:00"/>
    <d v="2024-12-25T00:00:00"/>
    <n v="3"/>
    <n v="568"/>
    <x v="1"/>
    <x v="0"/>
    <x v="3"/>
    <x v="0"/>
    <x v="6"/>
    <x v="3"/>
    <x v="1"/>
    <x v="40"/>
    <n v="1704"/>
    <n v="426"/>
  </r>
  <r>
    <n v="44"/>
    <s v="Rebecca Ramsey"/>
    <x v="1"/>
    <s v="Non-Fiction"/>
    <d v="2024-08-08T00:00:00"/>
    <d v="2024-08-12T00:00:00"/>
    <n v="3"/>
    <n v="52"/>
    <x v="0"/>
    <x v="4"/>
    <x v="3"/>
    <x v="0"/>
    <x v="9"/>
    <x v="3"/>
    <x v="0"/>
    <x v="41"/>
    <n v="156"/>
    <n v="78"/>
  </r>
  <r>
    <n v="45"/>
    <s v="Mary Miller"/>
    <x v="4"/>
    <s v="Curtains"/>
    <d v="2024-12-15T00:00:00"/>
    <d v="2024-12-26T00:00:00"/>
    <n v="4"/>
    <n v="692"/>
    <x v="1"/>
    <x v="0"/>
    <x v="1"/>
    <x v="0"/>
    <x v="6"/>
    <x v="4"/>
    <x v="11"/>
    <x v="42"/>
    <n v="2768"/>
    <n v="969"/>
  </r>
  <r>
    <n v="46"/>
    <s v="Andre Wright"/>
    <x v="2"/>
    <s v="T-Shirt"/>
    <d v="2024-07-14T00:00:00"/>
    <d v="2024-07-22T00:00:00"/>
    <n v="1"/>
    <n v="889"/>
    <x v="0"/>
    <x v="2"/>
    <x v="0"/>
    <x v="0"/>
    <x v="2"/>
    <x v="4"/>
    <x v="10"/>
    <x v="43"/>
    <n v="889"/>
    <n v="311"/>
  </r>
  <r>
    <n v="47"/>
    <s v="Jeffrey Wood"/>
    <x v="1"/>
    <s v="Biography"/>
    <d v="2024-01-15T00:00:00"/>
    <d v="2024-01-18T00:00:00"/>
    <n v="2"/>
    <n v="908"/>
    <x v="1"/>
    <x v="4"/>
    <x v="3"/>
    <x v="0"/>
    <x v="10"/>
    <x v="0"/>
    <x v="8"/>
    <x v="44"/>
    <n v="1816"/>
    <n v="817"/>
  </r>
  <r>
    <n v="48"/>
    <s v="Samuel Rivas"/>
    <x v="0"/>
    <s v="Headphones"/>
    <d v="2024-01-01T00:00:00"/>
    <d v="2024-01-15T00:00:00"/>
    <n v="9"/>
    <n v="957"/>
    <x v="1"/>
    <x v="1"/>
    <x v="3"/>
    <x v="0"/>
    <x v="10"/>
    <x v="0"/>
    <x v="9"/>
    <x v="45"/>
    <n v="8613"/>
    <n v="3015"/>
  </r>
  <r>
    <n v="49"/>
    <s v="Daniel Salinas"/>
    <x v="2"/>
    <s v="Jacket"/>
    <d v="2024-08-08T00:00:00"/>
    <d v="2024-08-15T00:00:00"/>
    <n v="2"/>
    <n v="981"/>
    <x v="1"/>
    <x v="3"/>
    <x v="1"/>
    <x v="0"/>
    <x v="9"/>
    <x v="3"/>
    <x v="12"/>
    <x v="46"/>
    <n v="1962"/>
    <n v="392"/>
  </r>
  <r>
    <n v="50"/>
    <s v="Michael West"/>
    <x v="3"/>
    <s v="Cereal"/>
    <d v="2024-10-10T00:00:00"/>
    <d v="2024-10-13T00:00:00"/>
    <n v="3"/>
    <n v="206"/>
    <x v="1"/>
    <x v="2"/>
    <x v="1"/>
    <x v="0"/>
    <x v="1"/>
    <x v="3"/>
    <x v="8"/>
    <x v="47"/>
    <n v="618"/>
    <n v="278"/>
  </r>
  <r>
    <n v="51"/>
    <s v="Elizabeth Ward"/>
    <x v="3"/>
    <s v="Milk"/>
    <d v="2024-12-11T00:00:00"/>
    <d v="2024-12-21T00:00:00"/>
    <n v="4"/>
    <n v="533"/>
    <x v="1"/>
    <x v="2"/>
    <x v="3"/>
    <x v="0"/>
    <x v="6"/>
    <x v="2"/>
    <x v="2"/>
    <x v="48"/>
    <n v="2132"/>
    <n v="1066"/>
  </r>
  <r>
    <n v="52"/>
    <s v="Kristen Terry"/>
    <x v="0"/>
    <s v="Tablet"/>
    <d v="2024-09-20T00:00:00"/>
    <d v="2024-09-27T00:00:00"/>
    <n v="10"/>
    <n v="353"/>
    <x v="1"/>
    <x v="0"/>
    <x v="3"/>
    <x v="0"/>
    <x v="8"/>
    <x v="6"/>
    <x v="12"/>
    <x v="49"/>
    <n v="3530"/>
    <n v="1059"/>
  </r>
  <r>
    <n v="53"/>
    <s v="David Grant"/>
    <x v="1"/>
    <s v="Fiction"/>
    <d v="2024-08-21T00:00:00"/>
    <d v="2024-09-01T00:00:00"/>
    <n v="7"/>
    <n v="917"/>
    <x v="0"/>
    <x v="3"/>
    <x v="0"/>
    <x v="0"/>
    <x v="9"/>
    <x v="2"/>
    <x v="11"/>
    <x v="50"/>
    <n v="6419"/>
    <n v="3209"/>
  </r>
  <r>
    <n v="54"/>
    <s v="Kevin Patterson"/>
    <x v="3"/>
    <s v="Milk"/>
    <d v="2024-07-23T00:00:00"/>
    <d v="2024-07-29T00:00:00"/>
    <n v="4"/>
    <n v="161"/>
    <x v="0"/>
    <x v="3"/>
    <x v="3"/>
    <x v="0"/>
    <x v="2"/>
    <x v="1"/>
    <x v="1"/>
    <x v="51"/>
    <n v="644"/>
    <n v="322"/>
  </r>
  <r>
    <n v="55"/>
    <s v="Juan Moore"/>
    <x v="3"/>
    <s v="Pasta"/>
    <d v="2024-03-31T00:00:00"/>
    <d v="2024-04-05T00:00:00"/>
    <n v="9"/>
    <n v="485"/>
    <x v="0"/>
    <x v="0"/>
    <x v="1"/>
    <x v="0"/>
    <x v="3"/>
    <x v="4"/>
    <x v="3"/>
    <x v="52"/>
    <n v="4365"/>
    <n v="1746"/>
  </r>
  <r>
    <n v="56"/>
    <s v="Dwayne Campbell"/>
    <x v="0"/>
    <s v="Headphones"/>
    <d v="2024-03-09T00:00:00"/>
    <d v="2024-03-13T00:00:00"/>
    <n v="8"/>
    <n v="693"/>
    <x v="1"/>
    <x v="3"/>
    <x v="0"/>
    <x v="0"/>
    <x v="3"/>
    <x v="5"/>
    <x v="0"/>
    <x v="53"/>
    <n v="5544"/>
    <n v="1940"/>
  </r>
  <r>
    <n v="57"/>
    <s v="Samantha Morse"/>
    <x v="2"/>
    <s v="Sneakers"/>
    <d v="2024-08-18T00:00:00"/>
    <d v="2024-08-28T00:00:00"/>
    <n v="5"/>
    <n v="779"/>
    <x v="1"/>
    <x v="0"/>
    <x v="2"/>
    <x v="0"/>
    <x v="9"/>
    <x v="4"/>
    <x v="2"/>
    <x v="54"/>
    <n v="3895"/>
    <n v="974"/>
  </r>
  <r>
    <n v="58"/>
    <s v="Kathryn Snyder"/>
    <x v="3"/>
    <s v="Pasta"/>
    <d v="2024-05-20T00:00:00"/>
    <d v="2024-05-31T00:00:00"/>
    <n v="8"/>
    <n v="89"/>
    <x v="0"/>
    <x v="3"/>
    <x v="1"/>
    <x v="0"/>
    <x v="0"/>
    <x v="0"/>
    <x v="11"/>
    <x v="55"/>
    <n v="712"/>
    <n v="285"/>
  </r>
  <r>
    <n v="59"/>
    <s v="Alicia Hubbard"/>
    <x v="4"/>
    <s v="Cushion"/>
    <d v="2024-06-12T00:00:00"/>
    <d v="2024-06-16T00:00:00"/>
    <n v="9"/>
    <n v="92"/>
    <x v="0"/>
    <x v="0"/>
    <x v="1"/>
    <x v="0"/>
    <x v="5"/>
    <x v="2"/>
    <x v="0"/>
    <x v="56"/>
    <n v="828"/>
    <n v="290"/>
  </r>
  <r>
    <n v="60"/>
    <s v="Tanya Kim"/>
    <x v="2"/>
    <s v="Jacket"/>
    <d v="2024-08-11T00:00:00"/>
    <d v="2024-08-25T00:00:00"/>
    <n v="8"/>
    <n v="39"/>
    <x v="1"/>
    <x v="2"/>
    <x v="1"/>
    <x v="0"/>
    <x v="9"/>
    <x v="4"/>
    <x v="9"/>
    <x v="57"/>
    <n v="312"/>
    <n v="62"/>
  </r>
  <r>
    <n v="61"/>
    <s v="Bruce Collier"/>
    <x v="1"/>
    <s v="Cookbook"/>
    <d v="2024-12-05T00:00:00"/>
    <d v="2024-12-12T00:00:00"/>
    <n v="1"/>
    <n v="95"/>
    <x v="0"/>
    <x v="3"/>
    <x v="0"/>
    <x v="0"/>
    <x v="6"/>
    <x v="3"/>
    <x v="12"/>
    <x v="58"/>
    <n v="95"/>
    <n v="33"/>
  </r>
  <r>
    <n v="62"/>
    <s v="Kimberly Gibson"/>
    <x v="0"/>
    <s v="Headphones"/>
    <d v="2024-01-10T00:00:00"/>
    <d v="2024-01-14T00:00:00"/>
    <n v="9"/>
    <n v="63"/>
    <x v="1"/>
    <x v="4"/>
    <x v="0"/>
    <x v="0"/>
    <x v="10"/>
    <x v="2"/>
    <x v="0"/>
    <x v="59"/>
    <n v="567"/>
    <n v="198"/>
  </r>
  <r>
    <n v="63"/>
    <s v="Reginald Williams"/>
    <x v="0"/>
    <s v="Smartphone"/>
    <d v="2024-01-16T00:00:00"/>
    <d v="2024-01-29T00:00:00"/>
    <n v="4"/>
    <n v="214"/>
    <x v="1"/>
    <x v="1"/>
    <x v="0"/>
    <x v="0"/>
    <x v="10"/>
    <x v="1"/>
    <x v="13"/>
    <x v="60"/>
    <n v="856"/>
    <n v="214"/>
  </r>
  <r>
    <n v="64"/>
    <s v="Amanda Shaw"/>
    <x v="2"/>
    <s v="Jeans"/>
    <d v="2024-03-05T00:00:00"/>
    <d v="2024-03-14T00:00:00"/>
    <n v="8"/>
    <n v="695"/>
    <x v="0"/>
    <x v="0"/>
    <x v="1"/>
    <x v="0"/>
    <x v="3"/>
    <x v="1"/>
    <x v="7"/>
    <x v="61"/>
    <n v="5560"/>
    <n v="1668"/>
  </r>
  <r>
    <n v="65"/>
    <s v="Alexis Thomas"/>
    <x v="3"/>
    <s v="Cereal"/>
    <d v="2024-07-07T00:00:00"/>
    <d v="2024-07-15T00:00:00"/>
    <n v="3"/>
    <n v="630"/>
    <x v="0"/>
    <x v="3"/>
    <x v="0"/>
    <x v="0"/>
    <x v="2"/>
    <x v="4"/>
    <x v="10"/>
    <x v="62"/>
    <n v="1890"/>
    <n v="850"/>
  </r>
  <r>
    <n v="66"/>
    <s v="Sarah Villarreal"/>
    <x v="4"/>
    <s v="Table Lamp"/>
    <d v="2024-10-23T00:00:00"/>
    <d v="2024-11-04T00:00:00"/>
    <n v="1"/>
    <n v="961"/>
    <x v="1"/>
    <x v="4"/>
    <x v="0"/>
    <x v="0"/>
    <x v="1"/>
    <x v="2"/>
    <x v="5"/>
    <x v="63"/>
    <n v="961"/>
    <n v="240"/>
  </r>
  <r>
    <n v="67"/>
    <s v="Cynthia Cohen"/>
    <x v="3"/>
    <s v="Milk"/>
    <d v="2024-04-11T00:00:00"/>
    <d v="2024-04-24T00:00:00"/>
    <n v="2"/>
    <n v="616"/>
    <x v="0"/>
    <x v="3"/>
    <x v="0"/>
    <x v="0"/>
    <x v="11"/>
    <x v="3"/>
    <x v="13"/>
    <x v="64"/>
    <n v="1232"/>
    <n v="616"/>
  </r>
  <r>
    <n v="68"/>
    <s v="Michele Garcia"/>
    <x v="4"/>
    <s v="Vase"/>
    <d v="2024-03-02T00:00:00"/>
    <d v="2024-03-13T00:00:00"/>
    <n v="10"/>
    <n v="811"/>
    <x v="1"/>
    <x v="0"/>
    <x v="0"/>
    <x v="0"/>
    <x v="3"/>
    <x v="5"/>
    <x v="11"/>
    <x v="65"/>
    <n v="8110"/>
    <n v="2027"/>
  </r>
  <r>
    <n v="69"/>
    <s v="Joel King"/>
    <x v="3"/>
    <s v="Rice"/>
    <d v="2024-08-09T00:00:00"/>
    <d v="2024-08-15T00:00:00"/>
    <n v="6"/>
    <n v="660"/>
    <x v="1"/>
    <x v="1"/>
    <x v="1"/>
    <x v="0"/>
    <x v="9"/>
    <x v="6"/>
    <x v="1"/>
    <x v="66"/>
    <n v="3960"/>
    <n v="1584"/>
  </r>
  <r>
    <n v="70"/>
    <s v="Brooke Alexander"/>
    <x v="2"/>
    <s v="Sneakers"/>
    <d v="2024-03-31T00:00:00"/>
    <d v="2024-04-13T00:00:00"/>
    <n v="9"/>
    <n v="998"/>
    <x v="1"/>
    <x v="3"/>
    <x v="2"/>
    <x v="0"/>
    <x v="3"/>
    <x v="4"/>
    <x v="13"/>
    <x v="67"/>
    <n v="8982"/>
    <n v="2245"/>
  </r>
  <r>
    <n v="71"/>
    <s v="Ann Phillips"/>
    <x v="1"/>
    <s v="Biography"/>
    <d v="2024-10-11T00:00:00"/>
    <d v="2024-10-17T00:00:00"/>
    <n v="1"/>
    <n v="539"/>
    <x v="0"/>
    <x v="0"/>
    <x v="3"/>
    <x v="0"/>
    <x v="1"/>
    <x v="6"/>
    <x v="1"/>
    <x v="68"/>
    <n v="539"/>
    <n v="243"/>
  </r>
  <r>
    <n v="72"/>
    <s v="Richard Smith"/>
    <x v="1"/>
    <s v="Biography"/>
    <d v="2024-08-30T00:00:00"/>
    <d v="2024-09-12T00:00:00"/>
    <n v="9"/>
    <n v="553"/>
    <x v="1"/>
    <x v="4"/>
    <x v="3"/>
    <x v="0"/>
    <x v="9"/>
    <x v="6"/>
    <x v="13"/>
    <x v="69"/>
    <n v="4977"/>
    <n v="2240"/>
  </r>
  <r>
    <n v="73"/>
    <s v="David Johnson"/>
    <x v="1"/>
    <s v="Biography"/>
    <d v="2024-06-29T00:00:00"/>
    <d v="2024-07-13T00:00:00"/>
    <n v="8"/>
    <n v="287"/>
    <x v="0"/>
    <x v="4"/>
    <x v="2"/>
    <x v="0"/>
    <x v="5"/>
    <x v="5"/>
    <x v="9"/>
    <x v="70"/>
    <n v="2296"/>
    <n v="1033"/>
  </r>
  <r>
    <n v="74"/>
    <s v="Elizabeth Ortiz"/>
    <x v="0"/>
    <s v="Laptop"/>
    <d v="2024-06-10T00:00:00"/>
    <d v="2024-06-19T00:00:00"/>
    <n v="2"/>
    <n v="770"/>
    <x v="0"/>
    <x v="3"/>
    <x v="3"/>
    <x v="0"/>
    <x v="5"/>
    <x v="0"/>
    <x v="7"/>
    <x v="71"/>
    <n v="1540"/>
    <n v="231"/>
  </r>
  <r>
    <n v="75"/>
    <s v="Teresa Ramirez"/>
    <x v="0"/>
    <s v="Laptop"/>
    <d v="2024-05-31T00:00:00"/>
    <d v="2024-06-14T00:00:00"/>
    <n v="4"/>
    <n v="379"/>
    <x v="0"/>
    <x v="0"/>
    <x v="2"/>
    <x v="0"/>
    <x v="0"/>
    <x v="6"/>
    <x v="9"/>
    <x v="72"/>
    <n v="1516"/>
    <n v="227"/>
  </r>
  <r>
    <n v="76"/>
    <s v="Michael Stephens"/>
    <x v="1"/>
    <s v="Non-Fiction"/>
    <d v="2024-05-20T00:00:00"/>
    <d v="2024-05-26T00:00:00"/>
    <n v="1"/>
    <n v="65"/>
    <x v="1"/>
    <x v="3"/>
    <x v="2"/>
    <x v="0"/>
    <x v="0"/>
    <x v="0"/>
    <x v="1"/>
    <x v="73"/>
    <n v="65"/>
    <n v="32"/>
  </r>
  <r>
    <n v="77"/>
    <s v="Kristen Willis"/>
    <x v="3"/>
    <s v="Cereal"/>
    <d v="2024-04-04T00:00:00"/>
    <d v="2024-04-15T00:00:00"/>
    <n v="1"/>
    <n v="268"/>
    <x v="0"/>
    <x v="1"/>
    <x v="0"/>
    <x v="0"/>
    <x v="11"/>
    <x v="3"/>
    <x v="11"/>
    <x v="1"/>
    <n v="268"/>
    <n v="121"/>
  </r>
  <r>
    <n v="78"/>
    <s v="Rebecca Rodriguez"/>
    <x v="0"/>
    <s v="Headphones"/>
    <d v="2024-09-08T00:00:00"/>
    <d v="2024-09-21T00:00:00"/>
    <n v="2"/>
    <n v="600"/>
    <x v="0"/>
    <x v="3"/>
    <x v="2"/>
    <x v="0"/>
    <x v="8"/>
    <x v="4"/>
    <x v="13"/>
    <x v="74"/>
    <n v="1200"/>
    <n v="420"/>
  </r>
  <r>
    <n v="79"/>
    <s v="Jessica Rodriguez DDS"/>
    <x v="3"/>
    <s v="Cereal"/>
    <d v="2024-10-28T00:00:00"/>
    <d v="2024-11-04T00:00:00"/>
    <n v="7"/>
    <n v="322"/>
    <x v="0"/>
    <x v="3"/>
    <x v="2"/>
    <x v="0"/>
    <x v="1"/>
    <x v="0"/>
    <x v="12"/>
    <x v="4"/>
    <n v="2254"/>
    <n v="1014"/>
  </r>
  <r>
    <n v="80"/>
    <s v="Donald Schultz"/>
    <x v="1"/>
    <s v="Fiction"/>
    <d v="2024-04-16T00:00:00"/>
    <d v="2024-04-22T00:00:00"/>
    <n v="4"/>
    <n v="280"/>
    <x v="0"/>
    <x v="3"/>
    <x v="1"/>
    <x v="0"/>
    <x v="11"/>
    <x v="1"/>
    <x v="1"/>
    <x v="75"/>
    <n v="1120"/>
    <n v="560"/>
  </r>
  <r>
    <n v="81"/>
    <s v="Emily Edwards"/>
    <x v="1"/>
    <s v="Children's Book"/>
    <d v="2024-05-29T00:00:00"/>
    <d v="2024-06-12T00:00:00"/>
    <n v="1"/>
    <n v="247"/>
    <x v="1"/>
    <x v="4"/>
    <x v="2"/>
    <x v="0"/>
    <x v="0"/>
    <x v="2"/>
    <x v="9"/>
    <x v="76"/>
    <n v="247"/>
    <n v="99"/>
  </r>
  <r>
    <n v="82"/>
    <s v="Anna Davis"/>
    <x v="3"/>
    <s v="Rice"/>
    <d v="2024-12-17T00:00:00"/>
    <d v="2024-12-30T00:00:00"/>
    <n v="4"/>
    <n v="956"/>
    <x v="1"/>
    <x v="4"/>
    <x v="1"/>
    <x v="0"/>
    <x v="6"/>
    <x v="1"/>
    <x v="13"/>
    <x v="77"/>
    <n v="3824"/>
    <n v="1530"/>
  </r>
  <r>
    <n v="83"/>
    <s v="Jordan Moore"/>
    <x v="2"/>
    <s v="T-Shirt"/>
    <d v="2024-01-31T00:00:00"/>
    <d v="2024-02-14T00:00:00"/>
    <n v="3"/>
    <n v="821"/>
    <x v="1"/>
    <x v="4"/>
    <x v="0"/>
    <x v="0"/>
    <x v="10"/>
    <x v="2"/>
    <x v="9"/>
    <x v="78"/>
    <n v="2463"/>
    <n v="862"/>
  </r>
  <r>
    <n v="84"/>
    <s v="Phillip Andrews"/>
    <x v="1"/>
    <s v="Biography"/>
    <d v="2024-08-12T00:00:00"/>
    <d v="2024-08-17T00:00:00"/>
    <n v="2"/>
    <n v="489"/>
    <x v="1"/>
    <x v="3"/>
    <x v="2"/>
    <x v="0"/>
    <x v="9"/>
    <x v="0"/>
    <x v="3"/>
    <x v="56"/>
    <n v="978"/>
    <n v="440"/>
  </r>
  <r>
    <n v="85"/>
    <s v="Christopher Park"/>
    <x v="3"/>
    <s v="Cereal"/>
    <d v="2024-09-13T00:00:00"/>
    <d v="2024-09-25T00:00:00"/>
    <n v="9"/>
    <n v="515"/>
    <x v="1"/>
    <x v="2"/>
    <x v="0"/>
    <x v="0"/>
    <x v="8"/>
    <x v="6"/>
    <x v="5"/>
    <x v="79"/>
    <n v="4635"/>
    <n v="2086"/>
  </r>
  <r>
    <n v="86"/>
    <s v="Andrea Figueroa"/>
    <x v="0"/>
    <s v="Headphones"/>
    <d v="2024-06-14T00:00:00"/>
    <d v="2024-06-19T00:00:00"/>
    <n v="10"/>
    <n v="266"/>
    <x v="0"/>
    <x v="0"/>
    <x v="0"/>
    <x v="0"/>
    <x v="5"/>
    <x v="6"/>
    <x v="3"/>
    <x v="80"/>
    <n v="2660"/>
    <n v="931"/>
  </r>
  <r>
    <n v="87"/>
    <s v="Karla Ramos"/>
    <x v="1"/>
    <s v="Children's Book"/>
    <d v="2024-05-22T00:00:00"/>
    <d v="2024-06-01T00:00:00"/>
    <n v="3"/>
    <n v="609"/>
    <x v="0"/>
    <x v="2"/>
    <x v="0"/>
    <x v="0"/>
    <x v="0"/>
    <x v="2"/>
    <x v="2"/>
    <x v="81"/>
    <n v="1827"/>
    <n v="731"/>
  </r>
  <r>
    <n v="88"/>
    <s v="Michael Watkins"/>
    <x v="3"/>
    <s v="Cereal"/>
    <d v="2024-07-28T00:00:00"/>
    <d v="2024-08-01T00:00:00"/>
    <n v="6"/>
    <n v="338"/>
    <x v="0"/>
    <x v="3"/>
    <x v="0"/>
    <x v="0"/>
    <x v="2"/>
    <x v="4"/>
    <x v="0"/>
    <x v="82"/>
    <n v="2028"/>
    <n v="913"/>
  </r>
  <r>
    <n v="89"/>
    <s v="Eric Clark"/>
    <x v="4"/>
    <s v="Wall Art"/>
    <d v="2024-12-21T00:00:00"/>
    <d v="2024-12-24T00:00:00"/>
    <n v="8"/>
    <n v="305"/>
    <x v="1"/>
    <x v="3"/>
    <x v="1"/>
    <x v="0"/>
    <x v="6"/>
    <x v="5"/>
    <x v="8"/>
    <x v="83"/>
    <n v="2440"/>
    <n v="732"/>
  </r>
  <r>
    <n v="90"/>
    <s v="Thomas Atkins"/>
    <x v="1"/>
    <s v="Fiction"/>
    <d v="2024-12-02T00:00:00"/>
    <d v="2024-12-15T00:00:00"/>
    <n v="9"/>
    <n v="483"/>
    <x v="0"/>
    <x v="2"/>
    <x v="1"/>
    <x v="0"/>
    <x v="6"/>
    <x v="0"/>
    <x v="13"/>
    <x v="84"/>
    <n v="4347"/>
    <n v="2173"/>
  </r>
  <r>
    <n v="91"/>
    <s v="Alex Nguyen"/>
    <x v="1"/>
    <s v="Biography"/>
    <d v="2024-11-14T00:00:00"/>
    <d v="2024-11-18T00:00:00"/>
    <n v="8"/>
    <n v="650"/>
    <x v="0"/>
    <x v="2"/>
    <x v="2"/>
    <x v="0"/>
    <x v="4"/>
    <x v="3"/>
    <x v="0"/>
    <x v="85"/>
    <n v="5200"/>
    <n v="2340"/>
  </r>
  <r>
    <n v="92"/>
    <s v="Kelly Foster"/>
    <x v="4"/>
    <s v="Vase"/>
    <d v="2024-03-08T00:00:00"/>
    <d v="2024-03-22T00:00:00"/>
    <n v="5"/>
    <n v="458"/>
    <x v="0"/>
    <x v="3"/>
    <x v="0"/>
    <x v="0"/>
    <x v="3"/>
    <x v="6"/>
    <x v="9"/>
    <x v="86"/>
    <n v="2290"/>
    <n v="572"/>
  </r>
  <r>
    <n v="93"/>
    <s v="Kerry Lee"/>
    <x v="0"/>
    <s v="Camera"/>
    <d v="2024-05-02T00:00:00"/>
    <d v="2024-05-13T00:00:00"/>
    <n v="3"/>
    <n v="328"/>
    <x v="1"/>
    <x v="3"/>
    <x v="0"/>
    <x v="0"/>
    <x v="0"/>
    <x v="3"/>
    <x v="11"/>
    <x v="87"/>
    <n v="984"/>
    <n v="197"/>
  </r>
  <r>
    <n v="94"/>
    <s v="Rebecca Vargas"/>
    <x v="2"/>
    <s v="Sneakers"/>
    <d v="2024-10-09T00:00:00"/>
    <d v="2024-10-16T00:00:00"/>
    <n v="3"/>
    <n v="402"/>
    <x v="1"/>
    <x v="0"/>
    <x v="3"/>
    <x v="0"/>
    <x v="1"/>
    <x v="2"/>
    <x v="12"/>
    <x v="88"/>
    <n v="1206"/>
    <n v="301"/>
  </r>
  <r>
    <n v="95"/>
    <s v="John Hernandez"/>
    <x v="0"/>
    <s v="Tablet"/>
    <d v="2024-06-01T00:00:00"/>
    <d v="2024-06-13T00:00:00"/>
    <n v="10"/>
    <n v="603"/>
    <x v="0"/>
    <x v="3"/>
    <x v="3"/>
    <x v="0"/>
    <x v="5"/>
    <x v="5"/>
    <x v="5"/>
    <x v="89"/>
    <n v="6030"/>
    <n v="1809"/>
  </r>
  <r>
    <n v="96"/>
    <s v="Katelyn Perez"/>
    <x v="0"/>
    <s v="Camera"/>
    <d v="2024-08-21T00:00:00"/>
    <d v="2024-09-02T00:00:00"/>
    <n v="1"/>
    <n v="749"/>
    <x v="1"/>
    <x v="0"/>
    <x v="0"/>
    <x v="0"/>
    <x v="9"/>
    <x v="2"/>
    <x v="5"/>
    <x v="90"/>
    <n v="749"/>
    <n v="150"/>
  </r>
  <r>
    <n v="97"/>
    <s v="George Miranda"/>
    <x v="2"/>
    <s v="T-Shirt"/>
    <d v="2024-08-28T00:00:00"/>
    <d v="2024-09-04T00:00:00"/>
    <n v="5"/>
    <n v="356"/>
    <x v="1"/>
    <x v="3"/>
    <x v="0"/>
    <x v="0"/>
    <x v="9"/>
    <x v="2"/>
    <x v="12"/>
    <x v="91"/>
    <n v="1780"/>
    <n v="623"/>
  </r>
  <r>
    <n v="98"/>
    <s v="Jackson Ball"/>
    <x v="0"/>
    <s v="Tablet"/>
    <d v="2024-12-11T00:00:00"/>
    <d v="2024-12-23T00:00:00"/>
    <n v="9"/>
    <n v="399"/>
    <x v="1"/>
    <x v="4"/>
    <x v="0"/>
    <x v="0"/>
    <x v="6"/>
    <x v="2"/>
    <x v="5"/>
    <x v="92"/>
    <n v="3591"/>
    <n v="1077"/>
  </r>
  <r>
    <n v="99"/>
    <s v="Vincent Mueller"/>
    <x v="0"/>
    <s v="Camera"/>
    <d v="2024-02-05T00:00:00"/>
    <d v="2024-02-09T00:00:00"/>
    <n v="4"/>
    <n v="656"/>
    <x v="0"/>
    <x v="3"/>
    <x v="2"/>
    <x v="0"/>
    <x v="7"/>
    <x v="0"/>
    <x v="0"/>
    <x v="93"/>
    <n v="2624"/>
    <n v="525"/>
  </r>
  <r>
    <n v="100"/>
    <s v="Tracy Montoya"/>
    <x v="0"/>
    <s v="Headphones"/>
    <d v="2024-02-20T00:00:00"/>
    <d v="2024-02-24T00:00:00"/>
    <n v="2"/>
    <n v="464"/>
    <x v="0"/>
    <x v="0"/>
    <x v="1"/>
    <x v="0"/>
    <x v="7"/>
    <x v="1"/>
    <x v="0"/>
    <x v="94"/>
    <n v="928"/>
    <n v="325"/>
  </r>
  <r>
    <n v="101"/>
    <s v="Phillip Nelson"/>
    <x v="0"/>
    <s v="Tablet"/>
    <d v="2024-01-29T00:00:00"/>
    <d v="2024-02-05T00:00:00"/>
    <n v="5"/>
    <n v="377"/>
    <x v="0"/>
    <x v="4"/>
    <x v="1"/>
    <x v="0"/>
    <x v="10"/>
    <x v="0"/>
    <x v="12"/>
    <x v="95"/>
    <n v="1885"/>
    <n v="565"/>
  </r>
  <r>
    <n v="102"/>
    <s v="Jonathan Young"/>
    <x v="2"/>
    <s v="Dress"/>
    <d v="2024-07-29T00:00:00"/>
    <d v="2024-08-09T00:00:00"/>
    <n v="10"/>
    <n v="708"/>
    <x v="0"/>
    <x v="1"/>
    <x v="2"/>
    <x v="0"/>
    <x v="2"/>
    <x v="0"/>
    <x v="11"/>
    <x v="96"/>
    <n v="7080"/>
    <n v="2124"/>
  </r>
  <r>
    <n v="103"/>
    <s v="Howard Norman"/>
    <x v="2"/>
    <s v="T-Shirt"/>
    <d v="2024-11-17T00:00:00"/>
    <d v="2024-11-23T00:00:00"/>
    <n v="1"/>
    <n v="326"/>
    <x v="0"/>
    <x v="1"/>
    <x v="3"/>
    <x v="0"/>
    <x v="4"/>
    <x v="4"/>
    <x v="1"/>
    <x v="97"/>
    <n v="326"/>
    <n v="114"/>
  </r>
  <r>
    <n v="104"/>
    <s v="Stephanie Hughes"/>
    <x v="1"/>
    <s v="Biography"/>
    <d v="2024-03-08T00:00:00"/>
    <d v="2024-03-18T00:00:00"/>
    <n v="2"/>
    <n v="941"/>
    <x v="1"/>
    <x v="4"/>
    <x v="2"/>
    <x v="0"/>
    <x v="3"/>
    <x v="6"/>
    <x v="2"/>
    <x v="98"/>
    <n v="1882"/>
    <n v="847"/>
  </r>
  <r>
    <n v="105"/>
    <s v="Samantha Gardner"/>
    <x v="3"/>
    <s v="Pasta"/>
    <d v="2024-04-12T00:00:00"/>
    <d v="2024-04-21T00:00:00"/>
    <n v="3"/>
    <n v="815"/>
    <x v="1"/>
    <x v="3"/>
    <x v="2"/>
    <x v="0"/>
    <x v="11"/>
    <x v="6"/>
    <x v="7"/>
    <x v="99"/>
    <n v="2445"/>
    <n v="978"/>
  </r>
  <r>
    <n v="106"/>
    <s v="William Gould"/>
    <x v="4"/>
    <s v="Table Lamp"/>
    <d v="2024-08-27T00:00:00"/>
    <d v="2024-09-03T00:00:00"/>
    <n v="2"/>
    <n v="154"/>
    <x v="1"/>
    <x v="1"/>
    <x v="2"/>
    <x v="0"/>
    <x v="9"/>
    <x v="1"/>
    <x v="12"/>
    <x v="100"/>
    <n v="308"/>
    <n v="77"/>
  </r>
  <r>
    <n v="107"/>
    <s v="Laura Moreno"/>
    <x v="1"/>
    <s v="Fiction"/>
    <d v="2024-08-20T00:00:00"/>
    <d v="2024-08-30T00:00:00"/>
    <n v="6"/>
    <n v="698"/>
    <x v="1"/>
    <x v="3"/>
    <x v="2"/>
    <x v="0"/>
    <x v="9"/>
    <x v="1"/>
    <x v="2"/>
    <x v="101"/>
    <n v="4188"/>
    <n v="2094"/>
  </r>
  <r>
    <n v="108"/>
    <s v="Kathryn Hughes"/>
    <x v="3"/>
    <s v="Cereal"/>
    <d v="2024-02-25T00:00:00"/>
    <d v="2024-03-02T00:00:00"/>
    <n v="4"/>
    <n v="492"/>
    <x v="1"/>
    <x v="0"/>
    <x v="0"/>
    <x v="0"/>
    <x v="7"/>
    <x v="4"/>
    <x v="1"/>
    <x v="102"/>
    <n v="1968"/>
    <n v="886"/>
  </r>
  <r>
    <n v="109"/>
    <s v="Benjamin Thompson"/>
    <x v="4"/>
    <s v="Vase"/>
    <d v="2024-04-23T00:00:00"/>
    <d v="2024-04-28T00:00:00"/>
    <n v="2"/>
    <n v="660"/>
    <x v="1"/>
    <x v="1"/>
    <x v="3"/>
    <x v="0"/>
    <x v="11"/>
    <x v="1"/>
    <x v="3"/>
    <x v="103"/>
    <n v="1320"/>
    <n v="330"/>
  </r>
  <r>
    <n v="110"/>
    <s v="Betty Shaw"/>
    <x v="3"/>
    <s v="Pasta"/>
    <d v="2024-07-04T00:00:00"/>
    <d v="2024-07-11T00:00:00"/>
    <n v="2"/>
    <n v="712"/>
    <x v="1"/>
    <x v="4"/>
    <x v="0"/>
    <x v="0"/>
    <x v="2"/>
    <x v="3"/>
    <x v="12"/>
    <x v="104"/>
    <n v="1424"/>
    <n v="570"/>
  </r>
  <r>
    <n v="111"/>
    <s v="Todd Jacobson"/>
    <x v="4"/>
    <s v="Table Lamp"/>
    <d v="2024-07-22T00:00:00"/>
    <d v="2024-07-26T00:00:00"/>
    <n v="5"/>
    <n v="204"/>
    <x v="0"/>
    <x v="0"/>
    <x v="3"/>
    <x v="0"/>
    <x v="2"/>
    <x v="0"/>
    <x v="0"/>
    <x v="105"/>
    <n v="1020"/>
    <n v="255"/>
  </r>
  <r>
    <n v="112"/>
    <s v="Martin Vargas"/>
    <x v="2"/>
    <s v="Dress"/>
    <d v="2024-01-11T00:00:00"/>
    <d v="2024-01-17T00:00:00"/>
    <n v="1"/>
    <n v="815"/>
    <x v="0"/>
    <x v="4"/>
    <x v="0"/>
    <x v="0"/>
    <x v="10"/>
    <x v="3"/>
    <x v="1"/>
    <x v="106"/>
    <n v="815"/>
    <n v="244"/>
  </r>
  <r>
    <n v="113"/>
    <s v="Travis Wise"/>
    <x v="1"/>
    <s v="Non-Fiction"/>
    <d v="2024-02-05T00:00:00"/>
    <d v="2024-02-13T00:00:00"/>
    <n v="9"/>
    <n v="222"/>
    <x v="0"/>
    <x v="3"/>
    <x v="1"/>
    <x v="0"/>
    <x v="7"/>
    <x v="0"/>
    <x v="10"/>
    <x v="44"/>
    <n v="1998"/>
    <n v="999"/>
  </r>
  <r>
    <n v="114"/>
    <s v="Stephen Gardner"/>
    <x v="4"/>
    <s v="Curtains"/>
    <d v="2024-11-01T00:00:00"/>
    <d v="2024-11-09T00:00:00"/>
    <n v="1"/>
    <n v="293"/>
    <x v="0"/>
    <x v="1"/>
    <x v="2"/>
    <x v="0"/>
    <x v="4"/>
    <x v="6"/>
    <x v="10"/>
    <x v="107"/>
    <n v="293"/>
    <n v="103"/>
  </r>
  <r>
    <n v="115"/>
    <s v="Jesse Barker"/>
    <x v="1"/>
    <s v="Biography"/>
    <d v="2024-03-30T00:00:00"/>
    <d v="2024-04-05T00:00:00"/>
    <n v="2"/>
    <n v="686"/>
    <x v="0"/>
    <x v="1"/>
    <x v="0"/>
    <x v="0"/>
    <x v="3"/>
    <x v="5"/>
    <x v="1"/>
    <x v="108"/>
    <n v="1372"/>
    <n v="617"/>
  </r>
  <r>
    <n v="116"/>
    <s v="James Gilbert"/>
    <x v="3"/>
    <s v="Cereal"/>
    <d v="2024-09-19T00:00:00"/>
    <d v="2024-09-29T00:00:00"/>
    <n v="10"/>
    <n v="121"/>
    <x v="0"/>
    <x v="2"/>
    <x v="2"/>
    <x v="0"/>
    <x v="8"/>
    <x v="3"/>
    <x v="2"/>
    <x v="109"/>
    <n v="1210"/>
    <n v="544"/>
  </r>
  <r>
    <n v="117"/>
    <s v="Shawn Jimenez"/>
    <x v="1"/>
    <s v="Fiction"/>
    <d v="2024-12-03T00:00:00"/>
    <d v="2024-12-07T00:00:00"/>
    <n v="9"/>
    <n v="318"/>
    <x v="0"/>
    <x v="2"/>
    <x v="1"/>
    <x v="0"/>
    <x v="6"/>
    <x v="1"/>
    <x v="0"/>
    <x v="110"/>
    <n v="2862"/>
    <n v="1431"/>
  </r>
  <r>
    <n v="118"/>
    <s v="Kyle Cameron"/>
    <x v="3"/>
    <s v="Milk"/>
    <d v="2024-08-06T00:00:00"/>
    <d v="2024-08-17T00:00:00"/>
    <n v="2"/>
    <n v="512"/>
    <x v="0"/>
    <x v="3"/>
    <x v="0"/>
    <x v="0"/>
    <x v="9"/>
    <x v="1"/>
    <x v="11"/>
    <x v="111"/>
    <n v="1024"/>
    <n v="512"/>
  </r>
  <r>
    <n v="119"/>
    <s v="Monica Gallagher"/>
    <x v="0"/>
    <s v="Tablet"/>
    <d v="2024-11-07T00:00:00"/>
    <d v="2024-11-12T00:00:00"/>
    <n v="3"/>
    <n v="77"/>
    <x v="1"/>
    <x v="0"/>
    <x v="2"/>
    <x v="0"/>
    <x v="4"/>
    <x v="3"/>
    <x v="3"/>
    <x v="112"/>
    <n v="231"/>
    <n v="69"/>
  </r>
  <r>
    <n v="120"/>
    <s v="Brent Brooks"/>
    <x v="3"/>
    <s v="Juice"/>
    <d v="2024-11-05T00:00:00"/>
    <d v="2024-11-09T00:00:00"/>
    <n v="7"/>
    <n v="111"/>
    <x v="1"/>
    <x v="1"/>
    <x v="3"/>
    <x v="0"/>
    <x v="4"/>
    <x v="1"/>
    <x v="0"/>
    <x v="55"/>
    <n v="777"/>
    <n v="350"/>
  </r>
  <r>
    <n v="121"/>
    <s v="Brenda Velazquez"/>
    <x v="3"/>
    <s v="Milk"/>
    <d v="2024-07-31T00:00:00"/>
    <d v="2024-08-05T00:00:00"/>
    <n v="2"/>
    <n v="330"/>
    <x v="1"/>
    <x v="2"/>
    <x v="3"/>
    <x v="0"/>
    <x v="2"/>
    <x v="2"/>
    <x v="3"/>
    <x v="113"/>
    <n v="660"/>
    <n v="330"/>
  </r>
  <r>
    <n v="122"/>
    <s v="Katie Hicks"/>
    <x v="4"/>
    <s v="Cushion"/>
    <d v="2024-03-19T00:00:00"/>
    <d v="2024-03-23T00:00:00"/>
    <n v="8"/>
    <n v="78"/>
    <x v="0"/>
    <x v="0"/>
    <x v="1"/>
    <x v="0"/>
    <x v="3"/>
    <x v="1"/>
    <x v="0"/>
    <x v="114"/>
    <n v="624"/>
    <n v="218"/>
  </r>
  <r>
    <n v="123"/>
    <s v="Veronica Silva"/>
    <x v="3"/>
    <s v="Rice"/>
    <d v="2024-07-09T00:00:00"/>
    <d v="2024-07-13T00:00:00"/>
    <n v="3"/>
    <n v="579"/>
    <x v="1"/>
    <x v="0"/>
    <x v="1"/>
    <x v="0"/>
    <x v="2"/>
    <x v="1"/>
    <x v="0"/>
    <x v="115"/>
    <n v="1737"/>
    <n v="695"/>
  </r>
  <r>
    <n v="124"/>
    <s v="Michelle Hampton"/>
    <x v="1"/>
    <s v="Biography"/>
    <d v="2024-12-09T00:00:00"/>
    <d v="2024-12-23T00:00:00"/>
    <n v="2"/>
    <n v="430"/>
    <x v="1"/>
    <x v="4"/>
    <x v="3"/>
    <x v="0"/>
    <x v="6"/>
    <x v="0"/>
    <x v="9"/>
    <x v="116"/>
    <n v="860"/>
    <n v="387"/>
  </r>
  <r>
    <n v="125"/>
    <s v="Ashley Smith"/>
    <x v="0"/>
    <s v="Tablet"/>
    <d v="2024-11-03T00:00:00"/>
    <d v="2024-11-24T00:00:00"/>
    <n v="5"/>
    <n v="370"/>
    <x v="1"/>
    <x v="0"/>
    <x v="0"/>
    <x v="0"/>
    <x v="4"/>
    <x v="4"/>
    <x v="14"/>
    <x v="117"/>
    <n v="1850"/>
    <n v="555"/>
  </r>
  <r>
    <n v="126"/>
    <s v="Gloria Gomez"/>
    <x v="1"/>
    <s v="Biography"/>
    <d v="2024-02-28T00:00:00"/>
    <d v="2024-03-03T00:00:00"/>
    <n v="5"/>
    <n v="597"/>
    <x v="1"/>
    <x v="0"/>
    <x v="3"/>
    <x v="0"/>
    <x v="7"/>
    <x v="2"/>
    <x v="0"/>
    <x v="118"/>
    <n v="2985"/>
    <n v="1343"/>
  </r>
  <r>
    <n v="127"/>
    <s v="Courtney Dudley"/>
    <x v="1"/>
    <s v="Cookbook"/>
    <d v="2024-12-11T00:00:00"/>
    <d v="2024-12-19T00:00:00"/>
    <n v="9"/>
    <n v="36"/>
    <x v="0"/>
    <x v="3"/>
    <x v="3"/>
    <x v="0"/>
    <x v="6"/>
    <x v="2"/>
    <x v="10"/>
    <x v="119"/>
    <n v="324"/>
    <n v="113"/>
  </r>
  <r>
    <n v="128"/>
    <s v="Timothy Pope"/>
    <x v="2"/>
    <s v="Jacket"/>
    <d v="2024-12-25T00:00:00"/>
    <d v="2025-01-03T00:00:00"/>
    <n v="5"/>
    <n v="953"/>
    <x v="0"/>
    <x v="4"/>
    <x v="0"/>
    <x v="0"/>
    <x v="6"/>
    <x v="2"/>
    <x v="7"/>
    <x v="120"/>
    <n v="4765"/>
    <n v="953"/>
  </r>
  <r>
    <n v="129"/>
    <s v="Tina Ballard"/>
    <x v="2"/>
    <s v="Jeans"/>
    <d v="2024-10-16T00:00:00"/>
    <d v="2024-10-19T00:00:00"/>
    <n v="7"/>
    <n v="81"/>
    <x v="0"/>
    <x v="0"/>
    <x v="1"/>
    <x v="0"/>
    <x v="1"/>
    <x v="2"/>
    <x v="8"/>
    <x v="121"/>
    <n v="567"/>
    <n v="170"/>
  </r>
  <r>
    <n v="130"/>
    <s v="Anthony Stein"/>
    <x v="4"/>
    <s v="Cushion"/>
    <d v="2024-10-17T00:00:00"/>
    <d v="2024-10-29T00:00:00"/>
    <n v="10"/>
    <n v="96"/>
    <x v="0"/>
    <x v="0"/>
    <x v="2"/>
    <x v="0"/>
    <x v="1"/>
    <x v="3"/>
    <x v="5"/>
    <x v="122"/>
    <n v="960"/>
    <n v="336"/>
  </r>
  <r>
    <n v="131"/>
    <s v="Matthew Velez"/>
    <x v="1"/>
    <s v="Children's Book"/>
    <d v="2024-07-31T00:00:00"/>
    <d v="2024-08-03T00:00:00"/>
    <n v="5"/>
    <n v="230"/>
    <x v="0"/>
    <x v="1"/>
    <x v="1"/>
    <x v="0"/>
    <x v="2"/>
    <x v="2"/>
    <x v="8"/>
    <x v="123"/>
    <n v="1150"/>
    <n v="460"/>
  </r>
  <r>
    <n v="132"/>
    <s v="Alexandra Bradley"/>
    <x v="1"/>
    <s v="Biography"/>
    <d v="2024-01-24T00:00:00"/>
    <d v="2024-02-07T00:00:00"/>
    <n v="4"/>
    <n v="414"/>
    <x v="0"/>
    <x v="3"/>
    <x v="0"/>
    <x v="0"/>
    <x v="10"/>
    <x v="2"/>
    <x v="9"/>
    <x v="124"/>
    <n v="1656"/>
    <n v="745"/>
  </r>
  <r>
    <n v="133"/>
    <s v="Nicole Thompson"/>
    <x v="0"/>
    <s v="Smartphone"/>
    <d v="2024-09-11T00:00:00"/>
    <d v="2024-09-24T00:00:00"/>
    <n v="7"/>
    <n v="189"/>
    <x v="1"/>
    <x v="0"/>
    <x v="1"/>
    <x v="0"/>
    <x v="8"/>
    <x v="2"/>
    <x v="13"/>
    <x v="125"/>
    <n v="1323"/>
    <n v="331"/>
  </r>
  <r>
    <n v="134"/>
    <s v="Stacy Carrillo"/>
    <x v="3"/>
    <s v="Cereal"/>
    <d v="2024-02-28T00:00:00"/>
    <d v="2024-03-05T00:00:00"/>
    <n v="7"/>
    <n v="31"/>
    <x v="1"/>
    <x v="4"/>
    <x v="1"/>
    <x v="0"/>
    <x v="7"/>
    <x v="2"/>
    <x v="1"/>
    <x v="126"/>
    <n v="217"/>
    <n v="98"/>
  </r>
  <r>
    <n v="135"/>
    <s v="Justin Brown"/>
    <x v="1"/>
    <s v="Children's Book"/>
    <d v="2024-09-25T00:00:00"/>
    <d v="2024-10-07T00:00:00"/>
    <n v="2"/>
    <n v="415"/>
    <x v="1"/>
    <x v="1"/>
    <x v="2"/>
    <x v="0"/>
    <x v="8"/>
    <x v="2"/>
    <x v="5"/>
    <x v="127"/>
    <n v="830"/>
    <n v="332"/>
  </r>
  <r>
    <n v="136"/>
    <s v="Steven Griffin Jr."/>
    <x v="4"/>
    <s v="Curtains"/>
    <d v="2024-06-19T00:00:00"/>
    <d v="2024-06-26T00:00:00"/>
    <n v="3"/>
    <n v="88"/>
    <x v="1"/>
    <x v="3"/>
    <x v="0"/>
    <x v="0"/>
    <x v="5"/>
    <x v="2"/>
    <x v="12"/>
    <x v="128"/>
    <n v="264"/>
    <n v="92"/>
  </r>
  <r>
    <n v="137"/>
    <s v="Aaron Robinson"/>
    <x v="1"/>
    <s v="Non-Fiction"/>
    <d v="2024-06-27T00:00:00"/>
    <d v="2024-07-05T00:00:00"/>
    <n v="6"/>
    <n v="754"/>
    <x v="0"/>
    <x v="1"/>
    <x v="0"/>
    <x v="0"/>
    <x v="5"/>
    <x v="3"/>
    <x v="10"/>
    <x v="129"/>
    <n v="4524"/>
    <n v="2262"/>
  </r>
  <r>
    <n v="138"/>
    <s v="Jason Mack"/>
    <x v="0"/>
    <s v="Laptop"/>
    <d v="2024-05-11T00:00:00"/>
    <d v="2024-05-23T00:00:00"/>
    <n v="4"/>
    <n v="187"/>
    <x v="1"/>
    <x v="3"/>
    <x v="0"/>
    <x v="0"/>
    <x v="0"/>
    <x v="5"/>
    <x v="5"/>
    <x v="130"/>
    <n v="748"/>
    <n v="112"/>
  </r>
  <r>
    <n v="139"/>
    <s v="Michael Stanley"/>
    <x v="0"/>
    <s v="Laptop"/>
    <d v="2024-11-17T00:00:00"/>
    <d v="2024-11-27T00:00:00"/>
    <n v="8"/>
    <n v="485"/>
    <x v="1"/>
    <x v="1"/>
    <x v="3"/>
    <x v="0"/>
    <x v="4"/>
    <x v="4"/>
    <x v="2"/>
    <x v="131"/>
    <n v="3880"/>
    <n v="582"/>
  </r>
  <r>
    <n v="140"/>
    <s v="Julie Ball"/>
    <x v="3"/>
    <s v="Juice"/>
    <d v="2024-11-25T00:00:00"/>
    <d v="2024-11-28T00:00:00"/>
    <n v="10"/>
    <n v="340"/>
    <x v="0"/>
    <x v="1"/>
    <x v="2"/>
    <x v="0"/>
    <x v="4"/>
    <x v="0"/>
    <x v="8"/>
    <x v="132"/>
    <n v="3400"/>
    <n v="1530"/>
  </r>
  <r>
    <n v="141"/>
    <s v="Donald Pineda"/>
    <x v="3"/>
    <s v="Rice"/>
    <d v="2024-08-28T00:00:00"/>
    <d v="2024-09-08T00:00:00"/>
    <n v="8"/>
    <n v="656"/>
    <x v="1"/>
    <x v="4"/>
    <x v="0"/>
    <x v="0"/>
    <x v="9"/>
    <x v="2"/>
    <x v="11"/>
    <x v="133"/>
    <n v="5248"/>
    <n v="2099"/>
  </r>
  <r>
    <n v="142"/>
    <s v="Jill Powers"/>
    <x v="0"/>
    <s v="Tablet"/>
    <d v="2024-09-16T00:00:00"/>
    <d v="2024-09-20T00:00:00"/>
    <n v="2"/>
    <n v="327"/>
    <x v="0"/>
    <x v="2"/>
    <x v="3"/>
    <x v="0"/>
    <x v="8"/>
    <x v="0"/>
    <x v="0"/>
    <x v="134"/>
    <n v="654"/>
    <n v="196"/>
  </r>
  <r>
    <n v="143"/>
    <s v="Donna Cabrera"/>
    <x v="0"/>
    <s v="Tablet"/>
    <d v="2024-05-26T00:00:00"/>
    <d v="2024-06-01T00:00:00"/>
    <n v="2"/>
    <n v="670"/>
    <x v="1"/>
    <x v="1"/>
    <x v="1"/>
    <x v="0"/>
    <x v="0"/>
    <x v="4"/>
    <x v="1"/>
    <x v="135"/>
    <n v="1340"/>
    <n v="402"/>
  </r>
  <r>
    <n v="144"/>
    <s v="Jason Hernandez"/>
    <x v="1"/>
    <s v="Non-Fiction"/>
    <d v="2024-06-13T00:00:00"/>
    <d v="2024-06-18T00:00:00"/>
    <n v="10"/>
    <n v="497"/>
    <x v="0"/>
    <x v="3"/>
    <x v="3"/>
    <x v="0"/>
    <x v="5"/>
    <x v="3"/>
    <x v="3"/>
    <x v="136"/>
    <n v="4970"/>
    <n v="2485"/>
  </r>
  <r>
    <n v="145"/>
    <s v="Michael Shaffer"/>
    <x v="3"/>
    <s v="Rice"/>
    <d v="2024-06-24T00:00:00"/>
    <d v="2024-07-03T00:00:00"/>
    <n v="2"/>
    <n v="526"/>
    <x v="0"/>
    <x v="3"/>
    <x v="2"/>
    <x v="0"/>
    <x v="5"/>
    <x v="0"/>
    <x v="7"/>
    <x v="137"/>
    <n v="1052"/>
    <n v="421"/>
  </r>
  <r>
    <n v="146"/>
    <s v="Kristin Mendoza"/>
    <x v="4"/>
    <s v="Cushion"/>
    <d v="2024-07-17T00:00:00"/>
    <d v="2024-07-31T00:00:00"/>
    <n v="7"/>
    <n v="803"/>
    <x v="0"/>
    <x v="4"/>
    <x v="0"/>
    <x v="0"/>
    <x v="2"/>
    <x v="2"/>
    <x v="9"/>
    <x v="138"/>
    <n v="5621"/>
    <n v="1967"/>
  </r>
  <r>
    <n v="147"/>
    <s v="Jose Crawford"/>
    <x v="4"/>
    <s v="Wall Art"/>
    <d v="2024-03-07T00:00:00"/>
    <d v="2024-03-13T00:00:00"/>
    <n v="10"/>
    <n v="735"/>
    <x v="1"/>
    <x v="0"/>
    <x v="1"/>
    <x v="0"/>
    <x v="3"/>
    <x v="3"/>
    <x v="1"/>
    <x v="139"/>
    <n v="7350"/>
    <n v="2205"/>
  </r>
  <r>
    <n v="148"/>
    <s v="Connie Thomas"/>
    <x v="3"/>
    <s v="Cereal"/>
    <d v="2024-03-06T00:00:00"/>
    <d v="2024-03-11T00:00:00"/>
    <n v="9"/>
    <n v="105"/>
    <x v="1"/>
    <x v="3"/>
    <x v="3"/>
    <x v="0"/>
    <x v="3"/>
    <x v="2"/>
    <x v="3"/>
    <x v="140"/>
    <n v="945"/>
    <n v="425"/>
  </r>
  <r>
    <n v="149"/>
    <s v="Robert Jackson"/>
    <x v="2"/>
    <s v="Jeans"/>
    <d v="2024-03-11T00:00:00"/>
    <d v="2024-03-16T00:00:00"/>
    <n v="3"/>
    <n v="89"/>
    <x v="1"/>
    <x v="4"/>
    <x v="3"/>
    <x v="0"/>
    <x v="3"/>
    <x v="0"/>
    <x v="3"/>
    <x v="141"/>
    <n v="267"/>
    <n v="80"/>
  </r>
  <r>
    <n v="150"/>
    <s v="Kelly Combs"/>
    <x v="1"/>
    <s v="Cookbook"/>
    <d v="2024-01-20T00:00:00"/>
    <d v="2024-01-25T00:00:00"/>
    <n v="6"/>
    <n v="907"/>
    <x v="0"/>
    <x v="1"/>
    <x v="0"/>
    <x v="0"/>
    <x v="10"/>
    <x v="5"/>
    <x v="3"/>
    <x v="142"/>
    <n v="5442"/>
    <n v="1905"/>
  </r>
  <r>
    <n v="151"/>
    <s v="Antonio Little"/>
    <x v="1"/>
    <s v="Children's Book"/>
    <d v="2024-03-19T00:00:00"/>
    <d v="2024-03-25T00:00:00"/>
    <n v="3"/>
    <n v="195"/>
    <x v="0"/>
    <x v="1"/>
    <x v="0"/>
    <x v="0"/>
    <x v="3"/>
    <x v="1"/>
    <x v="1"/>
    <x v="143"/>
    <n v="585"/>
    <n v="234"/>
  </r>
  <r>
    <n v="152"/>
    <s v="James Tran"/>
    <x v="1"/>
    <s v="Cookbook"/>
    <d v="2024-08-02T00:00:00"/>
    <d v="2024-08-11T00:00:00"/>
    <n v="3"/>
    <n v="846"/>
    <x v="0"/>
    <x v="0"/>
    <x v="3"/>
    <x v="0"/>
    <x v="9"/>
    <x v="6"/>
    <x v="7"/>
    <x v="144"/>
    <n v="2538"/>
    <n v="888"/>
  </r>
  <r>
    <n v="153"/>
    <s v="Tamara Hall"/>
    <x v="4"/>
    <s v="Table Lamp"/>
    <d v="2024-11-24T00:00:00"/>
    <d v="2024-12-02T00:00:00"/>
    <n v="8"/>
    <n v="905"/>
    <x v="0"/>
    <x v="4"/>
    <x v="3"/>
    <x v="0"/>
    <x v="4"/>
    <x v="4"/>
    <x v="10"/>
    <x v="145"/>
    <n v="7240"/>
    <n v="1810"/>
  </r>
  <r>
    <n v="154"/>
    <s v="Jennifer Ayala"/>
    <x v="0"/>
    <s v="Tablet"/>
    <d v="2024-04-24T00:00:00"/>
    <d v="2024-05-06T00:00:00"/>
    <n v="1"/>
    <n v="336"/>
    <x v="0"/>
    <x v="0"/>
    <x v="1"/>
    <x v="0"/>
    <x v="11"/>
    <x v="2"/>
    <x v="5"/>
    <x v="146"/>
    <n v="336"/>
    <n v="101"/>
  </r>
  <r>
    <n v="155"/>
    <s v="Kevin James"/>
    <x v="2"/>
    <s v="T-Shirt"/>
    <d v="2024-05-26T00:00:00"/>
    <d v="2024-06-09T00:00:00"/>
    <n v="8"/>
    <n v="722"/>
    <x v="1"/>
    <x v="1"/>
    <x v="2"/>
    <x v="0"/>
    <x v="0"/>
    <x v="4"/>
    <x v="9"/>
    <x v="147"/>
    <n v="5776"/>
    <n v="2022"/>
  </r>
  <r>
    <n v="156"/>
    <s v="Derrick Adams"/>
    <x v="0"/>
    <s v="Smartphone"/>
    <d v="2024-09-12T00:00:00"/>
    <d v="2024-09-23T00:00:00"/>
    <n v="10"/>
    <n v="558"/>
    <x v="1"/>
    <x v="0"/>
    <x v="0"/>
    <x v="0"/>
    <x v="8"/>
    <x v="3"/>
    <x v="11"/>
    <x v="148"/>
    <n v="5580"/>
    <n v="1395"/>
  </r>
  <r>
    <n v="157"/>
    <s v="Michelle Simpson"/>
    <x v="2"/>
    <s v="Jeans"/>
    <d v="2024-05-29T00:00:00"/>
    <d v="2024-06-03T00:00:00"/>
    <n v="7"/>
    <n v="11"/>
    <x v="0"/>
    <x v="3"/>
    <x v="0"/>
    <x v="0"/>
    <x v="0"/>
    <x v="2"/>
    <x v="3"/>
    <x v="149"/>
    <n v="77"/>
    <n v="23"/>
  </r>
  <r>
    <n v="158"/>
    <s v="Scott Alexander"/>
    <x v="1"/>
    <s v="Children's Book"/>
    <d v="2024-04-05T00:00:00"/>
    <d v="2024-04-14T00:00:00"/>
    <n v="2"/>
    <n v="546"/>
    <x v="1"/>
    <x v="4"/>
    <x v="2"/>
    <x v="0"/>
    <x v="11"/>
    <x v="6"/>
    <x v="7"/>
    <x v="150"/>
    <n v="1092"/>
    <n v="437"/>
  </r>
  <r>
    <n v="159"/>
    <s v="Ernest Oconnell"/>
    <x v="1"/>
    <s v="Cookbook"/>
    <d v="2024-09-16T00:00:00"/>
    <d v="2024-09-23T00:00:00"/>
    <n v="9"/>
    <n v="30"/>
    <x v="0"/>
    <x v="2"/>
    <x v="0"/>
    <x v="0"/>
    <x v="8"/>
    <x v="0"/>
    <x v="12"/>
    <x v="151"/>
    <n v="270"/>
    <n v="94"/>
  </r>
  <r>
    <n v="160"/>
    <s v="Randall Johnson"/>
    <x v="2"/>
    <s v="T-Shirt"/>
    <d v="2024-10-24T00:00:00"/>
    <d v="2024-11-12T00:00:00"/>
    <n v="6"/>
    <n v="146"/>
    <x v="1"/>
    <x v="0"/>
    <x v="1"/>
    <x v="0"/>
    <x v="1"/>
    <x v="3"/>
    <x v="15"/>
    <x v="152"/>
    <n v="876"/>
    <n v="307"/>
  </r>
  <r>
    <n v="161"/>
    <s v="Ryan Pope"/>
    <x v="4"/>
    <s v="Curtains"/>
    <d v="2024-12-16T00:00:00"/>
    <d v="2024-12-20T00:00:00"/>
    <n v="8"/>
    <n v="722"/>
    <x v="0"/>
    <x v="2"/>
    <x v="3"/>
    <x v="0"/>
    <x v="6"/>
    <x v="0"/>
    <x v="0"/>
    <x v="147"/>
    <n v="5776"/>
    <n v="2022"/>
  </r>
  <r>
    <n v="162"/>
    <s v="Jay Bennett"/>
    <x v="0"/>
    <s v="Headphones"/>
    <d v="2024-01-19T00:00:00"/>
    <d v="2024-02-02T00:00:00"/>
    <n v="5"/>
    <n v="216"/>
    <x v="0"/>
    <x v="0"/>
    <x v="3"/>
    <x v="0"/>
    <x v="10"/>
    <x v="6"/>
    <x v="9"/>
    <x v="153"/>
    <n v="1080"/>
    <n v="378"/>
  </r>
  <r>
    <n v="163"/>
    <s v="Lonnie Hart"/>
    <x v="0"/>
    <s v="Laptop"/>
    <d v="2024-05-26T00:00:00"/>
    <d v="2024-06-02T00:00:00"/>
    <n v="6"/>
    <n v="892"/>
    <x v="1"/>
    <x v="1"/>
    <x v="1"/>
    <x v="0"/>
    <x v="0"/>
    <x v="4"/>
    <x v="12"/>
    <x v="154"/>
    <n v="5352"/>
    <n v="803"/>
  </r>
  <r>
    <n v="164"/>
    <s v="Eric Patrick"/>
    <x v="0"/>
    <s v="Headphones"/>
    <d v="2024-02-10T00:00:00"/>
    <d v="2024-02-18T00:00:00"/>
    <n v="7"/>
    <n v="626"/>
    <x v="1"/>
    <x v="1"/>
    <x v="2"/>
    <x v="0"/>
    <x v="7"/>
    <x v="5"/>
    <x v="10"/>
    <x v="155"/>
    <n v="4382"/>
    <n v="1534"/>
  </r>
  <r>
    <n v="165"/>
    <s v="Rhonda Brown"/>
    <x v="0"/>
    <s v="Tablet"/>
    <d v="2024-11-10T00:00:00"/>
    <d v="2024-11-24T00:00:00"/>
    <n v="7"/>
    <n v="291"/>
    <x v="0"/>
    <x v="3"/>
    <x v="1"/>
    <x v="0"/>
    <x v="4"/>
    <x v="4"/>
    <x v="9"/>
    <x v="156"/>
    <n v="2037"/>
    <n v="611"/>
  </r>
  <r>
    <n v="166"/>
    <s v="Emily Price"/>
    <x v="3"/>
    <s v="Cereal"/>
    <d v="2024-09-19T00:00:00"/>
    <d v="2024-10-09T00:00:00"/>
    <n v="3"/>
    <n v="985"/>
    <x v="1"/>
    <x v="0"/>
    <x v="2"/>
    <x v="0"/>
    <x v="8"/>
    <x v="3"/>
    <x v="16"/>
    <x v="157"/>
    <n v="2955"/>
    <n v="1330"/>
  </r>
  <r>
    <n v="167"/>
    <s v="Jill Jackson"/>
    <x v="1"/>
    <s v="Children's Book"/>
    <d v="2024-10-14T00:00:00"/>
    <d v="2024-10-27T00:00:00"/>
    <n v="2"/>
    <n v="278"/>
    <x v="1"/>
    <x v="1"/>
    <x v="0"/>
    <x v="0"/>
    <x v="1"/>
    <x v="0"/>
    <x v="13"/>
    <x v="158"/>
    <n v="556"/>
    <n v="222"/>
  </r>
  <r>
    <n v="168"/>
    <s v="Ashley Wilson"/>
    <x v="3"/>
    <s v="Pasta"/>
    <d v="2024-11-09T00:00:00"/>
    <d v="2024-11-16T00:00:00"/>
    <n v="5"/>
    <n v="720"/>
    <x v="0"/>
    <x v="2"/>
    <x v="1"/>
    <x v="0"/>
    <x v="4"/>
    <x v="5"/>
    <x v="12"/>
    <x v="159"/>
    <n v="3600"/>
    <n v="1440"/>
  </r>
  <r>
    <n v="169"/>
    <s v="Ashley Greer PhD"/>
    <x v="2"/>
    <s v="T-Shirt"/>
    <d v="2024-08-19T00:00:00"/>
    <d v="2024-09-01T00:00:00"/>
    <n v="3"/>
    <n v="930"/>
    <x v="0"/>
    <x v="3"/>
    <x v="2"/>
    <x v="0"/>
    <x v="9"/>
    <x v="0"/>
    <x v="13"/>
    <x v="160"/>
    <n v="2790"/>
    <n v="976"/>
  </r>
  <r>
    <n v="170"/>
    <s v="Charles Clark"/>
    <x v="2"/>
    <s v="Jeans"/>
    <d v="2024-07-04T00:00:00"/>
    <d v="2024-07-17T00:00:00"/>
    <n v="9"/>
    <n v="239"/>
    <x v="0"/>
    <x v="0"/>
    <x v="2"/>
    <x v="0"/>
    <x v="2"/>
    <x v="3"/>
    <x v="13"/>
    <x v="161"/>
    <n v="2151"/>
    <n v="645"/>
  </r>
  <r>
    <n v="171"/>
    <s v="Brandi Thomas"/>
    <x v="1"/>
    <s v="Non-Fiction"/>
    <d v="2024-11-09T00:00:00"/>
    <d v="2024-11-22T00:00:00"/>
    <n v="2"/>
    <n v="77"/>
    <x v="1"/>
    <x v="4"/>
    <x v="1"/>
    <x v="0"/>
    <x v="4"/>
    <x v="5"/>
    <x v="13"/>
    <x v="162"/>
    <n v="154"/>
    <n v="77"/>
  </r>
  <r>
    <n v="172"/>
    <s v="Mark Burton"/>
    <x v="3"/>
    <s v="Juice"/>
    <d v="2024-07-29T00:00:00"/>
    <d v="2024-08-08T00:00:00"/>
    <n v="7"/>
    <n v="853"/>
    <x v="0"/>
    <x v="3"/>
    <x v="0"/>
    <x v="0"/>
    <x v="2"/>
    <x v="0"/>
    <x v="2"/>
    <x v="163"/>
    <n v="5971"/>
    <n v="2687"/>
  </r>
  <r>
    <n v="173"/>
    <s v="Paul Neal"/>
    <x v="4"/>
    <s v="Table Lamp"/>
    <d v="2024-08-18T00:00:00"/>
    <d v="2024-08-25T00:00:00"/>
    <n v="8"/>
    <n v="706"/>
    <x v="0"/>
    <x v="3"/>
    <x v="0"/>
    <x v="0"/>
    <x v="9"/>
    <x v="4"/>
    <x v="12"/>
    <x v="164"/>
    <n v="5648"/>
    <n v="1412"/>
  </r>
  <r>
    <n v="174"/>
    <s v="Raymond Oconnor"/>
    <x v="1"/>
    <s v="Cookbook"/>
    <d v="2024-04-03T00:00:00"/>
    <d v="2024-04-11T00:00:00"/>
    <n v="3"/>
    <n v="453"/>
    <x v="0"/>
    <x v="3"/>
    <x v="2"/>
    <x v="0"/>
    <x v="11"/>
    <x v="2"/>
    <x v="10"/>
    <x v="165"/>
    <n v="1359"/>
    <n v="476"/>
  </r>
  <r>
    <n v="175"/>
    <s v="Aaron Rubio"/>
    <x v="2"/>
    <s v="Jacket"/>
    <d v="2024-11-10T00:00:00"/>
    <d v="2024-11-18T00:00:00"/>
    <n v="9"/>
    <n v="105"/>
    <x v="1"/>
    <x v="3"/>
    <x v="2"/>
    <x v="0"/>
    <x v="4"/>
    <x v="4"/>
    <x v="10"/>
    <x v="166"/>
    <n v="945"/>
    <n v="189"/>
  </r>
  <r>
    <n v="176"/>
    <s v="Steven Martin"/>
    <x v="1"/>
    <s v="Non-Fiction"/>
    <d v="2024-03-28T00:00:00"/>
    <d v="2024-04-08T00:00:00"/>
    <n v="10"/>
    <n v="747"/>
    <x v="1"/>
    <x v="3"/>
    <x v="2"/>
    <x v="0"/>
    <x v="3"/>
    <x v="3"/>
    <x v="11"/>
    <x v="167"/>
    <n v="7470"/>
    <n v="3735"/>
  </r>
  <r>
    <n v="177"/>
    <s v="Jennifer Anderson MD"/>
    <x v="2"/>
    <s v="Dress"/>
    <d v="2024-08-01T00:00:00"/>
    <d v="2024-08-11T00:00:00"/>
    <n v="10"/>
    <n v="664"/>
    <x v="1"/>
    <x v="0"/>
    <x v="3"/>
    <x v="0"/>
    <x v="9"/>
    <x v="3"/>
    <x v="2"/>
    <x v="168"/>
    <n v="6640"/>
    <n v="1992"/>
  </r>
  <r>
    <n v="178"/>
    <s v="Emily Taylor"/>
    <x v="3"/>
    <s v="Pasta"/>
    <d v="2024-06-23T00:00:00"/>
    <d v="2024-06-27T00:00:00"/>
    <n v="10"/>
    <n v="157"/>
    <x v="1"/>
    <x v="4"/>
    <x v="3"/>
    <x v="0"/>
    <x v="5"/>
    <x v="4"/>
    <x v="0"/>
    <x v="169"/>
    <n v="1570"/>
    <n v="628"/>
  </r>
  <r>
    <n v="179"/>
    <s v="Matthew Bowers"/>
    <x v="2"/>
    <s v="Sneakers"/>
    <d v="2024-03-03T00:00:00"/>
    <d v="2024-03-15T00:00:00"/>
    <n v="5"/>
    <n v="470"/>
    <x v="0"/>
    <x v="0"/>
    <x v="3"/>
    <x v="0"/>
    <x v="3"/>
    <x v="4"/>
    <x v="5"/>
    <x v="170"/>
    <n v="2350"/>
    <n v="587"/>
  </r>
  <r>
    <n v="180"/>
    <s v="Samantha Green"/>
    <x v="2"/>
    <s v="Jacket"/>
    <d v="2024-07-06T00:00:00"/>
    <d v="2024-07-16T00:00:00"/>
    <n v="7"/>
    <n v="384"/>
    <x v="0"/>
    <x v="0"/>
    <x v="0"/>
    <x v="0"/>
    <x v="2"/>
    <x v="5"/>
    <x v="2"/>
    <x v="171"/>
    <n v="2688"/>
    <n v="538"/>
  </r>
  <r>
    <n v="181"/>
    <s v="Jesse Ward"/>
    <x v="1"/>
    <s v="Children's Book"/>
    <d v="2024-10-08T00:00:00"/>
    <d v="2024-10-12T00:00:00"/>
    <n v="5"/>
    <n v="855"/>
    <x v="0"/>
    <x v="3"/>
    <x v="2"/>
    <x v="0"/>
    <x v="1"/>
    <x v="1"/>
    <x v="0"/>
    <x v="172"/>
    <n v="4275"/>
    <n v="1710"/>
  </r>
  <r>
    <n v="182"/>
    <s v="Tyler Johnson"/>
    <x v="2"/>
    <s v="Jeans"/>
    <d v="2024-11-04T00:00:00"/>
    <d v="2024-11-16T00:00:00"/>
    <n v="9"/>
    <n v="421"/>
    <x v="0"/>
    <x v="3"/>
    <x v="0"/>
    <x v="0"/>
    <x v="4"/>
    <x v="0"/>
    <x v="5"/>
    <x v="173"/>
    <n v="3789"/>
    <n v="1137"/>
  </r>
  <r>
    <n v="183"/>
    <s v="Patricia Collins"/>
    <x v="2"/>
    <s v="Dress"/>
    <d v="2024-09-20T00:00:00"/>
    <d v="2024-09-27T00:00:00"/>
    <n v="3"/>
    <n v="345"/>
    <x v="0"/>
    <x v="3"/>
    <x v="3"/>
    <x v="0"/>
    <x v="8"/>
    <x v="6"/>
    <x v="12"/>
    <x v="174"/>
    <n v="1035"/>
    <n v="310"/>
  </r>
  <r>
    <n v="184"/>
    <s v="Jacob Bonilla"/>
    <x v="3"/>
    <s v="Juice"/>
    <d v="2024-06-02T00:00:00"/>
    <d v="2024-06-15T00:00:00"/>
    <n v="10"/>
    <n v="354"/>
    <x v="1"/>
    <x v="3"/>
    <x v="3"/>
    <x v="0"/>
    <x v="5"/>
    <x v="4"/>
    <x v="13"/>
    <x v="175"/>
    <n v="3540"/>
    <n v="1593"/>
  </r>
  <r>
    <n v="185"/>
    <s v="Anthony Shea DDS"/>
    <x v="0"/>
    <s v="Headphones"/>
    <d v="2024-10-25T00:00:00"/>
    <d v="2024-11-06T00:00:00"/>
    <n v="5"/>
    <n v="825"/>
    <x v="1"/>
    <x v="3"/>
    <x v="0"/>
    <x v="0"/>
    <x v="1"/>
    <x v="6"/>
    <x v="5"/>
    <x v="176"/>
    <n v="4125"/>
    <n v="1444"/>
  </r>
  <r>
    <n v="186"/>
    <s v="Kathy Walsh"/>
    <x v="3"/>
    <s v="Cereal"/>
    <d v="2024-12-01T00:00:00"/>
    <d v="2024-12-04T00:00:00"/>
    <n v="10"/>
    <n v="601"/>
    <x v="1"/>
    <x v="0"/>
    <x v="0"/>
    <x v="0"/>
    <x v="6"/>
    <x v="4"/>
    <x v="8"/>
    <x v="177"/>
    <n v="6010"/>
    <n v="2704"/>
  </r>
  <r>
    <n v="187"/>
    <s v="Cynthia Green"/>
    <x v="3"/>
    <s v="Pasta"/>
    <d v="2024-09-25T00:00:00"/>
    <d v="2024-10-07T00:00:00"/>
    <n v="10"/>
    <n v="803"/>
    <x v="0"/>
    <x v="1"/>
    <x v="3"/>
    <x v="0"/>
    <x v="8"/>
    <x v="2"/>
    <x v="5"/>
    <x v="178"/>
    <n v="8030"/>
    <n v="3212"/>
  </r>
  <r>
    <n v="188"/>
    <s v="Melissa Williams"/>
    <x v="0"/>
    <s v="Laptop"/>
    <d v="2024-09-22T00:00:00"/>
    <d v="2024-10-07T00:00:00"/>
    <n v="4"/>
    <n v="584"/>
    <x v="1"/>
    <x v="4"/>
    <x v="0"/>
    <x v="0"/>
    <x v="8"/>
    <x v="4"/>
    <x v="6"/>
    <x v="179"/>
    <n v="2336"/>
    <n v="350"/>
  </r>
  <r>
    <n v="189"/>
    <s v="Anthony Evans"/>
    <x v="3"/>
    <s v="Cereal"/>
    <d v="2024-03-29T00:00:00"/>
    <d v="2024-04-03T00:00:00"/>
    <n v="8"/>
    <n v="944"/>
    <x v="1"/>
    <x v="3"/>
    <x v="1"/>
    <x v="0"/>
    <x v="3"/>
    <x v="6"/>
    <x v="3"/>
    <x v="180"/>
    <n v="7552"/>
    <n v="3398"/>
  </r>
  <r>
    <n v="190"/>
    <s v="Antonio Norman"/>
    <x v="4"/>
    <s v="Cushion"/>
    <d v="2024-11-08T00:00:00"/>
    <d v="2024-11-20T00:00:00"/>
    <n v="8"/>
    <n v="206"/>
    <x v="1"/>
    <x v="0"/>
    <x v="2"/>
    <x v="0"/>
    <x v="4"/>
    <x v="6"/>
    <x v="5"/>
    <x v="181"/>
    <n v="1648"/>
    <n v="577"/>
  </r>
  <r>
    <n v="191"/>
    <s v="Kenneth Underwood"/>
    <x v="3"/>
    <s v="Cereal"/>
    <d v="2024-10-13T00:00:00"/>
    <d v="2024-10-21T00:00:00"/>
    <n v="5"/>
    <n v="304"/>
    <x v="1"/>
    <x v="0"/>
    <x v="3"/>
    <x v="0"/>
    <x v="1"/>
    <x v="4"/>
    <x v="10"/>
    <x v="182"/>
    <n v="1520"/>
    <n v="684"/>
  </r>
  <r>
    <n v="192"/>
    <s v="Danielle Phillips"/>
    <x v="0"/>
    <s v="Tablet"/>
    <d v="2024-12-31T00:00:00"/>
    <d v="2025-01-14T00:00:00"/>
    <n v="2"/>
    <n v="364"/>
    <x v="1"/>
    <x v="2"/>
    <x v="2"/>
    <x v="0"/>
    <x v="6"/>
    <x v="1"/>
    <x v="9"/>
    <x v="183"/>
    <n v="728"/>
    <n v="218"/>
  </r>
  <r>
    <n v="193"/>
    <s v="Curtis Wilkerson"/>
    <x v="3"/>
    <s v="Pasta"/>
    <d v="2024-04-13T00:00:00"/>
    <d v="2024-04-26T00:00:00"/>
    <n v="9"/>
    <n v="287"/>
    <x v="0"/>
    <x v="3"/>
    <x v="1"/>
    <x v="0"/>
    <x v="11"/>
    <x v="5"/>
    <x v="13"/>
    <x v="184"/>
    <n v="2583"/>
    <n v="1033"/>
  </r>
  <r>
    <n v="194"/>
    <s v="Kathryn Price"/>
    <x v="0"/>
    <s v="Camera"/>
    <d v="2024-10-27T00:00:00"/>
    <d v="2024-11-03T00:00:00"/>
    <n v="4"/>
    <n v="258"/>
    <x v="0"/>
    <x v="0"/>
    <x v="1"/>
    <x v="0"/>
    <x v="1"/>
    <x v="4"/>
    <x v="12"/>
    <x v="185"/>
    <n v="1032"/>
    <n v="206"/>
  </r>
  <r>
    <n v="195"/>
    <s v="Kevin Hall"/>
    <x v="2"/>
    <s v="T-Shirt"/>
    <d v="2024-02-21T00:00:00"/>
    <d v="2024-03-06T00:00:00"/>
    <n v="7"/>
    <n v="348"/>
    <x v="0"/>
    <x v="3"/>
    <x v="1"/>
    <x v="0"/>
    <x v="7"/>
    <x v="2"/>
    <x v="9"/>
    <x v="186"/>
    <n v="2436"/>
    <n v="853"/>
  </r>
  <r>
    <n v="196"/>
    <s v="Kristy Hart"/>
    <x v="2"/>
    <s v="Jacket"/>
    <d v="2024-06-13T00:00:00"/>
    <d v="2024-06-17T00:00:00"/>
    <n v="5"/>
    <n v="671"/>
    <x v="1"/>
    <x v="0"/>
    <x v="0"/>
    <x v="0"/>
    <x v="5"/>
    <x v="3"/>
    <x v="0"/>
    <x v="187"/>
    <n v="3355"/>
    <n v="671"/>
  </r>
  <r>
    <n v="197"/>
    <s v="Joseph Smith"/>
    <x v="1"/>
    <s v="Non-Fiction"/>
    <d v="2024-09-30T00:00:00"/>
    <d v="2024-10-06T00:00:00"/>
    <n v="1"/>
    <n v="945"/>
    <x v="0"/>
    <x v="0"/>
    <x v="3"/>
    <x v="0"/>
    <x v="8"/>
    <x v="0"/>
    <x v="1"/>
    <x v="116"/>
    <n v="945"/>
    <n v="472"/>
  </r>
  <r>
    <n v="198"/>
    <s v="Sarah Valencia"/>
    <x v="0"/>
    <s v="Headphones"/>
    <d v="2024-09-10T00:00:00"/>
    <d v="2024-09-21T00:00:00"/>
    <n v="3"/>
    <n v="969"/>
    <x v="0"/>
    <x v="3"/>
    <x v="2"/>
    <x v="0"/>
    <x v="8"/>
    <x v="1"/>
    <x v="11"/>
    <x v="188"/>
    <n v="2907"/>
    <n v="1017"/>
  </r>
  <r>
    <n v="199"/>
    <s v="Patricia Bradley"/>
    <x v="2"/>
    <s v="T-Shirt"/>
    <d v="2024-06-18T00:00:00"/>
    <d v="2024-06-24T00:00:00"/>
    <n v="3"/>
    <n v="758"/>
    <x v="1"/>
    <x v="2"/>
    <x v="2"/>
    <x v="0"/>
    <x v="5"/>
    <x v="1"/>
    <x v="1"/>
    <x v="189"/>
    <n v="2274"/>
    <n v="796"/>
  </r>
  <r>
    <n v="200"/>
    <s v="William Jackson"/>
    <x v="2"/>
    <s v="T-Shirt"/>
    <d v="2024-06-21T00:00:00"/>
    <d v="2024-06-25T00:00:00"/>
    <n v="5"/>
    <n v="591"/>
    <x v="0"/>
    <x v="3"/>
    <x v="0"/>
    <x v="0"/>
    <x v="5"/>
    <x v="6"/>
    <x v="0"/>
    <x v="190"/>
    <n v="2955"/>
    <n v="1034"/>
  </r>
  <r>
    <n v="201"/>
    <s v="Michelle Williams"/>
    <x v="1"/>
    <s v="Children's Book"/>
    <d v="2024-08-06T00:00:00"/>
    <d v="2024-08-18T00:00:00"/>
    <n v="9"/>
    <n v="345"/>
    <x v="1"/>
    <x v="0"/>
    <x v="3"/>
    <x v="0"/>
    <x v="9"/>
    <x v="1"/>
    <x v="5"/>
    <x v="191"/>
    <n v="3105"/>
    <n v="1242"/>
  </r>
  <r>
    <n v="202"/>
    <s v="Fernando Lynn"/>
    <x v="3"/>
    <s v="Pasta"/>
    <d v="2024-08-16T00:00:00"/>
    <d v="2024-08-29T00:00:00"/>
    <n v="5"/>
    <n v="986"/>
    <x v="1"/>
    <x v="4"/>
    <x v="0"/>
    <x v="0"/>
    <x v="9"/>
    <x v="6"/>
    <x v="13"/>
    <x v="192"/>
    <n v="4930"/>
    <n v="1972"/>
  </r>
  <r>
    <n v="203"/>
    <s v="Lisa Webb"/>
    <x v="1"/>
    <s v="Fiction"/>
    <d v="2024-05-13T00:00:00"/>
    <d v="2024-05-20T00:00:00"/>
    <n v="6"/>
    <n v="719"/>
    <x v="1"/>
    <x v="0"/>
    <x v="3"/>
    <x v="0"/>
    <x v="0"/>
    <x v="0"/>
    <x v="12"/>
    <x v="193"/>
    <n v="4314"/>
    <n v="2157"/>
  </r>
  <r>
    <n v="204"/>
    <s v="Jennifer Spencer"/>
    <x v="0"/>
    <s v="Headphones"/>
    <d v="2024-06-06T00:00:00"/>
    <d v="2024-06-18T00:00:00"/>
    <n v="3"/>
    <n v="425"/>
    <x v="1"/>
    <x v="3"/>
    <x v="3"/>
    <x v="0"/>
    <x v="5"/>
    <x v="3"/>
    <x v="5"/>
    <x v="194"/>
    <n v="1275"/>
    <n v="446"/>
  </r>
  <r>
    <n v="205"/>
    <s v="Sara Hernandez"/>
    <x v="4"/>
    <s v="Table Lamp"/>
    <d v="2024-11-23T00:00:00"/>
    <d v="2024-11-29T00:00:00"/>
    <n v="5"/>
    <n v="386"/>
    <x v="0"/>
    <x v="3"/>
    <x v="3"/>
    <x v="0"/>
    <x v="4"/>
    <x v="5"/>
    <x v="1"/>
    <x v="195"/>
    <n v="1930"/>
    <n v="482"/>
  </r>
  <r>
    <n v="206"/>
    <s v="Steven Baker"/>
    <x v="1"/>
    <s v="Children's Book"/>
    <d v="2024-10-02T00:00:00"/>
    <d v="2024-10-09T00:00:00"/>
    <n v="4"/>
    <n v="790"/>
    <x v="0"/>
    <x v="0"/>
    <x v="1"/>
    <x v="0"/>
    <x v="1"/>
    <x v="2"/>
    <x v="12"/>
    <x v="196"/>
    <n v="3160"/>
    <n v="1264"/>
  </r>
  <r>
    <n v="207"/>
    <s v="Dennis Marshall"/>
    <x v="1"/>
    <s v="Children's Book"/>
    <d v="2024-09-27T00:00:00"/>
    <d v="2024-10-07T00:00:00"/>
    <n v="6"/>
    <n v="89"/>
    <x v="0"/>
    <x v="3"/>
    <x v="1"/>
    <x v="0"/>
    <x v="8"/>
    <x v="6"/>
    <x v="2"/>
    <x v="197"/>
    <n v="534"/>
    <n v="214"/>
  </r>
  <r>
    <n v="208"/>
    <s v="Cynthia Evans"/>
    <x v="1"/>
    <s v="Children's Book"/>
    <d v="2024-02-29T00:00:00"/>
    <d v="2024-03-08T00:00:00"/>
    <n v="4"/>
    <n v="744"/>
    <x v="0"/>
    <x v="3"/>
    <x v="1"/>
    <x v="0"/>
    <x v="7"/>
    <x v="3"/>
    <x v="10"/>
    <x v="198"/>
    <n v="2976"/>
    <n v="1190"/>
  </r>
  <r>
    <n v="209"/>
    <s v="Beth Henderson"/>
    <x v="1"/>
    <s v="Fiction"/>
    <d v="2024-10-13T00:00:00"/>
    <d v="2024-10-25T00:00:00"/>
    <n v="8"/>
    <n v="698"/>
    <x v="1"/>
    <x v="1"/>
    <x v="3"/>
    <x v="0"/>
    <x v="1"/>
    <x v="4"/>
    <x v="5"/>
    <x v="199"/>
    <n v="5584"/>
    <n v="2792"/>
  </r>
  <r>
    <n v="210"/>
    <s v="Thomas Sloan"/>
    <x v="0"/>
    <s v="Headphones"/>
    <d v="2024-05-10T00:00:00"/>
    <d v="2024-05-13T00:00:00"/>
    <n v="1"/>
    <n v="773"/>
    <x v="0"/>
    <x v="0"/>
    <x v="3"/>
    <x v="0"/>
    <x v="0"/>
    <x v="6"/>
    <x v="8"/>
    <x v="200"/>
    <n v="773"/>
    <n v="271"/>
  </r>
  <r>
    <n v="211"/>
    <s v="Kara Jackson"/>
    <x v="3"/>
    <s v="Milk"/>
    <d v="2024-07-12T00:00:00"/>
    <d v="2024-07-17T00:00:00"/>
    <n v="7"/>
    <n v="92"/>
    <x v="0"/>
    <x v="3"/>
    <x v="0"/>
    <x v="0"/>
    <x v="2"/>
    <x v="6"/>
    <x v="3"/>
    <x v="51"/>
    <n v="644"/>
    <n v="322"/>
  </r>
  <r>
    <n v="212"/>
    <s v="Steve Rivera"/>
    <x v="4"/>
    <s v="Table Lamp"/>
    <d v="2024-04-01T00:00:00"/>
    <d v="2024-04-12T00:00:00"/>
    <n v="9"/>
    <n v="412"/>
    <x v="1"/>
    <x v="3"/>
    <x v="1"/>
    <x v="0"/>
    <x v="11"/>
    <x v="0"/>
    <x v="11"/>
    <x v="201"/>
    <n v="3708"/>
    <n v="927"/>
  </r>
  <r>
    <n v="213"/>
    <s v="Caitlin Collins"/>
    <x v="2"/>
    <s v="T-Shirt"/>
    <d v="2024-01-17T00:00:00"/>
    <d v="2024-01-27T00:00:00"/>
    <n v="7"/>
    <n v="639"/>
    <x v="0"/>
    <x v="1"/>
    <x v="1"/>
    <x v="0"/>
    <x v="10"/>
    <x v="2"/>
    <x v="2"/>
    <x v="202"/>
    <n v="4473"/>
    <n v="1566"/>
  </r>
  <r>
    <n v="214"/>
    <s v="Corey Whitaker"/>
    <x v="2"/>
    <s v="T-Shirt"/>
    <d v="2024-02-21T00:00:00"/>
    <d v="2024-03-05T00:00:00"/>
    <n v="10"/>
    <n v="44"/>
    <x v="1"/>
    <x v="2"/>
    <x v="2"/>
    <x v="0"/>
    <x v="7"/>
    <x v="2"/>
    <x v="13"/>
    <x v="203"/>
    <n v="440"/>
    <n v="154"/>
  </r>
  <r>
    <n v="215"/>
    <s v="Madison Martinez"/>
    <x v="0"/>
    <s v="Laptop"/>
    <d v="2024-01-23T00:00:00"/>
    <d v="2024-02-05T00:00:00"/>
    <n v="7"/>
    <n v="459"/>
    <x v="0"/>
    <x v="0"/>
    <x v="1"/>
    <x v="0"/>
    <x v="10"/>
    <x v="1"/>
    <x v="13"/>
    <x v="204"/>
    <n v="3213"/>
    <n v="482"/>
  </r>
  <r>
    <n v="216"/>
    <s v="Penny Lewis"/>
    <x v="1"/>
    <s v="Cookbook"/>
    <d v="2024-12-10T00:00:00"/>
    <d v="2024-12-19T00:00:00"/>
    <n v="6"/>
    <n v="252"/>
    <x v="1"/>
    <x v="4"/>
    <x v="2"/>
    <x v="0"/>
    <x v="6"/>
    <x v="1"/>
    <x v="7"/>
    <x v="205"/>
    <n v="1512"/>
    <n v="529"/>
  </r>
  <r>
    <n v="217"/>
    <s v="Carlos Thompson"/>
    <x v="1"/>
    <s v="Non-Fiction"/>
    <d v="2024-07-30T00:00:00"/>
    <d v="2024-08-06T00:00:00"/>
    <n v="5"/>
    <n v="291"/>
    <x v="1"/>
    <x v="0"/>
    <x v="2"/>
    <x v="0"/>
    <x v="2"/>
    <x v="1"/>
    <x v="12"/>
    <x v="206"/>
    <n v="1455"/>
    <n v="727"/>
  </r>
  <r>
    <n v="218"/>
    <s v="James Bailey"/>
    <x v="2"/>
    <s v="Sneakers"/>
    <d v="2024-10-11T00:00:00"/>
    <d v="2024-10-19T00:00:00"/>
    <n v="8"/>
    <n v="58"/>
    <x v="1"/>
    <x v="4"/>
    <x v="3"/>
    <x v="0"/>
    <x v="1"/>
    <x v="6"/>
    <x v="10"/>
    <x v="207"/>
    <n v="464"/>
    <n v="116"/>
  </r>
  <r>
    <n v="219"/>
    <s v="Brian Hunt"/>
    <x v="4"/>
    <s v="Wall Art"/>
    <d v="2024-07-28T00:00:00"/>
    <d v="2024-08-09T00:00:00"/>
    <n v="3"/>
    <n v="317"/>
    <x v="1"/>
    <x v="2"/>
    <x v="2"/>
    <x v="0"/>
    <x v="2"/>
    <x v="4"/>
    <x v="5"/>
    <x v="109"/>
    <n v="951"/>
    <n v="285"/>
  </r>
  <r>
    <n v="220"/>
    <s v="Sarah Pittman"/>
    <x v="0"/>
    <s v="Camera"/>
    <d v="2024-04-07T00:00:00"/>
    <d v="2024-04-19T00:00:00"/>
    <n v="1"/>
    <n v="284"/>
    <x v="1"/>
    <x v="2"/>
    <x v="0"/>
    <x v="0"/>
    <x v="11"/>
    <x v="4"/>
    <x v="5"/>
    <x v="208"/>
    <n v="284"/>
    <n v="57"/>
  </r>
  <r>
    <n v="221"/>
    <s v="Courtney Walker"/>
    <x v="0"/>
    <s v="Smartphone"/>
    <d v="2024-04-06T00:00:00"/>
    <d v="2024-04-09T00:00:00"/>
    <n v="10"/>
    <n v="751"/>
    <x v="0"/>
    <x v="3"/>
    <x v="2"/>
    <x v="0"/>
    <x v="11"/>
    <x v="5"/>
    <x v="8"/>
    <x v="209"/>
    <n v="7510"/>
    <n v="1877"/>
  </r>
  <r>
    <n v="222"/>
    <s v="Edward York"/>
    <x v="3"/>
    <s v="Pasta"/>
    <d v="2024-06-19T00:00:00"/>
    <d v="2024-07-03T00:00:00"/>
    <n v="5"/>
    <n v="989"/>
    <x v="0"/>
    <x v="0"/>
    <x v="0"/>
    <x v="0"/>
    <x v="5"/>
    <x v="2"/>
    <x v="9"/>
    <x v="210"/>
    <n v="4945"/>
    <n v="1978"/>
  </r>
  <r>
    <n v="223"/>
    <s v="Steve Mason"/>
    <x v="0"/>
    <s v="Headphones"/>
    <d v="2024-05-04T00:00:00"/>
    <d v="2024-05-17T00:00:00"/>
    <n v="10"/>
    <n v="730"/>
    <x v="0"/>
    <x v="0"/>
    <x v="0"/>
    <x v="0"/>
    <x v="0"/>
    <x v="5"/>
    <x v="13"/>
    <x v="211"/>
    <n v="7300"/>
    <n v="2555"/>
  </r>
  <r>
    <n v="224"/>
    <s v="Penny Anderson"/>
    <x v="2"/>
    <s v="Jacket"/>
    <d v="2024-06-09T00:00:00"/>
    <d v="2024-06-19T00:00:00"/>
    <n v="7"/>
    <n v="56"/>
    <x v="1"/>
    <x v="3"/>
    <x v="2"/>
    <x v="0"/>
    <x v="5"/>
    <x v="4"/>
    <x v="2"/>
    <x v="212"/>
    <n v="392"/>
    <n v="78"/>
  </r>
  <r>
    <n v="225"/>
    <s v="Joseph Cross"/>
    <x v="2"/>
    <s v="T-Shirt"/>
    <d v="2024-05-13T00:00:00"/>
    <d v="2024-05-16T00:00:00"/>
    <n v="9"/>
    <n v="967"/>
    <x v="1"/>
    <x v="3"/>
    <x v="0"/>
    <x v="0"/>
    <x v="0"/>
    <x v="0"/>
    <x v="8"/>
    <x v="213"/>
    <n v="8703"/>
    <n v="3046"/>
  </r>
  <r>
    <n v="226"/>
    <s v="Shawn Collins"/>
    <x v="3"/>
    <s v="Cereal"/>
    <d v="2024-03-19T00:00:00"/>
    <d v="2024-04-08T00:00:00"/>
    <n v="4"/>
    <n v="347"/>
    <x v="1"/>
    <x v="0"/>
    <x v="1"/>
    <x v="0"/>
    <x v="3"/>
    <x v="1"/>
    <x v="16"/>
    <x v="214"/>
    <n v="1388"/>
    <n v="625"/>
  </r>
  <r>
    <n v="227"/>
    <s v="Joy Meyer"/>
    <x v="2"/>
    <s v="Sneakers"/>
    <d v="2024-10-08T00:00:00"/>
    <d v="2024-10-17T00:00:00"/>
    <n v="6"/>
    <n v="273"/>
    <x v="1"/>
    <x v="1"/>
    <x v="3"/>
    <x v="0"/>
    <x v="1"/>
    <x v="1"/>
    <x v="7"/>
    <x v="215"/>
    <n v="1638"/>
    <n v="409"/>
  </r>
  <r>
    <n v="228"/>
    <s v="Alex Wagner"/>
    <x v="2"/>
    <s v="Dress"/>
    <d v="2024-11-24T00:00:00"/>
    <d v="2024-11-27T00:00:00"/>
    <n v="1"/>
    <n v="546"/>
    <x v="1"/>
    <x v="0"/>
    <x v="2"/>
    <x v="0"/>
    <x v="4"/>
    <x v="4"/>
    <x v="8"/>
    <x v="216"/>
    <n v="546"/>
    <n v="164"/>
  </r>
  <r>
    <n v="229"/>
    <s v="Martha Smith"/>
    <x v="0"/>
    <s v="Smartphone"/>
    <d v="2024-07-30T00:00:00"/>
    <d v="2024-08-10T00:00:00"/>
    <n v="3"/>
    <n v="872"/>
    <x v="0"/>
    <x v="3"/>
    <x v="2"/>
    <x v="0"/>
    <x v="2"/>
    <x v="1"/>
    <x v="11"/>
    <x v="217"/>
    <n v="2616"/>
    <n v="654"/>
  </r>
  <r>
    <n v="230"/>
    <s v="Matthew Bates"/>
    <x v="2"/>
    <s v="T-Shirt"/>
    <d v="2024-04-21T00:00:00"/>
    <d v="2024-04-28T00:00:00"/>
    <n v="9"/>
    <n v="476"/>
    <x v="1"/>
    <x v="4"/>
    <x v="3"/>
    <x v="0"/>
    <x v="11"/>
    <x v="4"/>
    <x v="12"/>
    <x v="218"/>
    <n v="4284"/>
    <n v="1499"/>
  </r>
  <r>
    <n v="231"/>
    <s v="Autumn Wilson"/>
    <x v="1"/>
    <s v="Children's Book"/>
    <d v="2024-12-03T00:00:00"/>
    <d v="2024-12-12T00:00:00"/>
    <n v="8"/>
    <n v="26"/>
    <x v="1"/>
    <x v="0"/>
    <x v="2"/>
    <x v="0"/>
    <x v="6"/>
    <x v="1"/>
    <x v="7"/>
    <x v="219"/>
    <n v="208"/>
    <n v="83"/>
  </r>
  <r>
    <n v="232"/>
    <s v="Michael Meadows"/>
    <x v="0"/>
    <s v="Camera"/>
    <d v="2024-12-23T00:00:00"/>
    <d v="2025-01-05T00:00:00"/>
    <n v="7"/>
    <n v="835"/>
    <x v="0"/>
    <x v="0"/>
    <x v="3"/>
    <x v="0"/>
    <x v="6"/>
    <x v="0"/>
    <x v="13"/>
    <x v="220"/>
    <n v="5845"/>
    <n v="1169"/>
  </r>
  <r>
    <n v="233"/>
    <s v="Sarah Ward"/>
    <x v="4"/>
    <s v="Wall Art"/>
    <d v="2024-02-10T00:00:00"/>
    <d v="2024-02-23T00:00:00"/>
    <n v="6"/>
    <n v="992"/>
    <x v="1"/>
    <x v="2"/>
    <x v="0"/>
    <x v="0"/>
    <x v="7"/>
    <x v="5"/>
    <x v="13"/>
    <x v="221"/>
    <n v="5952"/>
    <n v="1786"/>
  </r>
  <r>
    <n v="234"/>
    <s v="Charles Holland"/>
    <x v="2"/>
    <s v="Jeans"/>
    <d v="2024-06-02T00:00:00"/>
    <d v="2024-06-11T00:00:00"/>
    <n v="2"/>
    <n v="679"/>
    <x v="0"/>
    <x v="1"/>
    <x v="0"/>
    <x v="0"/>
    <x v="5"/>
    <x v="4"/>
    <x v="7"/>
    <x v="222"/>
    <n v="1358"/>
    <n v="407"/>
  </r>
  <r>
    <n v="235"/>
    <s v="Robert White"/>
    <x v="3"/>
    <s v="Milk"/>
    <d v="2024-07-12T00:00:00"/>
    <d v="2024-07-25T00:00:00"/>
    <n v="9"/>
    <n v="497"/>
    <x v="1"/>
    <x v="0"/>
    <x v="3"/>
    <x v="0"/>
    <x v="2"/>
    <x v="6"/>
    <x v="13"/>
    <x v="223"/>
    <n v="4473"/>
    <n v="2236"/>
  </r>
  <r>
    <n v="236"/>
    <s v="Karen Fisher"/>
    <x v="2"/>
    <s v="T-Shirt"/>
    <d v="2024-09-12T00:00:00"/>
    <d v="2024-09-20T00:00:00"/>
    <n v="7"/>
    <n v="670"/>
    <x v="1"/>
    <x v="1"/>
    <x v="3"/>
    <x v="0"/>
    <x v="8"/>
    <x v="3"/>
    <x v="10"/>
    <x v="16"/>
    <n v="4690"/>
    <n v="1641"/>
  </r>
  <r>
    <n v="237"/>
    <s v="Jason Williams"/>
    <x v="4"/>
    <s v="Table Lamp"/>
    <d v="2024-02-08T00:00:00"/>
    <d v="2024-02-21T00:00:00"/>
    <n v="5"/>
    <n v="930"/>
    <x v="1"/>
    <x v="3"/>
    <x v="1"/>
    <x v="0"/>
    <x v="7"/>
    <x v="3"/>
    <x v="13"/>
    <x v="224"/>
    <n v="4650"/>
    <n v="1162"/>
  </r>
  <r>
    <n v="238"/>
    <s v="Vanessa Santiago"/>
    <x v="0"/>
    <s v="Laptop"/>
    <d v="2024-06-10T00:00:00"/>
    <d v="2024-06-19T00:00:00"/>
    <n v="1"/>
    <n v="994"/>
    <x v="0"/>
    <x v="0"/>
    <x v="0"/>
    <x v="0"/>
    <x v="5"/>
    <x v="0"/>
    <x v="7"/>
    <x v="225"/>
    <n v="994"/>
    <n v="149"/>
  </r>
  <r>
    <n v="239"/>
    <s v="Erica Rivera"/>
    <x v="1"/>
    <s v="Biography"/>
    <d v="2024-07-15T00:00:00"/>
    <d v="2024-07-28T00:00:00"/>
    <n v="3"/>
    <n v="819"/>
    <x v="1"/>
    <x v="3"/>
    <x v="0"/>
    <x v="0"/>
    <x v="2"/>
    <x v="0"/>
    <x v="13"/>
    <x v="226"/>
    <n v="2457"/>
    <n v="1106"/>
  </r>
  <r>
    <n v="240"/>
    <s v="Alicia Powell"/>
    <x v="1"/>
    <s v="Cookbook"/>
    <d v="2024-10-31T00:00:00"/>
    <d v="2024-11-14T00:00:00"/>
    <n v="7"/>
    <n v="802"/>
    <x v="1"/>
    <x v="4"/>
    <x v="1"/>
    <x v="0"/>
    <x v="1"/>
    <x v="3"/>
    <x v="9"/>
    <x v="227"/>
    <n v="5614"/>
    <n v="1965"/>
  </r>
  <r>
    <n v="241"/>
    <s v="Brian Prince"/>
    <x v="2"/>
    <s v="T-Shirt"/>
    <d v="2024-02-12T00:00:00"/>
    <d v="2024-02-23T00:00:00"/>
    <n v="5"/>
    <n v="167"/>
    <x v="1"/>
    <x v="2"/>
    <x v="2"/>
    <x v="0"/>
    <x v="7"/>
    <x v="0"/>
    <x v="11"/>
    <x v="228"/>
    <n v="835"/>
    <n v="292"/>
  </r>
  <r>
    <n v="242"/>
    <s v="Janice Petty"/>
    <x v="1"/>
    <s v="Fiction"/>
    <d v="2024-11-01T00:00:00"/>
    <d v="2024-11-06T00:00:00"/>
    <n v="10"/>
    <n v="813"/>
    <x v="0"/>
    <x v="4"/>
    <x v="0"/>
    <x v="0"/>
    <x v="4"/>
    <x v="6"/>
    <x v="3"/>
    <x v="229"/>
    <n v="8130"/>
    <n v="4065"/>
  </r>
  <r>
    <n v="243"/>
    <s v="Nicole Evans"/>
    <x v="4"/>
    <s v="Wall Art"/>
    <d v="2024-07-17T00:00:00"/>
    <d v="2024-07-23T00:00:00"/>
    <n v="2"/>
    <n v="752"/>
    <x v="1"/>
    <x v="3"/>
    <x v="1"/>
    <x v="0"/>
    <x v="2"/>
    <x v="2"/>
    <x v="1"/>
    <x v="8"/>
    <n v="1504"/>
    <n v="451"/>
  </r>
  <r>
    <n v="244"/>
    <s v="Anthony Adams"/>
    <x v="4"/>
    <s v="Wall Art"/>
    <d v="2024-02-09T00:00:00"/>
    <d v="2024-02-13T00:00:00"/>
    <n v="6"/>
    <n v="267"/>
    <x v="1"/>
    <x v="5"/>
    <x v="2"/>
    <x v="0"/>
    <x v="7"/>
    <x v="6"/>
    <x v="0"/>
    <x v="230"/>
    <n v="1602"/>
    <n v="481"/>
  </r>
  <r>
    <n v="245"/>
    <s v="Richard Jennings"/>
    <x v="4"/>
    <s v="Vase"/>
    <d v="2024-07-13T00:00:00"/>
    <d v="2024-07-19T00:00:00"/>
    <n v="6"/>
    <n v="460"/>
    <x v="1"/>
    <x v="4"/>
    <x v="0"/>
    <x v="0"/>
    <x v="2"/>
    <x v="5"/>
    <x v="1"/>
    <x v="231"/>
    <n v="2760"/>
    <n v="690"/>
  </r>
  <r>
    <n v="246"/>
    <s v="Douglas Baker"/>
    <x v="4"/>
    <s v="Curtains"/>
    <d v="2024-07-22T00:00:00"/>
    <d v="2024-07-25T00:00:00"/>
    <n v="6"/>
    <n v="308"/>
    <x v="1"/>
    <x v="6"/>
    <x v="2"/>
    <x v="0"/>
    <x v="2"/>
    <x v="0"/>
    <x v="8"/>
    <x v="232"/>
    <n v="1848"/>
    <n v="647"/>
  </r>
  <r>
    <n v="247"/>
    <s v="Michael Fox"/>
    <x v="0"/>
    <s v="Camera"/>
    <d v="2024-04-12T00:00:00"/>
    <d v="2024-04-21T00:00:00"/>
    <n v="10"/>
    <n v="568"/>
    <x v="0"/>
    <x v="5"/>
    <x v="3"/>
    <x v="0"/>
    <x v="11"/>
    <x v="6"/>
    <x v="7"/>
    <x v="233"/>
    <n v="5680"/>
    <n v="1136"/>
  </r>
  <r>
    <n v="248"/>
    <s v="Lisa Oliver"/>
    <x v="3"/>
    <s v="Pasta"/>
    <d v="2024-11-20T00:00:00"/>
    <d v="2024-12-12T00:00:00"/>
    <n v="5"/>
    <n v="257"/>
    <x v="1"/>
    <x v="4"/>
    <x v="3"/>
    <x v="0"/>
    <x v="4"/>
    <x v="2"/>
    <x v="17"/>
    <x v="234"/>
    <n v="1285"/>
    <n v="514"/>
  </r>
  <r>
    <n v="249"/>
    <s v="Bradley Davis"/>
    <x v="1"/>
    <s v="Cookbook"/>
    <d v="2024-12-20T00:00:00"/>
    <d v="2024-12-28T00:00:00"/>
    <n v="7"/>
    <n v="566"/>
    <x v="1"/>
    <x v="5"/>
    <x v="0"/>
    <x v="0"/>
    <x v="6"/>
    <x v="6"/>
    <x v="10"/>
    <x v="235"/>
    <n v="3962"/>
    <n v="1387"/>
  </r>
  <r>
    <n v="250"/>
    <s v="Ronald Johns"/>
    <x v="1"/>
    <s v="Cookbook"/>
    <d v="2024-11-22T00:00:00"/>
    <d v="2024-12-05T00:00:00"/>
    <n v="2"/>
    <n v="121"/>
    <x v="1"/>
    <x v="1"/>
    <x v="3"/>
    <x v="0"/>
    <x v="4"/>
    <x v="6"/>
    <x v="13"/>
    <x v="236"/>
    <n v="242"/>
    <n v="85"/>
  </r>
  <r>
    <n v="251"/>
    <s v="Alan Nunez"/>
    <x v="3"/>
    <s v="Rice"/>
    <d v="2024-01-06T00:00:00"/>
    <d v="2024-01-14T00:00:00"/>
    <n v="2"/>
    <n v="274"/>
    <x v="1"/>
    <x v="5"/>
    <x v="1"/>
    <x v="0"/>
    <x v="10"/>
    <x v="5"/>
    <x v="10"/>
    <x v="237"/>
    <n v="548"/>
    <n v="219"/>
  </r>
  <r>
    <n v="252"/>
    <s v="Daniel Davenport"/>
    <x v="0"/>
    <s v="Headphones"/>
    <d v="2024-12-22T00:00:00"/>
    <d v="2024-12-30T00:00:00"/>
    <n v="8"/>
    <n v="336"/>
    <x v="0"/>
    <x v="5"/>
    <x v="1"/>
    <x v="0"/>
    <x v="6"/>
    <x v="4"/>
    <x v="10"/>
    <x v="238"/>
    <n v="2688"/>
    <n v="941"/>
  </r>
  <r>
    <n v="253"/>
    <s v="Angel Powers"/>
    <x v="0"/>
    <s v="Smartphone"/>
    <d v="2024-06-24T00:00:00"/>
    <d v="2024-06-29T00:00:00"/>
    <n v="2"/>
    <n v="703"/>
    <x v="1"/>
    <x v="1"/>
    <x v="2"/>
    <x v="0"/>
    <x v="5"/>
    <x v="0"/>
    <x v="3"/>
    <x v="239"/>
    <n v="1406"/>
    <n v="351"/>
  </r>
  <r>
    <n v="254"/>
    <s v="Ian Frazier"/>
    <x v="0"/>
    <s v="Camera"/>
    <d v="2024-04-11T00:00:00"/>
    <d v="2024-04-21T00:00:00"/>
    <n v="8"/>
    <n v="616"/>
    <x v="0"/>
    <x v="2"/>
    <x v="2"/>
    <x v="0"/>
    <x v="11"/>
    <x v="3"/>
    <x v="2"/>
    <x v="240"/>
    <n v="4928"/>
    <n v="986"/>
  </r>
  <r>
    <n v="255"/>
    <s v="Matthew Miller"/>
    <x v="2"/>
    <s v="Jeans"/>
    <d v="2024-05-22T00:00:00"/>
    <d v="2024-06-05T00:00:00"/>
    <n v="2"/>
    <n v="601"/>
    <x v="0"/>
    <x v="5"/>
    <x v="1"/>
    <x v="0"/>
    <x v="0"/>
    <x v="2"/>
    <x v="9"/>
    <x v="241"/>
    <n v="1202"/>
    <n v="361"/>
  </r>
  <r>
    <n v="256"/>
    <s v="Angela Jones"/>
    <x v="4"/>
    <s v="Cushion"/>
    <d v="2024-04-10T00:00:00"/>
    <d v="2024-04-20T00:00:00"/>
    <n v="8"/>
    <n v="126"/>
    <x v="1"/>
    <x v="4"/>
    <x v="0"/>
    <x v="0"/>
    <x v="11"/>
    <x v="2"/>
    <x v="2"/>
    <x v="150"/>
    <n v="1008"/>
    <n v="353"/>
  </r>
  <r>
    <n v="257"/>
    <s v="Sarah Drake"/>
    <x v="4"/>
    <s v="Wall Art"/>
    <d v="2024-11-12T00:00:00"/>
    <d v="2024-11-24T00:00:00"/>
    <n v="3"/>
    <n v="843"/>
    <x v="1"/>
    <x v="6"/>
    <x v="1"/>
    <x v="0"/>
    <x v="4"/>
    <x v="1"/>
    <x v="5"/>
    <x v="242"/>
    <n v="2529"/>
    <n v="759"/>
  </r>
  <r>
    <n v="258"/>
    <s v="Sierra Williams"/>
    <x v="0"/>
    <s v="Laptop"/>
    <d v="2024-07-10T00:00:00"/>
    <d v="2024-07-14T00:00:00"/>
    <n v="3"/>
    <n v="533"/>
    <x v="1"/>
    <x v="2"/>
    <x v="1"/>
    <x v="0"/>
    <x v="2"/>
    <x v="2"/>
    <x v="0"/>
    <x v="243"/>
    <n v="1599"/>
    <n v="240"/>
  </r>
  <r>
    <n v="259"/>
    <s v="Deborah Stephens"/>
    <x v="2"/>
    <s v="Dress"/>
    <d v="2024-07-15T00:00:00"/>
    <d v="2024-07-27T00:00:00"/>
    <n v="7"/>
    <n v="200"/>
    <x v="1"/>
    <x v="2"/>
    <x v="3"/>
    <x v="0"/>
    <x v="2"/>
    <x v="0"/>
    <x v="5"/>
    <x v="244"/>
    <n v="1400"/>
    <n v="420"/>
  </r>
  <r>
    <n v="260"/>
    <s v="Brenda Martin"/>
    <x v="3"/>
    <s v="Juice"/>
    <d v="2024-01-28T00:00:00"/>
    <d v="2024-02-07T00:00:00"/>
    <n v="6"/>
    <n v="984"/>
    <x v="0"/>
    <x v="5"/>
    <x v="3"/>
    <x v="0"/>
    <x v="10"/>
    <x v="4"/>
    <x v="2"/>
    <x v="245"/>
    <n v="5904"/>
    <n v="2657"/>
  </r>
  <r>
    <n v="261"/>
    <s v="Gary Wilson"/>
    <x v="2"/>
    <s v="Sneakers"/>
    <d v="2024-10-14T00:00:00"/>
    <d v="2024-10-28T00:00:00"/>
    <n v="9"/>
    <n v="678"/>
    <x v="1"/>
    <x v="2"/>
    <x v="3"/>
    <x v="0"/>
    <x v="1"/>
    <x v="0"/>
    <x v="9"/>
    <x v="246"/>
    <n v="6102"/>
    <n v="1525"/>
  </r>
  <r>
    <n v="262"/>
    <s v="Alison Williams"/>
    <x v="3"/>
    <s v="Milk"/>
    <d v="2024-12-29T00:00:00"/>
    <d v="2025-01-02T00:00:00"/>
    <n v="8"/>
    <n v="510"/>
    <x v="1"/>
    <x v="5"/>
    <x v="0"/>
    <x v="0"/>
    <x v="6"/>
    <x v="4"/>
    <x v="0"/>
    <x v="247"/>
    <n v="4080"/>
    <n v="2040"/>
  </r>
  <r>
    <n v="263"/>
    <s v="Rebecca Hoover"/>
    <x v="2"/>
    <s v="Sneakers"/>
    <d v="2024-10-16T00:00:00"/>
    <d v="2024-10-29T00:00:00"/>
    <n v="8"/>
    <n v="572"/>
    <x v="1"/>
    <x v="6"/>
    <x v="3"/>
    <x v="0"/>
    <x v="1"/>
    <x v="2"/>
    <x v="13"/>
    <x v="248"/>
    <n v="4576"/>
    <n v="1144"/>
  </r>
  <r>
    <n v="264"/>
    <s v="Joseph Blankenship"/>
    <x v="0"/>
    <s v="Tablet"/>
    <d v="2024-10-05T00:00:00"/>
    <d v="2024-10-09T00:00:00"/>
    <n v="6"/>
    <n v="565"/>
    <x v="1"/>
    <x v="1"/>
    <x v="3"/>
    <x v="0"/>
    <x v="1"/>
    <x v="5"/>
    <x v="0"/>
    <x v="249"/>
    <n v="3390"/>
    <n v="1017"/>
  </r>
  <r>
    <n v="265"/>
    <s v="Robert Velez"/>
    <x v="0"/>
    <s v="Laptop"/>
    <d v="2024-04-17T00:00:00"/>
    <d v="2024-04-24T00:00:00"/>
    <n v="10"/>
    <n v="715"/>
    <x v="1"/>
    <x v="4"/>
    <x v="2"/>
    <x v="0"/>
    <x v="11"/>
    <x v="2"/>
    <x v="12"/>
    <x v="250"/>
    <n v="7150"/>
    <n v="1072"/>
  </r>
  <r>
    <n v="266"/>
    <s v="Kimberly Scott"/>
    <x v="3"/>
    <s v="Pasta"/>
    <d v="2024-11-11T00:00:00"/>
    <d v="2024-11-24T00:00:00"/>
    <n v="3"/>
    <n v="813"/>
    <x v="0"/>
    <x v="5"/>
    <x v="0"/>
    <x v="0"/>
    <x v="4"/>
    <x v="0"/>
    <x v="13"/>
    <x v="251"/>
    <n v="2439"/>
    <n v="976"/>
  </r>
  <r>
    <n v="267"/>
    <s v="Wendy Sanders"/>
    <x v="4"/>
    <s v="Cushion"/>
    <d v="2024-10-20T00:00:00"/>
    <d v="2024-10-31T00:00:00"/>
    <n v="5"/>
    <n v="985"/>
    <x v="1"/>
    <x v="1"/>
    <x v="3"/>
    <x v="0"/>
    <x v="1"/>
    <x v="4"/>
    <x v="11"/>
    <x v="252"/>
    <n v="4925"/>
    <n v="1724"/>
  </r>
  <r>
    <n v="268"/>
    <s v="Eric Cooper"/>
    <x v="0"/>
    <s v="Laptop"/>
    <d v="2024-07-29T00:00:00"/>
    <d v="2024-08-04T00:00:00"/>
    <n v="1"/>
    <n v="293"/>
    <x v="1"/>
    <x v="1"/>
    <x v="1"/>
    <x v="0"/>
    <x v="2"/>
    <x v="0"/>
    <x v="1"/>
    <x v="253"/>
    <n v="293"/>
    <n v="44"/>
  </r>
  <r>
    <n v="269"/>
    <s v="Jessica Harris"/>
    <x v="3"/>
    <s v="Cereal"/>
    <d v="2024-10-24T00:00:00"/>
    <d v="2024-10-30T00:00:00"/>
    <n v="1"/>
    <n v="899"/>
    <x v="1"/>
    <x v="1"/>
    <x v="3"/>
    <x v="0"/>
    <x v="1"/>
    <x v="3"/>
    <x v="1"/>
    <x v="254"/>
    <n v="899"/>
    <n v="405"/>
  </r>
  <r>
    <n v="270"/>
    <s v="Lisa Craig"/>
    <x v="3"/>
    <s v="Cereal"/>
    <d v="2024-02-02T00:00:00"/>
    <d v="2024-02-11T00:00:00"/>
    <n v="9"/>
    <n v="417"/>
    <x v="0"/>
    <x v="5"/>
    <x v="3"/>
    <x v="0"/>
    <x v="7"/>
    <x v="6"/>
    <x v="7"/>
    <x v="255"/>
    <n v="3753"/>
    <n v="1689"/>
  </r>
  <r>
    <n v="271"/>
    <s v="Penny Gomez MD"/>
    <x v="3"/>
    <s v="Cereal"/>
    <d v="2024-06-14T00:00:00"/>
    <d v="2024-06-18T00:00:00"/>
    <n v="5"/>
    <n v="355"/>
    <x v="0"/>
    <x v="6"/>
    <x v="3"/>
    <x v="0"/>
    <x v="5"/>
    <x v="6"/>
    <x v="0"/>
    <x v="256"/>
    <n v="1775"/>
    <n v="799"/>
  </r>
  <r>
    <n v="272"/>
    <s v="Hannah Richmond"/>
    <x v="1"/>
    <s v="Children's Book"/>
    <d v="2024-06-24T00:00:00"/>
    <d v="2024-06-28T00:00:00"/>
    <n v="1"/>
    <n v="57"/>
    <x v="0"/>
    <x v="5"/>
    <x v="2"/>
    <x v="0"/>
    <x v="5"/>
    <x v="0"/>
    <x v="0"/>
    <x v="257"/>
    <n v="57"/>
    <n v="23"/>
  </r>
  <r>
    <n v="273"/>
    <s v="Debbie Russell"/>
    <x v="0"/>
    <s v="Laptop"/>
    <d v="2024-08-13T00:00:00"/>
    <d v="2024-08-25T00:00:00"/>
    <n v="8"/>
    <n v="10"/>
    <x v="1"/>
    <x v="2"/>
    <x v="1"/>
    <x v="0"/>
    <x v="9"/>
    <x v="1"/>
    <x v="5"/>
    <x v="18"/>
    <n v="80"/>
    <n v="12"/>
  </r>
  <r>
    <n v="274"/>
    <s v="Judy Murray"/>
    <x v="0"/>
    <s v="Tablet"/>
    <d v="2024-12-06T00:00:00"/>
    <d v="2024-12-13T00:00:00"/>
    <n v="3"/>
    <n v="63"/>
    <x v="1"/>
    <x v="2"/>
    <x v="1"/>
    <x v="0"/>
    <x v="6"/>
    <x v="6"/>
    <x v="12"/>
    <x v="258"/>
    <n v="189"/>
    <n v="57"/>
  </r>
  <r>
    <n v="275"/>
    <s v="Jennifer Gomez"/>
    <x v="2"/>
    <s v="Sneakers"/>
    <d v="2024-12-01T00:00:00"/>
    <d v="2024-12-10T00:00:00"/>
    <n v="2"/>
    <n v="730"/>
    <x v="0"/>
    <x v="5"/>
    <x v="1"/>
    <x v="0"/>
    <x v="6"/>
    <x v="4"/>
    <x v="7"/>
    <x v="259"/>
    <n v="1460"/>
    <n v="365"/>
  </r>
  <r>
    <n v="276"/>
    <s v="Hayden Shannon"/>
    <x v="3"/>
    <s v="Rice"/>
    <d v="2024-03-08T00:00:00"/>
    <d v="2024-03-15T00:00:00"/>
    <n v="10"/>
    <n v="241"/>
    <x v="0"/>
    <x v="6"/>
    <x v="1"/>
    <x v="0"/>
    <x v="3"/>
    <x v="6"/>
    <x v="12"/>
    <x v="260"/>
    <n v="2410"/>
    <n v="964"/>
  </r>
  <r>
    <n v="277"/>
    <s v="Nicolas Salas II"/>
    <x v="0"/>
    <s v="Tablet"/>
    <d v="2024-03-02T00:00:00"/>
    <d v="2024-03-15T00:00:00"/>
    <n v="7"/>
    <n v="720"/>
    <x v="0"/>
    <x v="5"/>
    <x v="1"/>
    <x v="0"/>
    <x v="3"/>
    <x v="5"/>
    <x v="13"/>
    <x v="261"/>
    <n v="5040"/>
    <n v="1512"/>
  </r>
  <r>
    <n v="278"/>
    <s v="Katherine Joyce"/>
    <x v="2"/>
    <s v="Sneakers"/>
    <d v="2024-03-09T00:00:00"/>
    <d v="2024-03-20T00:00:00"/>
    <n v="3"/>
    <n v="80"/>
    <x v="0"/>
    <x v="6"/>
    <x v="3"/>
    <x v="0"/>
    <x v="3"/>
    <x v="5"/>
    <x v="11"/>
    <x v="262"/>
    <n v="240"/>
    <n v="60"/>
  </r>
  <r>
    <n v="279"/>
    <s v="Alexandra Clark"/>
    <x v="1"/>
    <s v="Children's Book"/>
    <d v="2024-04-21T00:00:00"/>
    <d v="2024-04-27T00:00:00"/>
    <n v="2"/>
    <n v="928"/>
    <x v="0"/>
    <x v="5"/>
    <x v="0"/>
    <x v="0"/>
    <x v="11"/>
    <x v="4"/>
    <x v="1"/>
    <x v="263"/>
    <n v="1856"/>
    <n v="742"/>
  </r>
  <r>
    <n v="280"/>
    <s v="Jonathan Clark"/>
    <x v="1"/>
    <s v="Children's Book"/>
    <d v="2024-06-28T00:00:00"/>
    <d v="2024-07-11T00:00:00"/>
    <n v="7"/>
    <n v="332"/>
    <x v="0"/>
    <x v="1"/>
    <x v="3"/>
    <x v="0"/>
    <x v="5"/>
    <x v="6"/>
    <x v="13"/>
    <x v="264"/>
    <n v="2324"/>
    <n v="930"/>
  </r>
  <r>
    <n v="281"/>
    <s v="Adam Fisher"/>
    <x v="0"/>
    <s v="Tablet"/>
    <d v="2024-04-15T00:00:00"/>
    <d v="2024-04-18T00:00:00"/>
    <n v="9"/>
    <n v="631"/>
    <x v="1"/>
    <x v="6"/>
    <x v="1"/>
    <x v="0"/>
    <x v="11"/>
    <x v="0"/>
    <x v="8"/>
    <x v="265"/>
    <n v="5679"/>
    <n v="1704"/>
  </r>
  <r>
    <n v="282"/>
    <s v="Jason Bell"/>
    <x v="3"/>
    <s v="Rice"/>
    <d v="2024-05-03T00:00:00"/>
    <d v="2024-05-07T00:00:00"/>
    <n v="8"/>
    <n v="663"/>
    <x v="1"/>
    <x v="6"/>
    <x v="2"/>
    <x v="0"/>
    <x v="0"/>
    <x v="6"/>
    <x v="0"/>
    <x v="266"/>
    <n v="5304"/>
    <n v="2122"/>
  </r>
  <r>
    <n v="283"/>
    <s v="Greg Edwards"/>
    <x v="4"/>
    <s v="Vase"/>
    <d v="2024-12-15T00:00:00"/>
    <d v="2024-12-20T00:00:00"/>
    <n v="3"/>
    <n v="791"/>
    <x v="0"/>
    <x v="2"/>
    <x v="0"/>
    <x v="0"/>
    <x v="6"/>
    <x v="4"/>
    <x v="3"/>
    <x v="267"/>
    <n v="2373"/>
    <n v="593"/>
  </r>
  <r>
    <n v="284"/>
    <s v="Mary Shepard"/>
    <x v="1"/>
    <s v="Biography"/>
    <d v="2024-11-17T00:00:00"/>
    <d v="2024-11-20T00:00:00"/>
    <n v="9"/>
    <n v="795"/>
    <x v="1"/>
    <x v="2"/>
    <x v="3"/>
    <x v="0"/>
    <x v="4"/>
    <x v="4"/>
    <x v="8"/>
    <x v="268"/>
    <n v="7155"/>
    <n v="3220"/>
  </r>
  <r>
    <n v="285"/>
    <s v="Cameron Rose"/>
    <x v="0"/>
    <s v="Tablet"/>
    <d v="2024-02-10T00:00:00"/>
    <d v="2024-02-24T00:00:00"/>
    <n v="9"/>
    <n v="953"/>
    <x v="1"/>
    <x v="5"/>
    <x v="2"/>
    <x v="0"/>
    <x v="7"/>
    <x v="5"/>
    <x v="9"/>
    <x v="269"/>
    <n v="8577"/>
    <n v="2573"/>
  </r>
  <r>
    <n v="286"/>
    <s v="Kimberly Taylor"/>
    <x v="4"/>
    <s v="Wall Art"/>
    <d v="2024-10-27T00:00:00"/>
    <d v="2024-11-10T00:00:00"/>
    <n v="2"/>
    <n v="327"/>
    <x v="1"/>
    <x v="6"/>
    <x v="2"/>
    <x v="0"/>
    <x v="1"/>
    <x v="4"/>
    <x v="9"/>
    <x v="134"/>
    <n v="654"/>
    <n v="196"/>
  </r>
  <r>
    <n v="287"/>
    <s v="Sarah Cooper"/>
    <x v="1"/>
    <s v="Cookbook"/>
    <d v="2024-01-29T00:00:00"/>
    <d v="2024-02-02T00:00:00"/>
    <n v="5"/>
    <n v="692"/>
    <x v="0"/>
    <x v="6"/>
    <x v="1"/>
    <x v="0"/>
    <x v="10"/>
    <x v="0"/>
    <x v="0"/>
    <x v="270"/>
    <n v="3460"/>
    <n v="1211"/>
  </r>
  <r>
    <n v="288"/>
    <s v="Ralph Yates"/>
    <x v="0"/>
    <s v="Laptop"/>
    <d v="2024-12-25T00:00:00"/>
    <d v="2025-01-01T00:00:00"/>
    <n v="1"/>
    <n v="177"/>
    <x v="1"/>
    <x v="2"/>
    <x v="1"/>
    <x v="0"/>
    <x v="6"/>
    <x v="2"/>
    <x v="12"/>
    <x v="271"/>
    <n v="177"/>
    <n v="27"/>
  </r>
  <r>
    <n v="289"/>
    <s v="Connie Miller"/>
    <x v="1"/>
    <s v="Biography"/>
    <d v="2024-03-26T00:00:00"/>
    <d v="2024-04-08T00:00:00"/>
    <n v="6"/>
    <n v="139"/>
    <x v="1"/>
    <x v="6"/>
    <x v="3"/>
    <x v="0"/>
    <x v="3"/>
    <x v="1"/>
    <x v="13"/>
    <x v="272"/>
    <n v="834"/>
    <n v="375"/>
  </r>
  <r>
    <n v="290"/>
    <s v="Jason Floyd"/>
    <x v="1"/>
    <s v="Non-Fiction"/>
    <d v="2024-07-07T00:00:00"/>
    <d v="2024-07-17T00:00:00"/>
    <n v="3"/>
    <n v="271"/>
    <x v="1"/>
    <x v="1"/>
    <x v="0"/>
    <x v="0"/>
    <x v="2"/>
    <x v="4"/>
    <x v="2"/>
    <x v="273"/>
    <n v="813"/>
    <n v="406"/>
  </r>
  <r>
    <n v="291"/>
    <s v="Tiffany Brown"/>
    <x v="0"/>
    <s v="Laptop"/>
    <d v="2024-09-17T00:00:00"/>
    <d v="2024-09-20T00:00:00"/>
    <n v="1"/>
    <n v="55"/>
    <x v="0"/>
    <x v="1"/>
    <x v="3"/>
    <x v="0"/>
    <x v="8"/>
    <x v="1"/>
    <x v="8"/>
    <x v="274"/>
    <n v="55"/>
    <n v="8"/>
  </r>
  <r>
    <n v="292"/>
    <s v="Sandra Martinez"/>
    <x v="0"/>
    <s v="Headphones"/>
    <d v="2024-07-05T00:00:00"/>
    <d v="2024-07-18T00:00:00"/>
    <n v="7"/>
    <n v="952"/>
    <x v="0"/>
    <x v="5"/>
    <x v="0"/>
    <x v="0"/>
    <x v="2"/>
    <x v="6"/>
    <x v="13"/>
    <x v="275"/>
    <n v="6664"/>
    <n v="2332"/>
  </r>
  <r>
    <n v="293"/>
    <s v="Dawn Little"/>
    <x v="0"/>
    <s v="Camera"/>
    <d v="2024-07-09T00:00:00"/>
    <d v="2024-07-15T00:00:00"/>
    <n v="2"/>
    <n v="524"/>
    <x v="0"/>
    <x v="6"/>
    <x v="1"/>
    <x v="0"/>
    <x v="2"/>
    <x v="1"/>
    <x v="1"/>
    <x v="276"/>
    <n v="1048"/>
    <n v="210"/>
  </r>
  <r>
    <n v="294"/>
    <s v="Heather Taylor"/>
    <x v="2"/>
    <s v="Dress"/>
    <d v="2024-05-05T00:00:00"/>
    <d v="2024-05-09T00:00:00"/>
    <n v="3"/>
    <n v="16"/>
    <x v="0"/>
    <x v="2"/>
    <x v="2"/>
    <x v="0"/>
    <x v="0"/>
    <x v="4"/>
    <x v="0"/>
    <x v="257"/>
    <n v="48"/>
    <n v="14"/>
  </r>
  <r>
    <n v="295"/>
    <s v="Gregory Oconnor"/>
    <x v="1"/>
    <s v="Biography"/>
    <d v="2024-11-21T00:00:00"/>
    <d v="2024-11-25T00:00:00"/>
    <n v="1"/>
    <n v="983"/>
    <x v="1"/>
    <x v="4"/>
    <x v="1"/>
    <x v="0"/>
    <x v="4"/>
    <x v="3"/>
    <x v="0"/>
    <x v="277"/>
    <n v="983"/>
    <n v="442"/>
  </r>
  <r>
    <n v="296"/>
    <s v="Cynthia Le"/>
    <x v="0"/>
    <s v="Laptop"/>
    <d v="2024-12-20T00:00:00"/>
    <d v="2024-12-31T00:00:00"/>
    <n v="5"/>
    <n v="105"/>
    <x v="1"/>
    <x v="5"/>
    <x v="2"/>
    <x v="0"/>
    <x v="6"/>
    <x v="6"/>
    <x v="11"/>
    <x v="278"/>
    <n v="525"/>
    <n v="79"/>
  </r>
  <r>
    <n v="297"/>
    <s v="Douglas Ortiz"/>
    <x v="3"/>
    <s v="Cereal"/>
    <d v="2024-08-22T00:00:00"/>
    <d v="2024-09-05T00:00:00"/>
    <n v="2"/>
    <n v="604"/>
    <x v="0"/>
    <x v="5"/>
    <x v="0"/>
    <x v="0"/>
    <x v="9"/>
    <x v="3"/>
    <x v="9"/>
    <x v="279"/>
    <n v="1208"/>
    <n v="544"/>
  </r>
  <r>
    <n v="298"/>
    <s v="Beverly Russo"/>
    <x v="3"/>
    <s v="Rice"/>
    <d v="2024-10-30T00:00:00"/>
    <d v="2024-11-09T00:00:00"/>
    <n v="10"/>
    <n v="73"/>
    <x v="0"/>
    <x v="2"/>
    <x v="1"/>
    <x v="0"/>
    <x v="1"/>
    <x v="2"/>
    <x v="2"/>
    <x v="280"/>
    <n v="730"/>
    <n v="292"/>
  </r>
  <r>
    <n v="299"/>
    <s v="Amy Grant"/>
    <x v="3"/>
    <s v="Cereal"/>
    <d v="2024-04-29T00:00:00"/>
    <d v="2024-05-14T00:00:00"/>
    <n v="2"/>
    <n v="976"/>
    <x v="1"/>
    <x v="5"/>
    <x v="3"/>
    <x v="0"/>
    <x v="11"/>
    <x v="0"/>
    <x v="6"/>
    <x v="281"/>
    <n v="1952"/>
    <n v="878"/>
  </r>
  <r>
    <n v="300"/>
    <s v="Maurice Andrade"/>
    <x v="0"/>
    <s v="Smartphone"/>
    <d v="2024-03-21T00:00:00"/>
    <d v="2024-03-24T00:00:00"/>
    <n v="5"/>
    <n v="856"/>
    <x v="0"/>
    <x v="6"/>
    <x v="1"/>
    <x v="0"/>
    <x v="3"/>
    <x v="3"/>
    <x v="8"/>
    <x v="50"/>
    <n v="4280"/>
    <n v="1070"/>
  </r>
  <r>
    <n v="301"/>
    <s v="David Gardner"/>
    <x v="1"/>
    <s v="Fiction"/>
    <d v="2024-12-12T00:00:00"/>
    <d v="2024-12-25T00:00:00"/>
    <n v="5"/>
    <n v="276"/>
    <x v="0"/>
    <x v="1"/>
    <x v="3"/>
    <x v="0"/>
    <x v="6"/>
    <x v="3"/>
    <x v="13"/>
    <x v="123"/>
    <n v="1380"/>
    <n v="690"/>
  </r>
  <r>
    <n v="302"/>
    <s v="Andrew Mitchell"/>
    <x v="3"/>
    <s v="Milk"/>
    <d v="2024-10-11T00:00:00"/>
    <d v="2024-10-23T00:00:00"/>
    <n v="9"/>
    <n v="265"/>
    <x v="0"/>
    <x v="5"/>
    <x v="2"/>
    <x v="0"/>
    <x v="1"/>
    <x v="6"/>
    <x v="5"/>
    <x v="282"/>
    <n v="2385"/>
    <n v="1192"/>
  </r>
  <r>
    <n v="303"/>
    <s v="Rodney Norris"/>
    <x v="2"/>
    <s v="T-Shirt"/>
    <d v="2024-01-07T00:00:00"/>
    <d v="2024-01-12T00:00:00"/>
    <n v="1"/>
    <n v="860"/>
    <x v="0"/>
    <x v="1"/>
    <x v="1"/>
    <x v="0"/>
    <x v="10"/>
    <x v="4"/>
    <x v="3"/>
    <x v="283"/>
    <n v="860"/>
    <n v="301"/>
  </r>
  <r>
    <n v="304"/>
    <s v="Jacob Perkins"/>
    <x v="2"/>
    <s v="Sneakers"/>
    <d v="2024-07-09T00:00:00"/>
    <d v="2024-07-20T00:00:00"/>
    <n v="2"/>
    <n v="606"/>
    <x v="0"/>
    <x v="6"/>
    <x v="0"/>
    <x v="0"/>
    <x v="2"/>
    <x v="1"/>
    <x v="11"/>
    <x v="284"/>
    <n v="1212"/>
    <n v="303"/>
  </r>
  <r>
    <n v="305"/>
    <s v="Jessica Conrad"/>
    <x v="0"/>
    <s v="Smartphone"/>
    <d v="2024-08-24T00:00:00"/>
    <d v="2024-08-30T00:00:00"/>
    <n v="1"/>
    <n v="182"/>
    <x v="1"/>
    <x v="6"/>
    <x v="1"/>
    <x v="0"/>
    <x v="9"/>
    <x v="5"/>
    <x v="1"/>
    <x v="285"/>
    <n v="182"/>
    <n v="45"/>
  </r>
  <r>
    <n v="306"/>
    <s v="Caitlin Henderson"/>
    <x v="3"/>
    <s v="Cereal"/>
    <d v="2025-06-18T00:00:00"/>
    <d v="2025-06-28T00:00:00"/>
    <n v="6"/>
    <n v="973"/>
    <x v="0"/>
    <x v="1"/>
    <x v="0"/>
    <x v="1"/>
    <x v="5"/>
    <x v="2"/>
    <x v="2"/>
    <x v="286"/>
    <n v="5838"/>
    <n v="2627"/>
  </r>
  <r>
    <n v="307"/>
    <s v="Victoria Wyatt"/>
    <x v="3"/>
    <s v="Cereal"/>
    <d v="2025-02-02T00:00:00"/>
    <d v="2025-02-08T00:00:00"/>
    <n v="2"/>
    <n v="947"/>
    <x v="0"/>
    <x v="2"/>
    <x v="0"/>
    <x v="1"/>
    <x v="7"/>
    <x v="4"/>
    <x v="1"/>
    <x v="115"/>
    <n v="1894"/>
    <n v="852"/>
  </r>
  <r>
    <n v="308"/>
    <s v="Matthew Foster"/>
    <x v="2"/>
    <s v="Sneakers"/>
    <d v="2025-01-08T00:00:00"/>
    <d v="2025-01-21T00:00:00"/>
    <n v="1"/>
    <n v="713"/>
    <x v="1"/>
    <x v="2"/>
    <x v="1"/>
    <x v="1"/>
    <x v="10"/>
    <x v="2"/>
    <x v="13"/>
    <x v="287"/>
    <n v="713"/>
    <n v="178"/>
  </r>
  <r>
    <n v="309"/>
    <s v="David Bradley"/>
    <x v="4"/>
    <s v="Curtains"/>
    <d v="2025-06-03T00:00:00"/>
    <d v="2025-06-11T00:00:00"/>
    <n v="9"/>
    <n v="692"/>
    <x v="1"/>
    <x v="1"/>
    <x v="3"/>
    <x v="1"/>
    <x v="5"/>
    <x v="1"/>
    <x v="10"/>
    <x v="288"/>
    <n v="6228"/>
    <n v="2180"/>
  </r>
  <r>
    <n v="310"/>
    <s v="Tyler Miller"/>
    <x v="1"/>
    <s v="Children's Book"/>
    <d v="2025-05-26T00:00:00"/>
    <d v="2025-06-06T00:00:00"/>
    <n v="7"/>
    <n v="305"/>
    <x v="1"/>
    <x v="3"/>
    <x v="0"/>
    <x v="1"/>
    <x v="0"/>
    <x v="0"/>
    <x v="11"/>
    <x v="289"/>
    <n v="2135"/>
    <n v="854"/>
  </r>
  <r>
    <n v="311"/>
    <s v="Taylor Mathis Jr."/>
    <x v="0"/>
    <s v="Smartphone"/>
    <d v="2025-08-13T00:00:00"/>
    <d v="2025-08-18T00:00:00"/>
    <n v="7"/>
    <n v="501"/>
    <x v="1"/>
    <x v="2"/>
    <x v="3"/>
    <x v="1"/>
    <x v="9"/>
    <x v="2"/>
    <x v="3"/>
    <x v="290"/>
    <n v="3507"/>
    <n v="877"/>
  </r>
  <r>
    <n v="312"/>
    <s v="Candice Ramos"/>
    <x v="3"/>
    <s v="Milk"/>
    <d v="2025-06-07T00:00:00"/>
    <d v="2025-06-11T00:00:00"/>
    <n v="8"/>
    <n v="329"/>
    <x v="0"/>
    <x v="2"/>
    <x v="0"/>
    <x v="1"/>
    <x v="5"/>
    <x v="5"/>
    <x v="0"/>
    <x v="291"/>
    <n v="2632"/>
    <n v="1316"/>
  </r>
  <r>
    <n v="313"/>
    <s v="Christine Wright"/>
    <x v="2"/>
    <s v="Sneakers"/>
    <d v="2025-01-08T00:00:00"/>
    <d v="2025-01-15T00:00:00"/>
    <n v="9"/>
    <n v="785"/>
    <x v="0"/>
    <x v="4"/>
    <x v="3"/>
    <x v="1"/>
    <x v="10"/>
    <x v="2"/>
    <x v="12"/>
    <x v="292"/>
    <n v="7065"/>
    <n v="1766"/>
  </r>
  <r>
    <n v="314"/>
    <s v="Allison Doyle"/>
    <x v="4"/>
    <s v="Table Lamp"/>
    <d v="2025-09-02T00:00:00"/>
    <d v="2025-09-16T00:00:00"/>
    <n v="2"/>
    <n v="530"/>
    <x v="1"/>
    <x v="2"/>
    <x v="1"/>
    <x v="1"/>
    <x v="8"/>
    <x v="1"/>
    <x v="9"/>
    <x v="293"/>
    <n v="1060"/>
    <n v="265"/>
  </r>
  <r>
    <n v="315"/>
    <s v="Meghan Anthony"/>
    <x v="4"/>
    <s v="Curtains"/>
    <d v="2025-12-04T00:00:00"/>
    <d v="2025-12-13T00:00:00"/>
    <n v="3"/>
    <n v="799"/>
    <x v="0"/>
    <x v="1"/>
    <x v="3"/>
    <x v="1"/>
    <x v="6"/>
    <x v="3"/>
    <x v="7"/>
    <x v="294"/>
    <n v="2397"/>
    <n v="839"/>
  </r>
  <r>
    <n v="316"/>
    <s v="Jason Powell"/>
    <x v="4"/>
    <s v="Table Lamp"/>
    <d v="2025-07-13T00:00:00"/>
    <d v="2025-07-18T00:00:00"/>
    <n v="10"/>
    <n v="974"/>
    <x v="0"/>
    <x v="2"/>
    <x v="1"/>
    <x v="1"/>
    <x v="2"/>
    <x v="4"/>
    <x v="3"/>
    <x v="295"/>
    <n v="9740"/>
    <n v="2435"/>
  </r>
  <r>
    <n v="317"/>
    <s v="Rebecca Moyer"/>
    <x v="1"/>
    <s v="Non-Fiction"/>
    <d v="2025-06-27T00:00:00"/>
    <d v="2025-07-02T00:00:00"/>
    <n v="3"/>
    <n v="179"/>
    <x v="0"/>
    <x v="1"/>
    <x v="3"/>
    <x v="1"/>
    <x v="5"/>
    <x v="6"/>
    <x v="3"/>
    <x v="296"/>
    <n v="537"/>
    <n v="268"/>
  </r>
  <r>
    <n v="318"/>
    <s v="Daniel Murphy"/>
    <x v="1"/>
    <s v="Non-Fiction"/>
    <d v="2025-03-09T00:00:00"/>
    <d v="2025-03-14T00:00:00"/>
    <n v="4"/>
    <n v="49"/>
    <x v="1"/>
    <x v="4"/>
    <x v="1"/>
    <x v="1"/>
    <x v="3"/>
    <x v="4"/>
    <x v="3"/>
    <x v="297"/>
    <n v="196"/>
    <n v="98"/>
  </r>
  <r>
    <n v="319"/>
    <s v="Paul Williams"/>
    <x v="3"/>
    <s v="Milk"/>
    <d v="2025-06-19T00:00:00"/>
    <d v="2025-06-25T00:00:00"/>
    <n v="7"/>
    <n v="409"/>
    <x v="0"/>
    <x v="3"/>
    <x v="2"/>
    <x v="1"/>
    <x v="5"/>
    <x v="3"/>
    <x v="1"/>
    <x v="298"/>
    <n v="2863"/>
    <n v="1431"/>
  </r>
  <r>
    <n v="320"/>
    <s v="Pamela Jackson"/>
    <x v="4"/>
    <s v="Curtains"/>
    <d v="2025-11-17T00:00:00"/>
    <d v="2025-11-23T00:00:00"/>
    <n v="4"/>
    <n v="149"/>
    <x v="0"/>
    <x v="1"/>
    <x v="2"/>
    <x v="1"/>
    <x v="4"/>
    <x v="0"/>
    <x v="1"/>
    <x v="299"/>
    <n v="596"/>
    <n v="209"/>
  </r>
  <r>
    <n v="321"/>
    <s v="Miguel Jones"/>
    <x v="2"/>
    <s v="Jeans"/>
    <d v="2025-08-06T00:00:00"/>
    <d v="2025-08-12T00:00:00"/>
    <n v="5"/>
    <n v="285"/>
    <x v="0"/>
    <x v="0"/>
    <x v="3"/>
    <x v="1"/>
    <x v="9"/>
    <x v="2"/>
    <x v="1"/>
    <x v="300"/>
    <n v="1425"/>
    <n v="427"/>
  </r>
  <r>
    <n v="322"/>
    <s v="Jack Snow"/>
    <x v="2"/>
    <s v="Jeans"/>
    <d v="2025-05-16T00:00:00"/>
    <d v="2025-05-22T00:00:00"/>
    <n v="10"/>
    <n v="434"/>
    <x v="0"/>
    <x v="2"/>
    <x v="0"/>
    <x v="1"/>
    <x v="0"/>
    <x v="6"/>
    <x v="1"/>
    <x v="301"/>
    <n v="4340"/>
    <n v="1302"/>
  </r>
  <r>
    <n v="323"/>
    <s v="Robert Medina"/>
    <x v="2"/>
    <s v="T-Shirt"/>
    <d v="2025-07-01T00:00:00"/>
    <d v="2025-07-07T00:00:00"/>
    <n v="7"/>
    <n v="195"/>
    <x v="0"/>
    <x v="3"/>
    <x v="3"/>
    <x v="1"/>
    <x v="2"/>
    <x v="1"/>
    <x v="1"/>
    <x v="302"/>
    <n v="1365"/>
    <n v="478"/>
  </r>
  <r>
    <n v="324"/>
    <s v="Cheryl Allen"/>
    <x v="4"/>
    <s v="Wall Art"/>
    <d v="2025-07-17T00:00:00"/>
    <d v="2025-07-26T00:00:00"/>
    <n v="4"/>
    <n v="432"/>
    <x v="0"/>
    <x v="2"/>
    <x v="0"/>
    <x v="1"/>
    <x v="2"/>
    <x v="3"/>
    <x v="7"/>
    <x v="303"/>
    <n v="1728"/>
    <n v="518"/>
  </r>
  <r>
    <n v="325"/>
    <s v="Joseph Coleman"/>
    <x v="0"/>
    <s v="Smartphone"/>
    <d v="2025-07-27T00:00:00"/>
    <d v="2025-08-02T00:00:00"/>
    <n v="2"/>
    <n v="708"/>
    <x v="1"/>
    <x v="3"/>
    <x v="0"/>
    <x v="1"/>
    <x v="2"/>
    <x v="4"/>
    <x v="1"/>
    <x v="304"/>
    <n v="1416"/>
    <n v="354"/>
  </r>
  <r>
    <n v="326"/>
    <s v="Nathan Stewart"/>
    <x v="1"/>
    <s v="Children's Book"/>
    <d v="2025-12-17T00:00:00"/>
    <d v="2025-12-26T00:00:00"/>
    <n v="3"/>
    <n v="868"/>
    <x v="0"/>
    <x v="1"/>
    <x v="1"/>
    <x v="1"/>
    <x v="6"/>
    <x v="2"/>
    <x v="7"/>
    <x v="305"/>
    <n v="2604"/>
    <n v="1042"/>
  </r>
  <r>
    <n v="327"/>
    <s v="Scott Wilson"/>
    <x v="2"/>
    <s v="Jacket"/>
    <d v="2025-12-16T00:00:00"/>
    <d v="2025-12-27T00:00:00"/>
    <n v="1"/>
    <n v="130"/>
    <x v="1"/>
    <x v="0"/>
    <x v="0"/>
    <x v="1"/>
    <x v="6"/>
    <x v="1"/>
    <x v="11"/>
    <x v="306"/>
    <n v="130"/>
    <n v="26"/>
  </r>
  <r>
    <n v="328"/>
    <s v="Regina Gonzalez"/>
    <x v="2"/>
    <s v="T-Shirt"/>
    <d v="2025-12-13T00:00:00"/>
    <d v="2025-12-28T00:00:00"/>
    <n v="3"/>
    <n v="744"/>
    <x v="1"/>
    <x v="4"/>
    <x v="3"/>
    <x v="1"/>
    <x v="6"/>
    <x v="5"/>
    <x v="6"/>
    <x v="307"/>
    <n v="2232"/>
    <n v="781"/>
  </r>
  <r>
    <n v="329"/>
    <s v="Sydney White"/>
    <x v="1"/>
    <s v="Biography"/>
    <d v="2025-04-13T00:00:00"/>
    <d v="2025-04-17T00:00:00"/>
    <n v="1"/>
    <n v="62"/>
    <x v="1"/>
    <x v="3"/>
    <x v="0"/>
    <x v="1"/>
    <x v="11"/>
    <x v="4"/>
    <x v="0"/>
    <x v="257"/>
    <n v="62"/>
    <n v="28"/>
  </r>
  <r>
    <n v="330"/>
    <s v="Frank Garcia"/>
    <x v="4"/>
    <s v="Curtains"/>
    <d v="2025-08-18T00:00:00"/>
    <d v="2025-08-27T00:00:00"/>
    <n v="9"/>
    <n v="385"/>
    <x v="1"/>
    <x v="3"/>
    <x v="2"/>
    <x v="1"/>
    <x v="9"/>
    <x v="0"/>
    <x v="7"/>
    <x v="308"/>
    <n v="3465"/>
    <n v="1213"/>
  </r>
  <r>
    <n v="331"/>
    <s v="David Wilson"/>
    <x v="2"/>
    <s v="T-Shirt"/>
    <d v="2025-12-12T00:00:00"/>
    <d v="2025-12-13T00:00:00"/>
    <n v="5"/>
    <n v="465"/>
    <x v="0"/>
    <x v="3"/>
    <x v="0"/>
    <x v="1"/>
    <x v="6"/>
    <x v="6"/>
    <x v="18"/>
    <x v="309"/>
    <n v="2325"/>
    <n v="814"/>
  </r>
  <r>
    <n v="332"/>
    <s v="Joseph Dean"/>
    <x v="0"/>
    <s v="Camera"/>
    <d v="2025-04-15T00:00:00"/>
    <d v="2025-04-20T00:00:00"/>
    <n v="2"/>
    <n v="280"/>
    <x v="0"/>
    <x v="3"/>
    <x v="1"/>
    <x v="1"/>
    <x v="11"/>
    <x v="1"/>
    <x v="3"/>
    <x v="310"/>
    <n v="560"/>
    <n v="112"/>
  </r>
  <r>
    <n v="333"/>
    <s v="Emily Smith"/>
    <x v="1"/>
    <s v="Non-Fiction"/>
    <d v="2025-03-06T00:00:00"/>
    <d v="2025-03-16T00:00:00"/>
    <n v="5"/>
    <n v="536"/>
    <x v="1"/>
    <x v="4"/>
    <x v="3"/>
    <x v="1"/>
    <x v="3"/>
    <x v="3"/>
    <x v="2"/>
    <x v="311"/>
    <n v="2680"/>
    <n v="1340"/>
  </r>
  <r>
    <n v="334"/>
    <s v="Kristen Reyes"/>
    <x v="2"/>
    <s v="Jacket"/>
    <d v="2025-10-15T00:00:00"/>
    <d v="2025-10-19T00:00:00"/>
    <n v="9"/>
    <n v="754"/>
    <x v="0"/>
    <x v="2"/>
    <x v="2"/>
    <x v="1"/>
    <x v="1"/>
    <x v="2"/>
    <x v="0"/>
    <x v="312"/>
    <n v="6786"/>
    <n v="1357"/>
  </r>
  <r>
    <n v="335"/>
    <s v="Diane Evans"/>
    <x v="3"/>
    <s v="Milk"/>
    <d v="2025-08-09T00:00:00"/>
    <d v="2025-08-14T00:00:00"/>
    <n v="5"/>
    <n v="292"/>
    <x v="1"/>
    <x v="3"/>
    <x v="2"/>
    <x v="1"/>
    <x v="9"/>
    <x v="5"/>
    <x v="3"/>
    <x v="313"/>
    <n v="1460"/>
    <n v="730"/>
  </r>
  <r>
    <n v="336"/>
    <s v="Joseph Knight"/>
    <x v="4"/>
    <s v="Table Lamp"/>
    <d v="2025-08-12T00:00:00"/>
    <d v="2025-08-21T00:00:00"/>
    <n v="1"/>
    <n v="521"/>
    <x v="1"/>
    <x v="4"/>
    <x v="3"/>
    <x v="1"/>
    <x v="9"/>
    <x v="1"/>
    <x v="7"/>
    <x v="314"/>
    <n v="521"/>
    <n v="130"/>
  </r>
  <r>
    <n v="337"/>
    <s v="Christina Cruz"/>
    <x v="1"/>
    <s v="Biography"/>
    <d v="2025-12-09T00:00:00"/>
    <d v="2025-12-10T00:00:00"/>
    <n v="5"/>
    <n v="630"/>
    <x v="0"/>
    <x v="0"/>
    <x v="3"/>
    <x v="1"/>
    <x v="6"/>
    <x v="1"/>
    <x v="18"/>
    <x v="315"/>
    <n v="3150"/>
    <n v="1417"/>
  </r>
  <r>
    <n v="338"/>
    <s v="Michael Johnson"/>
    <x v="1"/>
    <s v="Non-Fiction"/>
    <d v="2025-04-28T00:00:00"/>
    <d v="2025-05-01T00:00:00"/>
    <n v="10"/>
    <n v="678"/>
    <x v="0"/>
    <x v="2"/>
    <x v="3"/>
    <x v="1"/>
    <x v="11"/>
    <x v="0"/>
    <x v="8"/>
    <x v="316"/>
    <n v="6780"/>
    <n v="3390"/>
  </r>
  <r>
    <n v="339"/>
    <s v="Tanner Mitchell DDS"/>
    <x v="1"/>
    <s v="Non-Fiction"/>
    <d v="2025-06-26T00:00:00"/>
    <d v="2025-07-04T00:00:00"/>
    <n v="7"/>
    <n v="569"/>
    <x v="0"/>
    <x v="2"/>
    <x v="3"/>
    <x v="1"/>
    <x v="5"/>
    <x v="3"/>
    <x v="10"/>
    <x v="317"/>
    <n v="3983"/>
    <n v="1991"/>
  </r>
  <r>
    <n v="340"/>
    <s v="Patricia Becker"/>
    <x v="3"/>
    <s v="Milk"/>
    <d v="2025-11-27T00:00:00"/>
    <d v="2025-12-03T00:00:00"/>
    <n v="9"/>
    <n v="185"/>
    <x v="1"/>
    <x v="0"/>
    <x v="0"/>
    <x v="1"/>
    <x v="4"/>
    <x v="3"/>
    <x v="1"/>
    <x v="318"/>
    <n v="1665"/>
    <n v="832"/>
  </r>
  <r>
    <n v="341"/>
    <s v="Susan Rivas"/>
    <x v="2"/>
    <s v="Jacket"/>
    <d v="2025-02-22T00:00:00"/>
    <d v="2025-02-24T00:00:00"/>
    <n v="8"/>
    <n v="405"/>
    <x v="0"/>
    <x v="4"/>
    <x v="1"/>
    <x v="1"/>
    <x v="7"/>
    <x v="5"/>
    <x v="19"/>
    <x v="319"/>
    <n v="3240"/>
    <n v="648"/>
  </r>
  <r>
    <n v="342"/>
    <s v="Regina Mcdonald"/>
    <x v="3"/>
    <s v="Milk"/>
    <d v="2025-04-10T00:00:00"/>
    <d v="2025-04-18T00:00:00"/>
    <n v="10"/>
    <n v="923"/>
    <x v="0"/>
    <x v="1"/>
    <x v="2"/>
    <x v="1"/>
    <x v="11"/>
    <x v="3"/>
    <x v="10"/>
    <x v="320"/>
    <n v="9230"/>
    <n v="4615"/>
  </r>
  <r>
    <n v="343"/>
    <s v="Jesse Santiago"/>
    <x v="3"/>
    <s v="Cereal"/>
    <d v="2025-06-03T00:00:00"/>
    <d v="2025-06-07T00:00:00"/>
    <n v="10"/>
    <n v="325"/>
    <x v="1"/>
    <x v="3"/>
    <x v="3"/>
    <x v="1"/>
    <x v="5"/>
    <x v="1"/>
    <x v="0"/>
    <x v="321"/>
    <n v="3250"/>
    <n v="1462"/>
  </r>
  <r>
    <n v="344"/>
    <s v="Samantha Davis"/>
    <x v="3"/>
    <s v="Juice"/>
    <d v="2025-10-06T00:00:00"/>
    <d v="2025-10-11T00:00:00"/>
    <n v="6"/>
    <n v="564"/>
    <x v="0"/>
    <x v="0"/>
    <x v="1"/>
    <x v="1"/>
    <x v="1"/>
    <x v="0"/>
    <x v="3"/>
    <x v="322"/>
    <n v="3384"/>
    <n v="1523"/>
  </r>
  <r>
    <n v="345"/>
    <s v="Cameron Fisher"/>
    <x v="2"/>
    <s v="Jeans"/>
    <d v="2025-06-21T00:00:00"/>
    <d v="2025-06-28T00:00:00"/>
    <n v="2"/>
    <n v="236"/>
    <x v="1"/>
    <x v="0"/>
    <x v="0"/>
    <x v="1"/>
    <x v="5"/>
    <x v="5"/>
    <x v="12"/>
    <x v="113"/>
    <n v="472"/>
    <n v="142"/>
  </r>
  <r>
    <n v="346"/>
    <s v="Richard Camacho"/>
    <x v="2"/>
    <s v="T-Shirt"/>
    <d v="2025-11-03T00:00:00"/>
    <d v="2025-11-10T00:00:00"/>
    <n v="1"/>
    <n v="741"/>
    <x v="0"/>
    <x v="1"/>
    <x v="2"/>
    <x v="1"/>
    <x v="4"/>
    <x v="0"/>
    <x v="12"/>
    <x v="323"/>
    <n v="741"/>
    <n v="259"/>
  </r>
  <r>
    <n v="347"/>
    <s v="Larry Garcia"/>
    <x v="0"/>
    <s v="Headphones"/>
    <d v="2025-09-11T00:00:00"/>
    <d v="2025-09-17T00:00:00"/>
    <n v="6"/>
    <n v="992"/>
    <x v="1"/>
    <x v="1"/>
    <x v="0"/>
    <x v="1"/>
    <x v="8"/>
    <x v="3"/>
    <x v="1"/>
    <x v="324"/>
    <n v="5952"/>
    <n v="2083"/>
  </r>
  <r>
    <n v="348"/>
    <s v="Meagan Jenkins"/>
    <x v="3"/>
    <s v="Cereal"/>
    <d v="2025-09-20T00:00:00"/>
    <d v="2025-09-21T00:00:00"/>
    <n v="5"/>
    <n v="55"/>
    <x v="0"/>
    <x v="0"/>
    <x v="3"/>
    <x v="1"/>
    <x v="8"/>
    <x v="5"/>
    <x v="18"/>
    <x v="325"/>
    <n v="275"/>
    <n v="124"/>
  </r>
  <r>
    <n v="349"/>
    <s v="Paula Bradley"/>
    <x v="1"/>
    <s v="Biography"/>
    <d v="2025-03-26T00:00:00"/>
    <d v="2025-04-04T00:00:00"/>
    <n v="7"/>
    <n v="216"/>
    <x v="1"/>
    <x v="2"/>
    <x v="1"/>
    <x v="1"/>
    <x v="3"/>
    <x v="2"/>
    <x v="7"/>
    <x v="326"/>
    <n v="1512"/>
    <n v="680"/>
  </r>
  <r>
    <n v="350"/>
    <s v="Crystal Hansen"/>
    <x v="2"/>
    <s v="Jacket"/>
    <d v="2025-12-20T00:00:00"/>
    <d v="2025-12-22T00:00:00"/>
    <n v="3"/>
    <n v="375"/>
    <x v="1"/>
    <x v="4"/>
    <x v="2"/>
    <x v="1"/>
    <x v="6"/>
    <x v="5"/>
    <x v="19"/>
    <x v="327"/>
    <n v="1125"/>
    <n v="225"/>
  </r>
  <r>
    <n v="351"/>
    <s v="Craig Morrison"/>
    <x v="2"/>
    <s v="T-Shirt"/>
    <d v="2025-02-14T00:00:00"/>
    <d v="2025-02-24T00:00:00"/>
    <n v="10"/>
    <n v="503"/>
    <x v="1"/>
    <x v="2"/>
    <x v="3"/>
    <x v="1"/>
    <x v="7"/>
    <x v="6"/>
    <x v="2"/>
    <x v="328"/>
    <n v="5030"/>
    <n v="1760"/>
  </r>
  <r>
    <n v="352"/>
    <s v="Sonia Day"/>
    <x v="3"/>
    <s v="Juice"/>
    <d v="2025-06-02T00:00:00"/>
    <d v="2025-06-09T00:00:00"/>
    <n v="6"/>
    <n v="974"/>
    <x v="0"/>
    <x v="1"/>
    <x v="1"/>
    <x v="1"/>
    <x v="5"/>
    <x v="0"/>
    <x v="12"/>
    <x v="329"/>
    <n v="5844"/>
    <n v="2630"/>
  </r>
  <r>
    <n v="353"/>
    <s v="Dustin Newman"/>
    <x v="3"/>
    <s v="Cereal"/>
    <d v="2025-07-25T00:00:00"/>
    <d v="2025-08-01T00:00:00"/>
    <n v="3"/>
    <n v="486"/>
    <x v="0"/>
    <x v="1"/>
    <x v="3"/>
    <x v="1"/>
    <x v="2"/>
    <x v="6"/>
    <x v="12"/>
    <x v="330"/>
    <n v="1458"/>
    <n v="656"/>
  </r>
  <r>
    <n v="354"/>
    <s v="Kelly Bishop MD"/>
    <x v="0"/>
    <s v="Laptop"/>
    <d v="2025-10-17T00:00:00"/>
    <d v="2025-10-22T00:00:00"/>
    <n v="5"/>
    <n v="803"/>
    <x v="0"/>
    <x v="3"/>
    <x v="1"/>
    <x v="1"/>
    <x v="1"/>
    <x v="6"/>
    <x v="3"/>
    <x v="331"/>
    <n v="4015"/>
    <n v="602"/>
  </r>
  <r>
    <n v="355"/>
    <s v="Rachel Holland"/>
    <x v="3"/>
    <s v="Cereal"/>
    <d v="2025-07-25T00:00:00"/>
    <d v="2025-07-30T00:00:00"/>
    <n v="4"/>
    <n v="176"/>
    <x v="1"/>
    <x v="0"/>
    <x v="2"/>
    <x v="1"/>
    <x v="2"/>
    <x v="6"/>
    <x v="3"/>
    <x v="299"/>
    <n v="704"/>
    <n v="317"/>
  </r>
  <r>
    <n v="356"/>
    <s v="Felicia Aguilar"/>
    <x v="3"/>
    <s v="Milk"/>
    <d v="2025-03-16T00:00:00"/>
    <d v="2025-03-29T00:00:00"/>
    <n v="4"/>
    <n v="468"/>
    <x v="1"/>
    <x v="1"/>
    <x v="0"/>
    <x v="1"/>
    <x v="3"/>
    <x v="4"/>
    <x v="13"/>
    <x v="332"/>
    <n v="1872"/>
    <n v="936"/>
  </r>
  <r>
    <n v="357"/>
    <s v="Meagan Calderon"/>
    <x v="4"/>
    <s v="Table Lamp"/>
    <d v="2025-04-28T00:00:00"/>
    <d v="2025-05-03T00:00:00"/>
    <n v="3"/>
    <n v="788"/>
    <x v="0"/>
    <x v="1"/>
    <x v="1"/>
    <x v="1"/>
    <x v="11"/>
    <x v="0"/>
    <x v="3"/>
    <x v="333"/>
    <n v="2364"/>
    <n v="591"/>
  </r>
  <r>
    <n v="358"/>
    <s v="Kaitlyn Guerra"/>
    <x v="2"/>
    <s v="Jacket"/>
    <d v="2025-02-12T00:00:00"/>
    <d v="2025-02-13T00:00:00"/>
    <n v="8"/>
    <n v="509"/>
    <x v="0"/>
    <x v="3"/>
    <x v="1"/>
    <x v="1"/>
    <x v="7"/>
    <x v="2"/>
    <x v="18"/>
    <x v="334"/>
    <n v="4072"/>
    <n v="814"/>
  </r>
  <r>
    <n v="359"/>
    <s v="Ruben Dunn"/>
    <x v="4"/>
    <s v="Curtains"/>
    <d v="2025-02-04T00:00:00"/>
    <d v="2025-02-19T00:00:00"/>
    <n v="2"/>
    <n v="530"/>
    <x v="1"/>
    <x v="0"/>
    <x v="3"/>
    <x v="1"/>
    <x v="7"/>
    <x v="1"/>
    <x v="6"/>
    <x v="335"/>
    <n v="1060"/>
    <n v="371"/>
  </r>
  <r>
    <n v="360"/>
    <s v="Jason Bauer"/>
    <x v="4"/>
    <s v="Table Lamp"/>
    <d v="2025-04-12T00:00:00"/>
    <d v="2025-04-20T00:00:00"/>
    <n v="7"/>
    <n v="744"/>
    <x v="0"/>
    <x v="2"/>
    <x v="1"/>
    <x v="1"/>
    <x v="11"/>
    <x v="5"/>
    <x v="10"/>
    <x v="336"/>
    <n v="5208"/>
    <n v="1302"/>
  </r>
  <r>
    <n v="361"/>
    <s v="Lynn Andrews"/>
    <x v="3"/>
    <s v="Milk"/>
    <d v="2025-08-23T00:00:00"/>
    <d v="2025-09-03T00:00:00"/>
    <n v="4"/>
    <n v="444"/>
    <x v="1"/>
    <x v="3"/>
    <x v="0"/>
    <x v="1"/>
    <x v="9"/>
    <x v="5"/>
    <x v="11"/>
    <x v="337"/>
    <n v="1776"/>
    <n v="888"/>
  </r>
  <r>
    <n v="362"/>
    <s v="Heather Ashley"/>
    <x v="3"/>
    <s v="Juice"/>
    <d v="2025-07-20T00:00:00"/>
    <d v="2025-07-28T00:00:00"/>
    <n v="7"/>
    <n v="474"/>
    <x v="0"/>
    <x v="2"/>
    <x v="0"/>
    <x v="1"/>
    <x v="2"/>
    <x v="4"/>
    <x v="10"/>
    <x v="338"/>
    <n v="3318"/>
    <n v="1493"/>
  </r>
  <r>
    <n v="363"/>
    <s v="Haley Quinn"/>
    <x v="0"/>
    <s v="Headphones"/>
    <d v="2025-10-01T00:00:00"/>
    <d v="2025-10-06T00:00:00"/>
    <n v="8"/>
    <n v="731"/>
    <x v="0"/>
    <x v="4"/>
    <x v="3"/>
    <x v="1"/>
    <x v="1"/>
    <x v="2"/>
    <x v="3"/>
    <x v="339"/>
    <n v="5848"/>
    <n v="2047"/>
  </r>
  <r>
    <n v="364"/>
    <s v="Catherine Taylor"/>
    <x v="1"/>
    <s v="Fiction"/>
    <d v="2025-05-27T00:00:00"/>
    <d v="2025-06-03T00:00:00"/>
    <n v="2"/>
    <n v="288"/>
    <x v="0"/>
    <x v="4"/>
    <x v="3"/>
    <x v="1"/>
    <x v="0"/>
    <x v="1"/>
    <x v="12"/>
    <x v="340"/>
    <n v="576"/>
    <n v="288"/>
  </r>
  <r>
    <n v="365"/>
    <s v="Emily Collins"/>
    <x v="2"/>
    <s v="Jacket"/>
    <d v="2025-12-16T00:00:00"/>
    <d v="2025-12-31T00:00:00"/>
    <n v="8"/>
    <n v="179"/>
    <x v="1"/>
    <x v="3"/>
    <x v="2"/>
    <x v="1"/>
    <x v="6"/>
    <x v="1"/>
    <x v="6"/>
    <x v="341"/>
    <n v="1432"/>
    <n v="286"/>
  </r>
  <r>
    <n v="366"/>
    <s v="Mitchell Jackson"/>
    <x v="1"/>
    <s v="Biography"/>
    <d v="2025-03-09T00:00:00"/>
    <d v="2025-03-14T00:00:00"/>
    <n v="6"/>
    <n v="788"/>
    <x v="0"/>
    <x v="1"/>
    <x v="3"/>
    <x v="1"/>
    <x v="3"/>
    <x v="4"/>
    <x v="3"/>
    <x v="342"/>
    <n v="4728"/>
    <n v="2128"/>
  </r>
  <r>
    <n v="367"/>
    <s v="Jessica Martinez"/>
    <x v="2"/>
    <s v="T-Shirt"/>
    <d v="2025-08-14T00:00:00"/>
    <d v="2025-08-16T00:00:00"/>
    <n v="3"/>
    <n v="949"/>
    <x v="0"/>
    <x v="3"/>
    <x v="2"/>
    <x v="1"/>
    <x v="9"/>
    <x v="3"/>
    <x v="19"/>
    <x v="343"/>
    <n v="2847"/>
    <n v="996"/>
  </r>
  <r>
    <n v="368"/>
    <s v="Michelle Pierce"/>
    <x v="1"/>
    <s v="Non-Fiction"/>
    <d v="2025-11-16T00:00:00"/>
    <d v="2025-11-25T00:00:00"/>
    <n v="8"/>
    <n v="137"/>
    <x v="0"/>
    <x v="2"/>
    <x v="0"/>
    <x v="1"/>
    <x v="4"/>
    <x v="4"/>
    <x v="7"/>
    <x v="344"/>
    <n v="1096"/>
    <n v="548"/>
  </r>
  <r>
    <n v="369"/>
    <s v="William Conner"/>
    <x v="0"/>
    <s v="Headphones"/>
    <d v="2025-08-26T00:00:00"/>
    <d v="2025-08-29T00:00:00"/>
    <n v="2"/>
    <n v="968"/>
    <x v="1"/>
    <x v="0"/>
    <x v="3"/>
    <x v="1"/>
    <x v="9"/>
    <x v="1"/>
    <x v="8"/>
    <x v="345"/>
    <n v="1936"/>
    <n v="678"/>
  </r>
  <r>
    <n v="370"/>
    <s v="Ana Sanders"/>
    <x v="3"/>
    <s v="Juice"/>
    <d v="2025-09-13T00:00:00"/>
    <d v="2025-09-22T00:00:00"/>
    <n v="9"/>
    <n v="605"/>
    <x v="1"/>
    <x v="2"/>
    <x v="3"/>
    <x v="1"/>
    <x v="8"/>
    <x v="5"/>
    <x v="7"/>
    <x v="346"/>
    <n v="5445"/>
    <n v="2450"/>
  </r>
  <r>
    <n v="371"/>
    <s v="Evan Jones"/>
    <x v="3"/>
    <s v="Cereal"/>
    <d v="2025-10-02T00:00:00"/>
    <d v="2025-10-12T00:00:00"/>
    <n v="5"/>
    <n v="50"/>
    <x v="1"/>
    <x v="4"/>
    <x v="1"/>
    <x v="1"/>
    <x v="1"/>
    <x v="3"/>
    <x v="2"/>
    <x v="347"/>
    <n v="250"/>
    <n v="112"/>
  </r>
  <r>
    <n v="372"/>
    <s v="Emma Travis"/>
    <x v="0"/>
    <s v="Smartphone"/>
    <d v="2025-12-12T00:00:00"/>
    <d v="2025-12-23T00:00:00"/>
    <n v="9"/>
    <n v="647"/>
    <x v="0"/>
    <x v="1"/>
    <x v="2"/>
    <x v="1"/>
    <x v="6"/>
    <x v="6"/>
    <x v="11"/>
    <x v="348"/>
    <n v="5823"/>
    <n v="1456"/>
  </r>
  <r>
    <n v="373"/>
    <s v="Emma Owens"/>
    <x v="2"/>
    <s v="Jacket"/>
    <d v="2025-05-13T00:00:00"/>
    <d v="2025-05-16T00:00:00"/>
    <n v="10"/>
    <n v="253"/>
    <x v="0"/>
    <x v="1"/>
    <x v="1"/>
    <x v="1"/>
    <x v="0"/>
    <x v="1"/>
    <x v="8"/>
    <x v="349"/>
    <n v="2530"/>
    <n v="506"/>
  </r>
  <r>
    <n v="374"/>
    <s v="Dylan Hughes"/>
    <x v="1"/>
    <s v="Children's Book"/>
    <d v="2025-06-13T00:00:00"/>
    <d v="2025-06-20T00:00:00"/>
    <n v="10"/>
    <n v="525"/>
    <x v="1"/>
    <x v="1"/>
    <x v="3"/>
    <x v="1"/>
    <x v="5"/>
    <x v="6"/>
    <x v="12"/>
    <x v="350"/>
    <n v="5250"/>
    <n v="2100"/>
  </r>
  <r>
    <n v="375"/>
    <s v="Andrew Williams"/>
    <x v="2"/>
    <s v="Jeans"/>
    <d v="2025-02-16T00:00:00"/>
    <d v="2025-02-22T00:00:00"/>
    <n v="6"/>
    <n v="678"/>
    <x v="1"/>
    <x v="0"/>
    <x v="3"/>
    <x v="1"/>
    <x v="7"/>
    <x v="4"/>
    <x v="1"/>
    <x v="155"/>
    <n v="4068"/>
    <n v="1220"/>
  </r>
  <r>
    <n v="376"/>
    <s v="Reginald Knapp"/>
    <x v="2"/>
    <s v="Jeans"/>
    <d v="2025-09-05T00:00:00"/>
    <d v="2025-09-07T00:00:00"/>
    <n v="6"/>
    <n v="117"/>
    <x v="0"/>
    <x v="4"/>
    <x v="0"/>
    <x v="1"/>
    <x v="8"/>
    <x v="6"/>
    <x v="19"/>
    <x v="351"/>
    <n v="702"/>
    <n v="211"/>
  </r>
  <r>
    <n v="377"/>
    <s v="Mary Burgess"/>
    <x v="2"/>
    <s v="Jeans"/>
    <d v="2025-02-13T00:00:00"/>
    <d v="2025-02-27T00:00:00"/>
    <n v="3"/>
    <n v="262"/>
    <x v="1"/>
    <x v="2"/>
    <x v="1"/>
    <x v="1"/>
    <x v="7"/>
    <x v="3"/>
    <x v="9"/>
    <x v="352"/>
    <n v="786"/>
    <n v="236"/>
  </r>
  <r>
    <n v="378"/>
    <s v="Brooke Delgado"/>
    <x v="3"/>
    <s v="Juice"/>
    <d v="2025-07-10T00:00:00"/>
    <d v="2025-07-18T00:00:00"/>
    <n v="8"/>
    <n v="360"/>
    <x v="1"/>
    <x v="2"/>
    <x v="2"/>
    <x v="1"/>
    <x v="2"/>
    <x v="3"/>
    <x v="10"/>
    <x v="353"/>
    <n v="2880"/>
    <n v="1296"/>
  </r>
  <r>
    <n v="379"/>
    <s v="Casey Gillespie"/>
    <x v="3"/>
    <s v="Milk"/>
    <d v="2025-10-22T00:00:00"/>
    <d v="2025-10-23T00:00:00"/>
    <n v="10"/>
    <n v="279"/>
    <x v="0"/>
    <x v="1"/>
    <x v="3"/>
    <x v="1"/>
    <x v="1"/>
    <x v="2"/>
    <x v="18"/>
    <x v="354"/>
    <n v="2790"/>
    <n v="1395"/>
  </r>
  <r>
    <n v="380"/>
    <s v="Corey Rodriguez"/>
    <x v="1"/>
    <s v="Non-Fiction"/>
    <d v="2025-01-18T00:00:00"/>
    <d v="2025-01-21T00:00:00"/>
    <n v="4"/>
    <n v="801"/>
    <x v="0"/>
    <x v="2"/>
    <x v="0"/>
    <x v="1"/>
    <x v="10"/>
    <x v="5"/>
    <x v="8"/>
    <x v="355"/>
    <n v="3204"/>
    <n v="1602"/>
  </r>
  <r>
    <n v="381"/>
    <s v="Cathy Taylor"/>
    <x v="4"/>
    <s v="Table Lamp"/>
    <d v="2025-11-28T00:00:00"/>
    <d v="2025-12-02T00:00:00"/>
    <n v="4"/>
    <n v="346"/>
    <x v="1"/>
    <x v="0"/>
    <x v="2"/>
    <x v="1"/>
    <x v="4"/>
    <x v="6"/>
    <x v="0"/>
    <x v="356"/>
    <n v="1384"/>
    <n v="346"/>
  </r>
  <r>
    <n v="382"/>
    <s v="Tiffany Turner"/>
    <x v="2"/>
    <s v="Jeans"/>
    <d v="2025-02-07T00:00:00"/>
    <d v="2025-02-18T00:00:00"/>
    <n v="5"/>
    <n v="215"/>
    <x v="1"/>
    <x v="3"/>
    <x v="1"/>
    <x v="1"/>
    <x v="7"/>
    <x v="6"/>
    <x v="11"/>
    <x v="357"/>
    <n v="1075"/>
    <n v="322"/>
  </r>
  <r>
    <n v="383"/>
    <s v="Michael Durham"/>
    <x v="0"/>
    <s v="Laptop"/>
    <d v="2025-04-17T00:00:00"/>
    <d v="2025-04-22T00:00:00"/>
    <n v="9"/>
    <n v="860"/>
    <x v="0"/>
    <x v="4"/>
    <x v="3"/>
    <x v="1"/>
    <x v="11"/>
    <x v="3"/>
    <x v="3"/>
    <x v="358"/>
    <n v="7740"/>
    <n v="1161"/>
  </r>
  <r>
    <n v="384"/>
    <s v="Donald Hawkins"/>
    <x v="2"/>
    <s v="Sneakers"/>
    <d v="2025-02-07T00:00:00"/>
    <d v="2025-02-16T00:00:00"/>
    <n v="2"/>
    <n v="461"/>
    <x v="1"/>
    <x v="1"/>
    <x v="1"/>
    <x v="1"/>
    <x v="7"/>
    <x v="6"/>
    <x v="7"/>
    <x v="359"/>
    <n v="922"/>
    <n v="230"/>
  </r>
  <r>
    <n v="385"/>
    <s v="Sarah Davis"/>
    <x v="3"/>
    <s v="Cereal"/>
    <d v="2025-11-27T00:00:00"/>
    <d v="2025-12-06T00:00:00"/>
    <n v="7"/>
    <n v="579"/>
    <x v="0"/>
    <x v="0"/>
    <x v="3"/>
    <x v="1"/>
    <x v="4"/>
    <x v="3"/>
    <x v="7"/>
    <x v="360"/>
    <n v="4053"/>
    <n v="1824"/>
  </r>
  <r>
    <n v="386"/>
    <s v="Autumn Key"/>
    <x v="0"/>
    <s v="Smartphone"/>
    <d v="2025-10-19T00:00:00"/>
    <d v="2025-10-23T00:00:00"/>
    <n v="3"/>
    <n v="982"/>
    <x v="1"/>
    <x v="0"/>
    <x v="3"/>
    <x v="1"/>
    <x v="1"/>
    <x v="4"/>
    <x v="0"/>
    <x v="361"/>
    <n v="2946"/>
    <n v="736"/>
  </r>
  <r>
    <n v="387"/>
    <s v="Kristen Rowe"/>
    <x v="3"/>
    <s v="Juice"/>
    <d v="2025-07-04T00:00:00"/>
    <d v="2025-07-11T00:00:00"/>
    <n v="2"/>
    <n v="969"/>
    <x v="0"/>
    <x v="3"/>
    <x v="3"/>
    <x v="1"/>
    <x v="2"/>
    <x v="6"/>
    <x v="12"/>
    <x v="48"/>
    <n v="1938"/>
    <n v="872"/>
  </r>
  <r>
    <n v="388"/>
    <s v="Kelly Sanchez"/>
    <x v="1"/>
    <s v="Fiction"/>
    <d v="2025-01-22T00:00:00"/>
    <d v="2025-01-29T00:00:00"/>
    <n v="6"/>
    <n v="563"/>
    <x v="0"/>
    <x v="0"/>
    <x v="3"/>
    <x v="1"/>
    <x v="10"/>
    <x v="2"/>
    <x v="12"/>
    <x v="362"/>
    <n v="3378"/>
    <n v="1689"/>
  </r>
  <r>
    <n v="389"/>
    <s v="Alan Bowen"/>
    <x v="2"/>
    <s v="Jeans"/>
    <d v="2025-08-12T00:00:00"/>
    <d v="2025-08-22T00:00:00"/>
    <n v="7"/>
    <n v="894"/>
    <x v="0"/>
    <x v="2"/>
    <x v="0"/>
    <x v="1"/>
    <x v="9"/>
    <x v="1"/>
    <x v="2"/>
    <x v="363"/>
    <n v="6258"/>
    <n v="1877"/>
  </r>
  <r>
    <n v="390"/>
    <s v="Susan Rodriguez"/>
    <x v="4"/>
    <s v="Table Lamp"/>
    <d v="2025-08-12T00:00:00"/>
    <d v="2025-08-13T00:00:00"/>
    <n v="8"/>
    <n v="177"/>
    <x v="0"/>
    <x v="0"/>
    <x v="0"/>
    <x v="1"/>
    <x v="9"/>
    <x v="1"/>
    <x v="18"/>
    <x v="304"/>
    <n v="1416"/>
    <n v="354"/>
  </r>
  <r>
    <n v="391"/>
    <s v="Tyler Stevens"/>
    <x v="1"/>
    <s v="Children's Book"/>
    <d v="2025-12-28T00:00:00"/>
    <d v="2025-12-30T00:00:00"/>
    <n v="9"/>
    <n v="455"/>
    <x v="0"/>
    <x v="4"/>
    <x v="2"/>
    <x v="1"/>
    <x v="6"/>
    <x v="4"/>
    <x v="19"/>
    <x v="364"/>
    <n v="4095"/>
    <n v="1638"/>
  </r>
  <r>
    <n v="392"/>
    <s v="Amanda Mcfarland"/>
    <x v="2"/>
    <s v="Jeans"/>
    <d v="2025-03-21T00:00:00"/>
    <d v="2025-03-30T00:00:00"/>
    <n v="6"/>
    <n v="565"/>
    <x v="0"/>
    <x v="1"/>
    <x v="3"/>
    <x v="1"/>
    <x v="3"/>
    <x v="6"/>
    <x v="7"/>
    <x v="249"/>
    <n v="3390"/>
    <n v="1017"/>
  </r>
  <r>
    <n v="393"/>
    <s v="Tanya Evans"/>
    <x v="0"/>
    <s v="Headphones"/>
    <d v="2025-09-24T00:00:00"/>
    <d v="2025-10-01T00:00:00"/>
    <n v="3"/>
    <n v="565"/>
    <x v="0"/>
    <x v="3"/>
    <x v="0"/>
    <x v="1"/>
    <x v="8"/>
    <x v="2"/>
    <x v="12"/>
    <x v="365"/>
    <n v="1695"/>
    <n v="593"/>
  </r>
  <r>
    <n v="394"/>
    <s v="Valerie Brown"/>
    <x v="2"/>
    <s v="Sneakers"/>
    <d v="2025-08-26T00:00:00"/>
    <d v="2025-08-27T00:00:00"/>
    <n v="10"/>
    <n v="572"/>
    <x v="0"/>
    <x v="3"/>
    <x v="1"/>
    <x v="1"/>
    <x v="9"/>
    <x v="1"/>
    <x v="18"/>
    <x v="366"/>
    <n v="5720"/>
    <n v="1430"/>
  </r>
  <r>
    <n v="395"/>
    <s v="Richard Moore"/>
    <x v="1"/>
    <s v="Children's Book"/>
    <d v="2025-03-02T00:00:00"/>
    <d v="2025-03-09T00:00:00"/>
    <n v="9"/>
    <n v="616"/>
    <x v="1"/>
    <x v="1"/>
    <x v="3"/>
    <x v="1"/>
    <x v="3"/>
    <x v="4"/>
    <x v="12"/>
    <x v="367"/>
    <n v="5544"/>
    <n v="2218"/>
  </r>
  <r>
    <n v="396"/>
    <s v="Philip Garcia"/>
    <x v="1"/>
    <s v="Biography"/>
    <d v="2025-04-27T00:00:00"/>
    <d v="2025-05-04T00:00:00"/>
    <n v="1"/>
    <n v="692"/>
    <x v="1"/>
    <x v="2"/>
    <x v="1"/>
    <x v="1"/>
    <x v="11"/>
    <x v="4"/>
    <x v="12"/>
    <x v="368"/>
    <n v="692"/>
    <n v="311"/>
  </r>
  <r>
    <n v="397"/>
    <s v="Rachel Shields"/>
    <x v="1"/>
    <s v="Non-Fiction"/>
    <d v="2025-07-23T00:00:00"/>
    <d v="2025-07-31T00:00:00"/>
    <n v="6"/>
    <n v="366"/>
    <x v="0"/>
    <x v="0"/>
    <x v="3"/>
    <x v="1"/>
    <x v="2"/>
    <x v="2"/>
    <x v="10"/>
    <x v="369"/>
    <n v="2196"/>
    <n v="1098"/>
  </r>
  <r>
    <n v="398"/>
    <s v="Douglas Hartman"/>
    <x v="1"/>
    <s v="Fiction"/>
    <d v="2025-01-04T00:00:00"/>
    <d v="2025-01-11T00:00:00"/>
    <n v="2"/>
    <n v="132"/>
    <x v="1"/>
    <x v="2"/>
    <x v="2"/>
    <x v="1"/>
    <x v="10"/>
    <x v="5"/>
    <x v="12"/>
    <x v="258"/>
    <n v="264"/>
    <n v="132"/>
  </r>
  <r>
    <n v="399"/>
    <s v="Sheila Barnes"/>
    <x v="0"/>
    <s v="Smartphone"/>
    <d v="2025-01-21T00:00:00"/>
    <d v="2025-02-05T00:00:00"/>
    <n v="1"/>
    <n v="102"/>
    <x v="1"/>
    <x v="0"/>
    <x v="1"/>
    <x v="1"/>
    <x v="10"/>
    <x v="1"/>
    <x v="6"/>
    <x v="162"/>
    <n v="102"/>
    <n v="25"/>
  </r>
  <r>
    <n v="400"/>
    <s v="Daniel Burgess"/>
    <x v="2"/>
    <s v="Sneakers"/>
    <d v="2025-10-09T00:00:00"/>
    <d v="2025-10-19T00:00:00"/>
    <n v="5"/>
    <n v="644"/>
    <x v="0"/>
    <x v="3"/>
    <x v="2"/>
    <x v="1"/>
    <x v="1"/>
    <x v="3"/>
    <x v="2"/>
    <x v="370"/>
    <n v="3220"/>
    <n v="805"/>
  </r>
  <r>
    <n v="401"/>
    <s v="Thomas Miller"/>
    <x v="4"/>
    <s v="Vase"/>
    <d v="2025-03-12T00:00:00"/>
    <d v="2025-03-18T00:00:00"/>
    <n v="7"/>
    <n v="171"/>
    <x v="1"/>
    <x v="1"/>
    <x v="0"/>
    <x v="1"/>
    <x v="3"/>
    <x v="2"/>
    <x v="1"/>
    <x v="371"/>
    <n v="1197"/>
    <n v="299"/>
  </r>
  <r>
    <n v="402"/>
    <s v="Christopher Castro"/>
    <x v="2"/>
    <s v="Jacket"/>
    <d v="2025-09-01T00:00:00"/>
    <d v="2025-09-03T00:00:00"/>
    <n v="8"/>
    <n v="204"/>
    <x v="1"/>
    <x v="3"/>
    <x v="0"/>
    <x v="1"/>
    <x v="8"/>
    <x v="0"/>
    <x v="19"/>
    <x v="372"/>
    <n v="1632"/>
    <n v="326"/>
  </r>
  <r>
    <n v="403"/>
    <s v="Jessica Johnson"/>
    <x v="3"/>
    <s v="Juice"/>
    <d v="2025-11-14T00:00:00"/>
    <d v="2025-11-24T00:00:00"/>
    <n v="1"/>
    <n v="410"/>
    <x v="1"/>
    <x v="1"/>
    <x v="1"/>
    <x v="1"/>
    <x v="4"/>
    <x v="6"/>
    <x v="2"/>
    <x v="373"/>
    <n v="410"/>
    <n v="184"/>
  </r>
  <r>
    <n v="404"/>
    <s v="Michael Mcbride"/>
    <x v="3"/>
    <s v="Milk"/>
    <d v="2025-05-05T00:00:00"/>
    <d v="2025-05-08T00:00:00"/>
    <n v="2"/>
    <n v="874"/>
    <x v="0"/>
    <x v="0"/>
    <x v="2"/>
    <x v="1"/>
    <x v="0"/>
    <x v="0"/>
    <x v="8"/>
    <x v="374"/>
    <n v="1748"/>
    <n v="874"/>
  </r>
  <r>
    <n v="405"/>
    <s v="Jennifer Taylor"/>
    <x v="1"/>
    <s v="Non-Fiction"/>
    <d v="2025-02-19T00:00:00"/>
    <d v="2025-02-23T00:00:00"/>
    <n v="7"/>
    <n v="855"/>
    <x v="1"/>
    <x v="2"/>
    <x v="0"/>
    <x v="1"/>
    <x v="7"/>
    <x v="2"/>
    <x v="0"/>
    <x v="375"/>
    <n v="5985"/>
    <n v="2992"/>
  </r>
  <r>
    <n v="406"/>
    <s v="Maria Cooke"/>
    <x v="4"/>
    <s v="Wall Art"/>
    <d v="2025-04-06T00:00:00"/>
    <d v="2025-04-13T00:00:00"/>
    <n v="1"/>
    <n v="386"/>
    <x v="0"/>
    <x v="0"/>
    <x v="1"/>
    <x v="1"/>
    <x v="11"/>
    <x v="4"/>
    <x v="12"/>
    <x v="376"/>
    <n v="386"/>
    <n v="116"/>
  </r>
  <r>
    <n v="407"/>
    <s v="Kari Lee"/>
    <x v="1"/>
    <s v="Biography"/>
    <d v="2025-03-16T00:00:00"/>
    <d v="2025-03-27T00:00:00"/>
    <n v="9"/>
    <n v="309"/>
    <x v="1"/>
    <x v="4"/>
    <x v="3"/>
    <x v="1"/>
    <x v="3"/>
    <x v="4"/>
    <x v="11"/>
    <x v="377"/>
    <n v="2781"/>
    <n v="1251"/>
  </r>
  <r>
    <n v="408"/>
    <s v="Xavier Rowe"/>
    <x v="4"/>
    <s v="Vase"/>
    <d v="2025-02-21T00:00:00"/>
    <d v="2025-03-03T00:00:00"/>
    <n v="3"/>
    <n v="97"/>
    <x v="0"/>
    <x v="2"/>
    <x v="0"/>
    <x v="1"/>
    <x v="7"/>
    <x v="6"/>
    <x v="2"/>
    <x v="378"/>
    <n v="291"/>
    <n v="73"/>
  </r>
  <r>
    <n v="409"/>
    <s v="Tiffany Robertson"/>
    <x v="1"/>
    <s v="Biography"/>
    <d v="2025-11-09T00:00:00"/>
    <d v="2025-11-20T00:00:00"/>
    <n v="4"/>
    <n v="180"/>
    <x v="1"/>
    <x v="1"/>
    <x v="3"/>
    <x v="1"/>
    <x v="4"/>
    <x v="4"/>
    <x v="11"/>
    <x v="379"/>
    <n v="720"/>
    <n v="324"/>
  </r>
  <r>
    <n v="410"/>
    <s v="Samantha Simpson"/>
    <x v="2"/>
    <s v="Sneakers"/>
    <d v="2025-06-28T00:00:00"/>
    <d v="2025-07-04T00:00:00"/>
    <n v="1"/>
    <n v="187"/>
    <x v="1"/>
    <x v="0"/>
    <x v="1"/>
    <x v="1"/>
    <x v="5"/>
    <x v="5"/>
    <x v="1"/>
    <x v="380"/>
    <n v="187"/>
    <n v="47"/>
  </r>
  <r>
    <n v="411"/>
    <s v="Rachel Shannon"/>
    <x v="4"/>
    <s v="Table Lamp"/>
    <d v="2025-09-26T00:00:00"/>
    <d v="2025-10-04T00:00:00"/>
    <n v="9"/>
    <n v="286"/>
    <x v="1"/>
    <x v="3"/>
    <x v="3"/>
    <x v="1"/>
    <x v="8"/>
    <x v="6"/>
    <x v="10"/>
    <x v="381"/>
    <n v="2574"/>
    <n v="643"/>
  </r>
  <r>
    <n v="412"/>
    <s v="Brandon Lewis"/>
    <x v="4"/>
    <s v="Vase"/>
    <d v="2025-01-18T00:00:00"/>
    <d v="2025-01-31T00:00:00"/>
    <n v="6"/>
    <n v="541"/>
    <x v="1"/>
    <x v="0"/>
    <x v="0"/>
    <x v="1"/>
    <x v="10"/>
    <x v="5"/>
    <x v="13"/>
    <x v="382"/>
    <n v="3246"/>
    <n v="811"/>
  </r>
  <r>
    <n v="413"/>
    <s v="Edwin Reyes"/>
    <x v="1"/>
    <s v="Children's Book"/>
    <d v="2025-07-12T00:00:00"/>
    <d v="2025-07-20T00:00:00"/>
    <n v="8"/>
    <n v="779"/>
    <x v="0"/>
    <x v="2"/>
    <x v="2"/>
    <x v="1"/>
    <x v="2"/>
    <x v="5"/>
    <x v="10"/>
    <x v="383"/>
    <n v="6232"/>
    <n v="2493"/>
  </r>
  <r>
    <n v="414"/>
    <s v="Lisa Ramos"/>
    <x v="0"/>
    <s v="Laptop"/>
    <d v="2025-09-09T00:00:00"/>
    <d v="2025-09-11T00:00:00"/>
    <n v="4"/>
    <n v="249"/>
    <x v="1"/>
    <x v="0"/>
    <x v="0"/>
    <x v="1"/>
    <x v="8"/>
    <x v="1"/>
    <x v="19"/>
    <x v="384"/>
    <n v="996"/>
    <n v="149"/>
  </r>
  <r>
    <n v="415"/>
    <s v="Peggy Vaughn"/>
    <x v="0"/>
    <s v="Headphones"/>
    <d v="2025-07-16T00:00:00"/>
    <d v="2025-07-29T00:00:00"/>
    <n v="2"/>
    <n v="146"/>
    <x v="1"/>
    <x v="4"/>
    <x v="3"/>
    <x v="1"/>
    <x v="2"/>
    <x v="2"/>
    <x v="13"/>
    <x v="107"/>
    <n v="292"/>
    <n v="102"/>
  </r>
  <r>
    <n v="416"/>
    <s v="Bonnie Valencia"/>
    <x v="3"/>
    <s v="Cereal"/>
    <d v="2025-01-08T00:00:00"/>
    <d v="2025-01-21T00:00:00"/>
    <n v="1"/>
    <n v="333"/>
    <x v="1"/>
    <x v="3"/>
    <x v="0"/>
    <x v="1"/>
    <x v="10"/>
    <x v="2"/>
    <x v="13"/>
    <x v="385"/>
    <n v="333"/>
    <n v="150"/>
  </r>
  <r>
    <n v="417"/>
    <s v="Austin Baker"/>
    <x v="3"/>
    <s v="Milk"/>
    <d v="2025-08-28T00:00:00"/>
    <d v="2025-09-04T00:00:00"/>
    <n v="9"/>
    <n v="687"/>
    <x v="1"/>
    <x v="4"/>
    <x v="2"/>
    <x v="1"/>
    <x v="9"/>
    <x v="3"/>
    <x v="12"/>
    <x v="386"/>
    <n v="6183"/>
    <n v="3091"/>
  </r>
  <r>
    <n v="418"/>
    <s v="James Davidson"/>
    <x v="2"/>
    <s v="Jacket"/>
    <d v="2025-07-09T00:00:00"/>
    <d v="2025-07-19T00:00:00"/>
    <n v="6"/>
    <n v="342"/>
    <x v="0"/>
    <x v="3"/>
    <x v="2"/>
    <x v="1"/>
    <x v="2"/>
    <x v="2"/>
    <x v="2"/>
    <x v="118"/>
    <n v="2052"/>
    <n v="410"/>
  </r>
  <r>
    <n v="419"/>
    <s v="Kevin Hines"/>
    <x v="4"/>
    <s v="Table Lamp"/>
    <d v="2025-11-11T00:00:00"/>
    <d v="2025-11-16T00:00:00"/>
    <n v="6"/>
    <n v="461"/>
    <x v="0"/>
    <x v="2"/>
    <x v="0"/>
    <x v="1"/>
    <x v="4"/>
    <x v="1"/>
    <x v="3"/>
    <x v="387"/>
    <n v="2766"/>
    <n v="691"/>
  </r>
  <r>
    <n v="420"/>
    <s v="Lee Parker"/>
    <x v="4"/>
    <s v="Wall Art"/>
    <d v="2025-02-19T00:00:00"/>
    <d v="2025-03-01T00:00:00"/>
    <n v="4"/>
    <n v="371"/>
    <x v="1"/>
    <x v="1"/>
    <x v="3"/>
    <x v="1"/>
    <x v="7"/>
    <x v="2"/>
    <x v="2"/>
    <x v="388"/>
    <n v="1484"/>
    <n v="445"/>
  </r>
  <r>
    <n v="421"/>
    <s v="Patricia Johnson"/>
    <x v="1"/>
    <s v="Biography"/>
    <d v="2025-02-10T00:00:00"/>
    <d v="2025-02-19T00:00:00"/>
    <n v="1"/>
    <n v="200"/>
    <x v="1"/>
    <x v="1"/>
    <x v="1"/>
    <x v="1"/>
    <x v="7"/>
    <x v="0"/>
    <x v="7"/>
    <x v="389"/>
    <n v="200"/>
    <n v="90"/>
  </r>
  <r>
    <n v="422"/>
    <s v="Megan Wilson"/>
    <x v="0"/>
    <s v="Smartphone"/>
    <d v="2025-02-06T00:00:00"/>
    <d v="2025-02-15T00:00:00"/>
    <n v="3"/>
    <n v="356"/>
    <x v="0"/>
    <x v="1"/>
    <x v="3"/>
    <x v="1"/>
    <x v="7"/>
    <x v="3"/>
    <x v="7"/>
    <x v="390"/>
    <n v="1068"/>
    <n v="267"/>
  </r>
  <r>
    <n v="423"/>
    <s v="Roger Duncan"/>
    <x v="1"/>
    <s v="Fiction"/>
    <d v="2025-03-04T00:00:00"/>
    <d v="2025-03-05T00:00:00"/>
    <n v="4"/>
    <n v="587"/>
    <x v="0"/>
    <x v="4"/>
    <x v="3"/>
    <x v="1"/>
    <x v="3"/>
    <x v="1"/>
    <x v="18"/>
    <x v="391"/>
    <n v="2348"/>
    <n v="1174"/>
  </r>
  <r>
    <n v="424"/>
    <s v="April Sandoval"/>
    <x v="1"/>
    <s v="Fiction"/>
    <d v="2025-06-27T00:00:00"/>
    <d v="2025-07-05T00:00:00"/>
    <n v="4"/>
    <n v="441"/>
    <x v="0"/>
    <x v="3"/>
    <x v="0"/>
    <x v="1"/>
    <x v="5"/>
    <x v="6"/>
    <x v="10"/>
    <x v="392"/>
    <n v="1764"/>
    <n v="882"/>
  </r>
  <r>
    <n v="425"/>
    <s v="Dillon Jones"/>
    <x v="1"/>
    <s v="Non-Fiction"/>
    <d v="2025-12-22T00:00:00"/>
    <d v="2025-12-31T00:00:00"/>
    <n v="8"/>
    <n v="953"/>
    <x v="0"/>
    <x v="1"/>
    <x v="2"/>
    <x v="1"/>
    <x v="6"/>
    <x v="0"/>
    <x v="7"/>
    <x v="120"/>
    <n v="7624"/>
    <n v="3812"/>
  </r>
  <r>
    <n v="426"/>
    <s v="Bryan Howard"/>
    <x v="4"/>
    <s v="Vase"/>
    <d v="2025-02-05T00:00:00"/>
    <d v="2025-02-14T00:00:00"/>
    <n v="10"/>
    <n v="356"/>
    <x v="0"/>
    <x v="4"/>
    <x v="3"/>
    <x v="1"/>
    <x v="7"/>
    <x v="2"/>
    <x v="7"/>
    <x v="393"/>
    <n v="3560"/>
    <n v="890"/>
  </r>
  <r>
    <n v="427"/>
    <s v="Angela Osborn"/>
    <x v="2"/>
    <s v="Sneakers"/>
    <d v="2025-07-24T00:00:00"/>
    <d v="2025-07-27T00:00:00"/>
    <n v="9"/>
    <n v="855"/>
    <x v="1"/>
    <x v="3"/>
    <x v="1"/>
    <x v="1"/>
    <x v="2"/>
    <x v="3"/>
    <x v="8"/>
    <x v="394"/>
    <n v="7695"/>
    <n v="1924"/>
  </r>
  <r>
    <n v="428"/>
    <s v="Daniel Lopez"/>
    <x v="1"/>
    <s v="Non-Fiction"/>
    <d v="2025-04-26T00:00:00"/>
    <d v="2025-05-10T00:00:00"/>
    <n v="1"/>
    <n v="320"/>
    <x v="1"/>
    <x v="0"/>
    <x v="0"/>
    <x v="1"/>
    <x v="11"/>
    <x v="5"/>
    <x v="9"/>
    <x v="395"/>
    <n v="320"/>
    <n v="160"/>
  </r>
  <r>
    <n v="429"/>
    <s v="Vickie Price"/>
    <x v="2"/>
    <s v="Jacket"/>
    <d v="2025-12-20T00:00:00"/>
    <d v="2025-12-30T00:00:00"/>
    <n v="10"/>
    <n v="308"/>
    <x v="1"/>
    <x v="0"/>
    <x v="3"/>
    <x v="1"/>
    <x v="6"/>
    <x v="5"/>
    <x v="2"/>
    <x v="396"/>
    <n v="3080"/>
    <n v="616"/>
  </r>
  <r>
    <n v="430"/>
    <s v="Morgan Kim"/>
    <x v="2"/>
    <s v="Sneakers"/>
    <d v="2025-12-16T00:00:00"/>
    <d v="2025-12-29T00:00:00"/>
    <n v="8"/>
    <n v="259"/>
    <x v="1"/>
    <x v="1"/>
    <x v="2"/>
    <x v="1"/>
    <x v="6"/>
    <x v="1"/>
    <x v="13"/>
    <x v="397"/>
    <n v="2072"/>
    <n v="518"/>
  </r>
  <r>
    <n v="431"/>
    <s v="Kevin Thompson"/>
    <x v="2"/>
    <s v="Sneakers"/>
    <d v="2025-01-27T00:00:00"/>
    <d v="2025-01-29T00:00:00"/>
    <n v="8"/>
    <n v="684"/>
    <x v="0"/>
    <x v="1"/>
    <x v="2"/>
    <x v="1"/>
    <x v="10"/>
    <x v="0"/>
    <x v="19"/>
    <x v="398"/>
    <n v="5472"/>
    <n v="1368"/>
  </r>
  <r>
    <n v="432"/>
    <s v="Heather Bennett"/>
    <x v="2"/>
    <s v="Jacket"/>
    <d v="2025-09-25T00:00:00"/>
    <d v="2025-09-30T00:00:00"/>
    <n v="6"/>
    <n v="993"/>
    <x v="1"/>
    <x v="4"/>
    <x v="0"/>
    <x v="1"/>
    <x v="8"/>
    <x v="3"/>
    <x v="3"/>
    <x v="399"/>
    <n v="5958"/>
    <n v="1192"/>
  </r>
  <r>
    <n v="433"/>
    <s v="Karen Davis"/>
    <x v="4"/>
    <s v="Curtains"/>
    <d v="2025-05-21T00:00:00"/>
    <d v="2025-05-27T00:00:00"/>
    <n v="1"/>
    <n v="773"/>
    <x v="1"/>
    <x v="3"/>
    <x v="0"/>
    <x v="1"/>
    <x v="0"/>
    <x v="2"/>
    <x v="1"/>
    <x v="200"/>
    <n v="773"/>
    <n v="271"/>
  </r>
  <r>
    <n v="434"/>
    <s v="Leah Spencer"/>
    <x v="0"/>
    <s v="Laptop"/>
    <d v="2025-01-06T00:00:00"/>
    <d v="2025-01-12T00:00:00"/>
    <n v="8"/>
    <n v="527"/>
    <x v="1"/>
    <x v="0"/>
    <x v="3"/>
    <x v="1"/>
    <x v="10"/>
    <x v="0"/>
    <x v="1"/>
    <x v="400"/>
    <n v="4216"/>
    <n v="632"/>
  </r>
  <r>
    <n v="435"/>
    <s v="Lisa Martinez"/>
    <x v="2"/>
    <s v="Jacket"/>
    <d v="2025-12-01T00:00:00"/>
    <d v="2025-12-11T00:00:00"/>
    <n v="10"/>
    <n v="752"/>
    <x v="0"/>
    <x v="0"/>
    <x v="0"/>
    <x v="1"/>
    <x v="6"/>
    <x v="0"/>
    <x v="2"/>
    <x v="401"/>
    <n v="7520"/>
    <n v="1504"/>
  </r>
  <r>
    <n v="436"/>
    <s v="Lisa Mills"/>
    <x v="3"/>
    <s v="Milk"/>
    <d v="2025-11-27T00:00:00"/>
    <d v="2025-12-04T00:00:00"/>
    <n v="1"/>
    <n v="821"/>
    <x v="0"/>
    <x v="1"/>
    <x v="0"/>
    <x v="1"/>
    <x v="4"/>
    <x v="3"/>
    <x v="12"/>
    <x v="402"/>
    <n v="821"/>
    <n v="410"/>
  </r>
  <r>
    <n v="437"/>
    <s v="Traci Garcia"/>
    <x v="2"/>
    <s v="Jeans"/>
    <d v="2025-09-28T00:00:00"/>
    <d v="2025-10-04T00:00:00"/>
    <n v="9"/>
    <n v="733"/>
    <x v="1"/>
    <x v="2"/>
    <x v="2"/>
    <x v="1"/>
    <x v="8"/>
    <x v="4"/>
    <x v="1"/>
    <x v="403"/>
    <n v="6597"/>
    <n v="1979"/>
  </r>
  <r>
    <n v="438"/>
    <s v="Ryan Garrison"/>
    <x v="3"/>
    <s v="Juice"/>
    <d v="2025-02-19T00:00:00"/>
    <d v="2025-02-25T00:00:00"/>
    <n v="7"/>
    <n v="471"/>
    <x v="1"/>
    <x v="0"/>
    <x v="3"/>
    <x v="1"/>
    <x v="7"/>
    <x v="2"/>
    <x v="1"/>
    <x v="404"/>
    <n v="3297"/>
    <n v="1484"/>
  </r>
  <r>
    <n v="439"/>
    <s v="Ann Alexander"/>
    <x v="4"/>
    <s v="Curtains"/>
    <d v="2025-03-22T00:00:00"/>
    <d v="2025-03-29T00:00:00"/>
    <n v="2"/>
    <n v="566"/>
    <x v="1"/>
    <x v="2"/>
    <x v="1"/>
    <x v="1"/>
    <x v="3"/>
    <x v="5"/>
    <x v="12"/>
    <x v="405"/>
    <n v="1132"/>
    <n v="396"/>
  </r>
  <r>
    <n v="440"/>
    <s v="Hailey Monroe"/>
    <x v="2"/>
    <s v="Sneakers"/>
    <d v="2025-07-01T00:00:00"/>
    <d v="2025-07-08T00:00:00"/>
    <n v="1"/>
    <n v="284"/>
    <x v="0"/>
    <x v="2"/>
    <x v="3"/>
    <x v="1"/>
    <x v="2"/>
    <x v="1"/>
    <x v="12"/>
    <x v="406"/>
    <n v="284"/>
    <n v="71"/>
  </r>
  <r>
    <n v="441"/>
    <s v="Donald Nguyen"/>
    <x v="0"/>
    <s v="Smartphone"/>
    <d v="2025-08-17T00:00:00"/>
    <d v="2025-08-18T00:00:00"/>
    <n v="8"/>
    <n v="48"/>
    <x v="0"/>
    <x v="3"/>
    <x v="3"/>
    <x v="1"/>
    <x v="9"/>
    <x v="4"/>
    <x v="18"/>
    <x v="340"/>
    <n v="384"/>
    <n v="96"/>
  </r>
  <r>
    <n v="442"/>
    <s v="Cynthia Brown"/>
    <x v="2"/>
    <s v="Sneakers"/>
    <d v="2025-08-05T00:00:00"/>
    <d v="2025-08-11T00:00:00"/>
    <n v="3"/>
    <n v="262"/>
    <x v="1"/>
    <x v="3"/>
    <x v="2"/>
    <x v="1"/>
    <x v="9"/>
    <x v="1"/>
    <x v="1"/>
    <x v="407"/>
    <n v="786"/>
    <n v="196"/>
  </r>
  <r>
    <n v="443"/>
    <s v="Jason Price"/>
    <x v="2"/>
    <s v="T-Shirt"/>
    <d v="2025-02-28T00:00:00"/>
    <d v="2025-03-10T00:00:00"/>
    <n v="8"/>
    <n v="733"/>
    <x v="0"/>
    <x v="0"/>
    <x v="3"/>
    <x v="1"/>
    <x v="7"/>
    <x v="6"/>
    <x v="2"/>
    <x v="120"/>
    <n v="5864"/>
    <n v="2052"/>
  </r>
  <r>
    <n v="444"/>
    <s v="William Orozco"/>
    <x v="2"/>
    <s v="Sneakers"/>
    <d v="2025-04-11T00:00:00"/>
    <d v="2025-04-14T00:00:00"/>
    <n v="8"/>
    <n v="258"/>
    <x v="0"/>
    <x v="4"/>
    <x v="0"/>
    <x v="1"/>
    <x v="11"/>
    <x v="6"/>
    <x v="8"/>
    <x v="408"/>
    <n v="2064"/>
    <n v="516"/>
  </r>
  <r>
    <n v="445"/>
    <s v="Christopher Walters"/>
    <x v="2"/>
    <s v="Sneakers"/>
    <d v="2025-03-26T00:00:00"/>
    <d v="2025-04-01T00:00:00"/>
    <n v="10"/>
    <n v="405"/>
    <x v="0"/>
    <x v="3"/>
    <x v="3"/>
    <x v="1"/>
    <x v="3"/>
    <x v="2"/>
    <x v="1"/>
    <x v="301"/>
    <n v="4050"/>
    <n v="1012"/>
  </r>
  <r>
    <n v="446"/>
    <s v="Katherine Christensen MD"/>
    <x v="2"/>
    <s v="Jacket"/>
    <d v="2025-09-24T00:00:00"/>
    <d v="2025-09-25T00:00:00"/>
    <n v="6"/>
    <n v="252"/>
    <x v="0"/>
    <x v="0"/>
    <x v="0"/>
    <x v="1"/>
    <x v="8"/>
    <x v="2"/>
    <x v="18"/>
    <x v="303"/>
    <n v="1512"/>
    <n v="302"/>
  </r>
  <r>
    <n v="447"/>
    <s v="Elizabeth Williams"/>
    <x v="4"/>
    <s v="Curtains"/>
    <d v="2025-11-04T00:00:00"/>
    <d v="2025-11-10T00:00:00"/>
    <n v="10"/>
    <n v="85"/>
    <x v="0"/>
    <x v="4"/>
    <x v="2"/>
    <x v="1"/>
    <x v="4"/>
    <x v="1"/>
    <x v="1"/>
    <x v="409"/>
    <n v="850"/>
    <n v="297"/>
  </r>
  <r>
    <n v="448"/>
    <s v="Ashley Scott"/>
    <x v="4"/>
    <s v="Curtains"/>
    <d v="2025-04-21T00:00:00"/>
    <d v="2025-04-25T00:00:00"/>
    <n v="9"/>
    <n v="67"/>
    <x v="0"/>
    <x v="0"/>
    <x v="0"/>
    <x v="1"/>
    <x v="11"/>
    <x v="0"/>
    <x v="0"/>
    <x v="410"/>
    <n v="603"/>
    <n v="211"/>
  </r>
  <r>
    <n v="449"/>
    <s v="Meghan White"/>
    <x v="2"/>
    <s v="Jeans"/>
    <d v="2025-06-04T00:00:00"/>
    <d v="2025-06-10T00:00:00"/>
    <n v="3"/>
    <n v="723"/>
    <x v="0"/>
    <x v="0"/>
    <x v="3"/>
    <x v="1"/>
    <x v="5"/>
    <x v="2"/>
    <x v="1"/>
    <x v="411"/>
    <n v="2169"/>
    <n v="651"/>
  </r>
  <r>
    <n v="450"/>
    <s v="Michael Cruz"/>
    <x v="4"/>
    <s v="Vase"/>
    <d v="2025-04-15T00:00:00"/>
    <d v="2025-04-19T00:00:00"/>
    <n v="2"/>
    <n v="919"/>
    <x v="0"/>
    <x v="0"/>
    <x v="1"/>
    <x v="1"/>
    <x v="11"/>
    <x v="1"/>
    <x v="0"/>
    <x v="412"/>
    <n v="1838"/>
    <n v="459"/>
  </r>
  <r>
    <n v="451"/>
    <s v="David Stevens"/>
    <x v="0"/>
    <s v="Laptop"/>
    <d v="2025-08-02T00:00:00"/>
    <d v="2025-08-08T00:00:00"/>
    <n v="2"/>
    <n v="315"/>
    <x v="0"/>
    <x v="3"/>
    <x v="3"/>
    <x v="1"/>
    <x v="9"/>
    <x v="5"/>
    <x v="1"/>
    <x v="413"/>
    <n v="630"/>
    <n v="94"/>
  </r>
  <r>
    <n v="452"/>
    <s v="Heidi Brown"/>
    <x v="0"/>
    <s v="Camera"/>
    <d v="2025-03-23T00:00:00"/>
    <d v="2025-03-29T00:00:00"/>
    <n v="3"/>
    <n v="561"/>
    <x v="0"/>
    <x v="3"/>
    <x v="2"/>
    <x v="1"/>
    <x v="3"/>
    <x v="4"/>
    <x v="1"/>
    <x v="414"/>
    <n v="1683"/>
    <n v="337"/>
  </r>
  <r>
    <n v="453"/>
    <s v="Peter Walker"/>
    <x v="0"/>
    <s v="Smartphone"/>
    <d v="2025-06-26T00:00:00"/>
    <d v="2025-06-30T00:00:00"/>
    <n v="1"/>
    <n v="934"/>
    <x v="0"/>
    <x v="3"/>
    <x v="0"/>
    <x v="1"/>
    <x v="5"/>
    <x v="3"/>
    <x v="0"/>
    <x v="415"/>
    <n v="934"/>
    <n v="233"/>
  </r>
  <r>
    <n v="454"/>
    <s v="Levi Lopez"/>
    <x v="0"/>
    <s v="Laptop"/>
    <d v="2025-12-17T00:00:00"/>
    <d v="2025-12-22T00:00:00"/>
    <n v="1"/>
    <n v="979"/>
    <x v="1"/>
    <x v="0"/>
    <x v="2"/>
    <x v="1"/>
    <x v="6"/>
    <x v="2"/>
    <x v="3"/>
    <x v="326"/>
    <n v="979"/>
    <n v="147"/>
  </r>
  <r>
    <n v="455"/>
    <s v="Peter Williams"/>
    <x v="4"/>
    <s v="Vase"/>
    <d v="2025-09-17T00:00:00"/>
    <d v="2025-09-23T00:00:00"/>
    <n v="1"/>
    <n v="805"/>
    <x v="1"/>
    <x v="1"/>
    <x v="2"/>
    <x v="1"/>
    <x v="8"/>
    <x v="2"/>
    <x v="1"/>
    <x v="416"/>
    <n v="805"/>
    <n v="201"/>
  </r>
  <r>
    <n v="456"/>
    <s v="Jessica Richards"/>
    <x v="1"/>
    <s v="Fiction"/>
    <d v="2025-01-09T00:00:00"/>
    <d v="2025-01-16T00:00:00"/>
    <n v="3"/>
    <n v="319"/>
    <x v="0"/>
    <x v="0"/>
    <x v="3"/>
    <x v="1"/>
    <x v="10"/>
    <x v="3"/>
    <x v="12"/>
    <x v="417"/>
    <n v="957"/>
    <n v="478"/>
  </r>
  <r>
    <n v="457"/>
    <s v="Tammy Anderson"/>
    <x v="1"/>
    <s v="Children's Book"/>
    <d v="2025-05-02T00:00:00"/>
    <d v="2025-05-12T00:00:00"/>
    <n v="4"/>
    <n v="872"/>
    <x v="0"/>
    <x v="2"/>
    <x v="2"/>
    <x v="1"/>
    <x v="0"/>
    <x v="6"/>
    <x v="2"/>
    <x v="418"/>
    <n v="3488"/>
    <n v="1395"/>
  </r>
  <r>
    <n v="458"/>
    <s v="Stephanie Ferguson"/>
    <x v="3"/>
    <s v="Juice"/>
    <d v="2025-03-12T00:00:00"/>
    <d v="2025-03-16T00:00:00"/>
    <n v="3"/>
    <n v="154"/>
    <x v="1"/>
    <x v="2"/>
    <x v="2"/>
    <x v="1"/>
    <x v="3"/>
    <x v="2"/>
    <x v="0"/>
    <x v="419"/>
    <n v="462"/>
    <n v="208"/>
  </r>
  <r>
    <n v="459"/>
    <s v="Ashley Parrish"/>
    <x v="0"/>
    <s v="Smartphone"/>
    <d v="2025-07-04T00:00:00"/>
    <d v="2025-07-06T00:00:00"/>
    <n v="10"/>
    <n v="674"/>
    <x v="1"/>
    <x v="1"/>
    <x v="1"/>
    <x v="1"/>
    <x v="2"/>
    <x v="6"/>
    <x v="19"/>
    <x v="420"/>
    <n v="6740"/>
    <n v="1685"/>
  </r>
  <r>
    <n v="460"/>
    <s v="Kimberly Morrison"/>
    <x v="1"/>
    <s v="Fiction"/>
    <d v="2025-09-25T00:00:00"/>
    <d v="2025-09-30T00:00:00"/>
    <n v="8"/>
    <n v="203"/>
    <x v="0"/>
    <x v="4"/>
    <x v="1"/>
    <x v="1"/>
    <x v="8"/>
    <x v="3"/>
    <x v="3"/>
    <x v="421"/>
    <n v="1624"/>
    <n v="812"/>
  </r>
  <r>
    <n v="461"/>
    <s v="Timothy Gilbert"/>
    <x v="4"/>
    <s v="Wall Art"/>
    <d v="2025-04-12T00:00:00"/>
    <d v="2025-04-18T00:00:00"/>
    <n v="5"/>
    <n v="608"/>
    <x v="1"/>
    <x v="0"/>
    <x v="3"/>
    <x v="1"/>
    <x v="11"/>
    <x v="5"/>
    <x v="1"/>
    <x v="422"/>
    <n v="3040"/>
    <n v="912"/>
  </r>
  <r>
    <n v="462"/>
    <s v="Erin Carter"/>
    <x v="4"/>
    <s v="Curtains"/>
    <d v="2025-04-21T00:00:00"/>
    <d v="2025-04-25T00:00:00"/>
    <n v="5"/>
    <n v="664"/>
    <x v="1"/>
    <x v="3"/>
    <x v="1"/>
    <x v="1"/>
    <x v="11"/>
    <x v="0"/>
    <x v="0"/>
    <x v="10"/>
    <n v="3320"/>
    <n v="1162"/>
  </r>
  <r>
    <n v="463"/>
    <s v="Jaime Lang"/>
    <x v="4"/>
    <s v="Curtains"/>
    <d v="2025-05-25T00:00:00"/>
    <d v="2025-06-06T00:00:00"/>
    <n v="9"/>
    <n v="164"/>
    <x v="1"/>
    <x v="4"/>
    <x v="0"/>
    <x v="1"/>
    <x v="0"/>
    <x v="4"/>
    <x v="5"/>
    <x v="423"/>
    <n v="1476"/>
    <n v="517"/>
  </r>
  <r>
    <n v="464"/>
    <s v="Amanda Jones"/>
    <x v="2"/>
    <s v="Sneakers"/>
    <d v="2025-01-26T00:00:00"/>
    <d v="2025-01-29T00:00:00"/>
    <n v="4"/>
    <n v="200"/>
    <x v="0"/>
    <x v="1"/>
    <x v="3"/>
    <x v="1"/>
    <x v="10"/>
    <x v="4"/>
    <x v="8"/>
    <x v="424"/>
    <n v="800"/>
    <n v="200"/>
  </r>
  <r>
    <n v="465"/>
    <s v="Elizabeth Miller"/>
    <x v="3"/>
    <s v="Milk"/>
    <d v="2025-05-16T00:00:00"/>
    <d v="2025-05-25T00:00:00"/>
    <n v="4"/>
    <n v="959"/>
    <x v="0"/>
    <x v="2"/>
    <x v="2"/>
    <x v="1"/>
    <x v="0"/>
    <x v="6"/>
    <x v="7"/>
    <x v="425"/>
    <n v="3836"/>
    <n v="1918"/>
  </r>
  <r>
    <n v="466"/>
    <s v="Joseph Taylor"/>
    <x v="3"/>
    <s v="Milk"/>
    <d v="2025-10-12T00:00:00"/>
    <d v="2025-10-15T00:00:00"/>
    <n v="3"/>
    <n v="960"/>
    <x v="0"/>
    <x v="4"/>
    <x v="3"/>
    <x v="1"/>
    <x v="1"/>
    <x v="4"/>
    <x v="8"/>
    <x v="426"/>
    <n v="2880"/>
    <n v="1440"/>
  </r>
  <r>
    <n v="467"/>
    <s v="Traci Camacho"/>
    <x v="3"/>
    <s v="Juice"/>
    <d v="2025-08-09T00:00:00"/>
    <d v="2025-08-13T00:00:00"/>
    <n v="1"/>
    <n v="269"/>
    <x v="0"/>
    <x v="2"/>
    <x v="0"/>
    <x v="1"/>
    <x v="9"/>
    <x v="5"/>
    <x v="0"/>
    <x v="76"/>
    <n v="269"/>
    <n v="121"/>
  </r>
  <r>
    <n v="468"/>
    <s v="Kenneth Long"/>
    <x v="0"/>
    <s v="Headphones"/>
    <d v="2025-01-23T00:00:00"/>
    <d v="2025-02-01T00:00:00"/>
    <n v="9"/>
    <n v="498"/>
    <x v="0"/>
    <x v="0"/>
    <x v="3"/>
    <x v="1"/>
    <x v="10"/>
    <x v="3"/>
    <x v="7"/>
    <x v="427"/>
    <n v="4482"/>
    <n v="1569"/>
  </r>
  <r>
    <n v="469"/>
    <s v="Michael Young"/>
    <x v="2"/>
    <s v="Jacket"/>
    <d v="2025-03-20T00:00:00"/>
    <d v="2025-03-27T00:00:00"/>
    <n v="6"/>
    <n v="662"/>
    <x v="0"/>
    <x v="2"/>
    <x v="3"/>
    <x v="1"/>
    <x v="3"/>
    <x v="3"/>
    <x v="12"/>
    <x v="428"/>
    <n v="3972"/>
    <n v="794"/>
  </r>
  <r>
    <n v="470"/>
    <s v="Matthew Steele"/>
    <x v="3"/>
    <s v="Milk"/>
    <d v="2025-01-24T00:00:00"/>
    <d v="2025-02-03T00:00:00"/>
    <n v="1"/>
    <n v="909"/>
    <x v="1"/>
    <x v="3"/>
    <x v="0"/>
    <x v="1"/>
    <x v="10"/>
    <x v="6"/>
    <x v="2"/>
    <x v="429"/>
    <n v="909"/>
    <n v="454"/>
  </r>
  <r>
    <n v="471"/>
    <s v="Reginald Diaz"/>
    <x v="4"/>
    <s v="Vase"/>
    <d v="2025-12-21T00:00:00"/>
    <d v="2025-12-24T00:00:00"/>
    <n v="8"/>
    <n v="189"/>
    <x v="0"/>
    <x v="0"/>
    <x v="2"/>
    <x v="1"/>
    <x v="6"/>
    <x v="4"/>
    <x v="8"/>
    <x v="430"/>
    <n v="1512"/>
    <n v="378"/>
  </r>
  <r>
    <n v="472"/>
    <s v="Amanda Juarez"/>
    <x v="3"/>
    <s v="Cereal"/>
    <d v="2025-04-23T00:00:00"/>
    <d v="2025-05-02T00:00:00"/>
    <n v="4"/>
    <n v="689"/>
    <x v="1"/>
    <x v="1"/>
    <x v="1"/>
    <x v="1"/>
    <x v="11"/>
    <x v="2"/>
    <x v="7"/>
    <x v="431"/>
    <n v="2756"/>
    <n v="1240"/>
  </r>
  <r>
    <n v="473"/>
    <s v="Courtney Sullivan"/>
    <x v="1"/>
    <s v="Children's Book"/>
    <d v="2025-09-21T00:00:00"/>
    <d v="2025-09-28T00:00:00"/>
    <n v="9"/>
    <n v="485"/>
    <x v="1"/>
    <x v="2"/>
    <x v="2"/>
    <x v="1"/>
    <x v="8"/>
    <x v="4"/>
    <x v="12"/>
    <x v="52"/>
    <n v="4365"/>
    <n v="1746"/>
  </r>
  <r>
    <n v="474"/>
    <s v="Linda Elliott"/>
    <x v="3"/>
    <s v="Cereal"/>
    <d v="2025-09-09T00:00:00"/>
    <d v="2025-09-11T00:00:00"/>
    <n v="2"/>
    <n v="31"/>
    <x v="1"/>
    <x v="4"/>
    <x v="0"/>
    <x v="1"/>
    <x v="8"/>
    <x v="1"/>
    <x v="19"/>
    <x v="257"/>
    <n v="62"/>
    <n v="28"/>
  </r>
  <r>
    <n v="475"/>
    <s v="Sherry Schmidt"/>
    <x v="1"/>
    <s v="Biography"/>
    <d v="2025-09-12T00:00:00"/>
    <d v="2025-09-14T00:00:00"/>
    <n v="6"/>
    <n v="806"/>
    <x v="0"/>
    <x v="3"/>
    <x v="0"/>
    <x v="1"/>
    <x v="8"/>
    <x v="6"/>
    <x v="19"/>
    <x v="432"/>
    <n v="4836"/>
    <n v="2176"/>
  </r>
  <r>
    <n v="476"/>
    <s v="Jacqueline Williams"/>
    <x v="4"/>
    <s v="Curtains"/>
    <d v="2025-10-08T00:00:00"/>
    <d v="2025-10-10T00:00:00"/>
    <n v="5"/>
    <n v="720"/>
    <x v="0"/>
    <x v="0"/>
    <x v="2"/>
    <x v="1"/>
    <x v="1"/>
    <x v="2"/>
    <x v="19"/>
    <x v="433"/>
    <n v="3600"/>
    <n v="1260"/>
  </r>
  <r>
    <n v="477"/>
    <s v="Brian Simmons"/>
    <x v="4"/>
    <s v="Curtains"/>
    <d v="2025-07-17T00:00:00"/>
    <d v="2025-07-23T00:00:00"/>
    <n v="2"/>
    <n v="420"/>
    <x v="0"/>
    <x v="1"/>
    <x v="3"/>
    <x v="1"/>
    <x v="2"/>
    <x v="3"/>
    <x v="1"/>
    <x v="434"/>
    <n v="840"/>
    <n v="294"/>
  </r>
  <r>
    <n v="478"/>
    <s v="Richard Avery"/>
    <x v="3"/>
    <s v="Juice"/>
    <d v="2025-12-16T00:00:00"/>
    <d v="2025-12-26T00:00:00"/>
    <n v="3"/>
    <n v="10"/>
    <x v="0"/>
    <x v="3"/>
    <x v="3"/>
    <x v="1"/>
    <x v="6"/>
    <x v="1"/>
    <x v="2"/>
    <x v="435"/>
    <n v="30"/>
    <n v="13"/>
  </r>
  <r>
    <n v="479"/>
    <s v="Abigail Davis"/>
    <x v="1"/>
    <s v="Fiction"/>
    <d v="2025-10-23T00:00:00"/>
    <d v="2025-11-02T00:00:00"/>
    <n v="1"/>
    <n v="950"/>
    <x v="0"/>
    <x v="1"/>
    <x v="1"/>
    <x v="1"/>
    <x v="1"/>
    <x v="3"/>
    <x v="2"/>
    <x v="436"/>
    <n v="950"/>
    <n v="475"/>
  </r>
  <r>
    <n v="480"/>
    <s v="Andrew Cruz"/>
    <x v="2"/>
    <s v="T-Shirt"/>
    <d v="2025-02-28T00:00:00"/>
    <d v="2025-03-06T00:00:00"/>
    <n v="7"/>
    <n v="996"/>
    <x v="0"/>
    <x v="4"/>
    <x v="0"/>
    <x v="1"/>
    <x v="7"/>
    <x v="6"/>
    <x v="1"/>
    <x v="437"/>
    <n v="6972"/>
    <n v="2440"/>
  </r>
  <r>
    <n v="481"/>
    <s v="Laura Benson"/>
    <x v="1"/>
    <s v="Biography"/>
    <d v="2025-02-01T00:00:00"/>
    <d v="2025-02-05T00:00:00"/>
    <n v="4"/>
    <n v="439"/>
    <x v="0"/>
    <x v="2"/>
    <x v="2"/>
    <x v="1"/>
    <x v="7"/>
    <x v="5"/>
    <x v="0"/>
    <x v="438"/>
    <n v="1756"/>
    <n v="790"/>
  </r>
  <r>
    <n v="482"/>
    <s v="Pamela Weaver"/>
    <x v="1"/>
    <s v="Biography"/>
    <d v="2025-01-03T00:00:00"/>
    <d v="2025-01-10T00:00:00"/>
    <n v="9"/>
    <n v="727"/>
    <x v="0"/>
    <x v="0"/>
    <x v="0"/>
    <x v="1"/>
    <x v="10"/>
    <x v="6"/>
    <x v="12"/>
    <x v="439"/>
    <n v="6543"/>
    <n v="2944"/>
  </r>
  <r>
    <n v="483"/>
    <s v="Robert Mendoza"/>
    <x v="0"/>
    <s v="Headphones"/>
    <d v="2025-02-16T00:00:00"/>
    <d v="2025-02-20T00:00:00"/>
    <n v="5"/>
    <n v="314"/>
    <x v="0"/>
    <x v="3"/>
    <x v="2"/>
    <x v="1"/>
    <x v="7"/>
    <x v="4"/>
    <x v="0"/>
    <x v="440"/>
    <n v="1570"/>
    <n v="549"/>
  </r>
  <r>
    <n v="484"/>
    <s v="Veronica Parks"/>
    <x v="4"/>
    <s v="Table Lamp"/>
    <d v="2025-09-20T00:00:00"/>
    <d v="2025-09-24T00:00:00"/>
    <n v="8"/>
    <n v="419"/>
    <x v="1"/>
    <x v="0"/>
    <x v="3"/>
    <x v="1"/>
    <x v="8"/>
    <x v="5"/>
    <x v="0"/>
    <x v="92"/>
    <n v="3352"/>
    <n v="838"/>
  </r>
  <r>
    <n v="485"/>
    <s v="Pamela Romero"/>
    <x v="1"/>
    <s v="Children's Book"/>
    <d v="2025-11-26T00:00:00"/>
    <d v="2025-12-05T00:00:00"/>
    <n v="5"/>
    <n v="900"/>
    <x v="1"/>
    <x v="1"/>
    <x v="3"/>
    <x v="1"/>
    <x v="4"/>
    <x v="2"/>
    <x v="7"/>
    <x v="441"/>
    <n v="4500"/>
    <n v="1800"/>
  </r>
  <r>
    <n v="486"/>
    <s v="Tammy Sellers"/>
    <x v="3"/>
    <s v="Cereal"/>
    <d v="2025-11-27T00:00:00"/>
    <d v="2025-12-03T00:00:00"/>
    <n v="7"/>
    <n v="444"/>
    <x v="1"/>
    <x v="1"/>
    <x v="3"/>
    <x v="1"/>
    <x v="4"/>
    <x v="3"/>
    <x v="1"/>
    <x v="442"/>
    <n v="3108"/>
    <n v="1399"/>
  </r>
  <r>
    <n v="487"/>
    <s v="Joseph Obrien"/>
    <x v="3"/>
    <s v="Cereal"/>
    <d v="2025-06-06T00:00:00"/>
    <d v="2025-06-09T00:00:00"/>
    <n v="5"/>
    <n v="615"/>
    <x v="1"/>
    <x v="1"/>
    <x v="0"/>
    <x v="1"/>
    <x v="5"/>
    <x v="6"/>
    <x v="8"/>
    <x v="443"/>
    <n v="3075"/>
    <n v="1384"/>
  </r>
  <r>
    <n v="488"/>
    <s v="Austin Smith"/>
    <x v="1"/>
    <s v="Non-Fiction"/>
    <d v="2025-12-15T00:00:00"/>
    <d v="2025-12-16T00:00:00"/>
    <n v="7"/>
    <n v="595"/>
    <x v="0"/>
    <x v="0"/>
    <x v="1"/>
    <x v="1"/>
    <x v="6"/>
    <x v="0"/>
    <x v="18"/>
    <x v="444"/>
    <n v="4165"/>
    <n v="2082"/>
  </r>
  <r>
    <n v="489"/>
    <s v="David Caldwell"/>
    <x v="4"/>
    <s v="Wall Art"/>
    <d v="2025-01-03T00:00:00"/>
    <d v="2025-01-12T00:00:00"/>
    <n v="1"/>
    <n v="669"/>
    <x v="0"/>
    <x v="0"/>
    <x v="1"/>
    <x v="1"/>
    <x v="10"/>
    <x v="6"/>
    <x v="7"/>
    <x v="445"/>
    <n v="669"/>
    <n v="201"/>
  </r>
  <r>
    <n v="490"/>
    <s v="Matthew Gomez"/>
    <x v="2"/>
    <s v="T-Shirt"/>
    <d v="2025-08-10T00:00:00"/>
    <d v="2025-08-13T00:00:00"/>
    <n v="9"/>
    <n v="967"/>
    <x v="0"/>
    <x v="3"/>
    <x v="1"/>
    <x v="1"/>
    <x v="9"/>
    <x v="4"/>
    <x v="8"/>
    <x v="213"/>
    <n v="8703"/>
    <n v="3046"/>
  </r>
  <r>
    <n v="491"/>
    <s v="Maria Brown"/>
    <x v="0"/>
    <s v="Smartphone"/>
    <d v="2025-04-12T00:00:00"/>
    <d v="2025-04-18T00:00:00"/>
    <n v="5"/>
    <n v="874"/>
    <x v="0"/>
    <x v="3"/>
    <x v="3"/>
    <x v="1"/>
    <x v="11"/>
    <x v="5"/>
    <x v="1"/>
    <x v="446"/>
    <n v="4370"/>
    <n v="1092"/>
  </r>
  <r>
    <n v="492"/>
    <s v="Clifford Ford"/>
    <x v="3"/>
    <s v="Milk"/>
    <d v="2025-10-18T00:00:00"/>
    <d v="2025-10-25T00:00:00"/>
    <n v="6"/>
    <n v="124"/>
    <x v="1"/>
    <x v="0"/>
    <x v="3"/>
    <x v="1"/>
    <x v="1"/>
    <x v="5"/>
    <x v="12"/>
    <x v="447"/>
    <n v="744"/>
    <n v="372"/>
  </r>
  <r>
    <n v="493"/>
    <s v="Tammy Allison"/>
    <x v="1"/>
    <s v="Children's Book"/>
    <d v="2025-10-26T00:00:00"/>
    <d v="2025-11-01T00:00:00"/>
    <n v="6"/>
    <n v="894"/>
    <x v="1"/>
    <x v="3"/>
    <x v="0"/>
    <x v="1"/>
    <x v="1"/>
    <x v="4"/>
    <x v="1"/>
    <x v="448"/>
    <n v="5364"/>
    <n v="2146"/>
  </r>
  <r>
    <n v="494"/>
    <s v="Rachel Gibson"/>
    <x v="2"/>
    <s v="Jeans"/>
    <d v="2025-05-23T00:00:00"/>
    <d v="2025-05-26T00:00:00"/>
    <n v="4"/>
    <n v="740"/>
    <x v="0"/>
    <x v="1"/>
    <x v="2"/>
    <x v="1"/>
    <x v="0"/>
    <x v="6"/>
    <x v="8"/>
    <x v="449"/>
    <n v="2960"/>
    <n v="888"/>
  </r>
  <r>
    <n v="495"/>
    <s v="Lauren Daniels"/>
    <x v="4"/>
    <s v="Wall Art"/>
    <d v="2025-09-16T00:00:00"/>
    <d v="2025-09-19T00:00:00"/>
    <n v="10"/>
    <n v="741"/>
    <x v="1"/>
    <x v="4"/>
    <x v="3"/>
    <x v="1"/>
    <x v="8"/>
    <x v="1"/>
    <x v="8"/>
    <x v="450"/>
    <n v="7410"/>
    <n v="2223"/>
  </r>
  <r>
    <n v="496"/>
    <s v="Joseph Obrien"/>
    <x v="0"/>
    <s v="Smartphone"/>
    <d v="2025-02-21T00:00:00"/>
    <d v="2025-03-02T00:00:00"/>
    <n v="1"/>
    <n v="474"/>
    <x v="1"/>
    <x v="3"/>
    <x v="2"/>
    <x v="1"/>
    <x v="7"/>
    <x v="6"/>
    <x v="7"/>
    <x v="451"/>
    <n v="474"/>
    <n v="118"/>
  </r>
  <r>
    <n v="497"/>
    <s v="Amanda Miller"/>
    <x v="4"/>
    <s v="Table Lamp"/>
    <d v="2025-02-03T00:00:00"/>
    <d v="2025-02-08T00:00:00"/>
    <n v="7"/>
    <n v="811"/>
    <x v="1"/>
    <x v="2"/>
    <x v="0"/>
    <x v="1"/>
    <x v="7"/>
    <x v="0"/>
    <x v="3"/>
    <x v="452"/>
    <n v="5677"/>
    <n v="1419"/>
  </r>
  <r>
    <n v="498"/>
    <s v="Michael Evans"/>
    <x v="3"/>
    <s v="Cereal"/>
    <d v="2025-03-25T00:00:00"/>
    <d v="2025-03-29T00:00:00"/>
    <n v="4"/>
    <n v="247"/>
    <x v="0"/>
    <x v="3"/>
    <x v="3"/>
    <x v="1"/>
    <x v="3"/>
    <x v="1"/>
    <x v="0"/>
    <x v="228"/>
    <n v="988"/>
    <n v="445"/>
  </r>
  <r>
    <n v="499"/>
    <s v="Angel Lewis MD"/>
    <x v="4"/>
    <s v="Vase"/>
    <d v="2025-03-25T00:00:00"/>
    <d v="2025-04-05T00:00:00"/>
    <n v="3"/>
    <n v="774"/>
    <x v="1"/>
    <x v="4"/>
    <x v="1"/>
    <x v="1"/>
    <x v="3"/>
    <x v="1"/>
    <x v="11"/>
    <x v="453"/>
    <n v="2322"/>
    <n v="580"/>
  </r>
  <r>
    <n v="500"/>
    <s v="Joshua Turner"/>
    <x v="2"/>
    <s v="Jacket"/>
    <d v="2025-04-06T00:00:00"/>
    <d v="2025-04-12T00:00:00"/>
    <n v="5"/>
    <n v="63"/>
    <x v="0"/>
    <x v="1"/>
    <x v="3"/>
    <x v="1"/>
    <x v="11"/>
    <x v="4"/>
    <x v="1"/>
    <x v="454"/>
    <n v="315"/>
    <n v="63"/>
  </r>
  <r>
    <n v="501"/>
    <s v="Douglas Clark"/>
    <x v="4"/>
    <s v="Vase"/>
    <d v="2025-04-17T00:00:00"/>
    <d v="2025-04-23T00:00:00"/>
    <n v="1"/>
    <n v="30"/>
    <x v="1"/>
    <x v="3"/>
    <x v="0"/>
    <x v="1"/>
    <x v="11"/>
    <x v="3"/>
    <x v="1"/>
    <x v="455"/>
    <n v="30"/>
    <n v="7"/>
  </r>
  <r>
    <n v="502"/>
    <s v="Kimberly Davenport"/>
    <x v="0"/>
    <s v="Smartphone"/>
    <d v="2025-10-01T00:00:00"/>
    <d v="2025-10-03T00:00:00"/>
    <n v="7"/>
    <n v="149"/>
    <x v="1"/>
    <x v="0"/>
    <x v="2"/>
    <x v="1"/>
    <x v="1"/>
    <x v="2"/>
    <x v="19"/>
    <x v="456"/>
    <n v="1043"/>
    <n v="261"/>
  </r>
  <r>
    <n v="503"/>
    <s v="Richard Rodriguez"/>
    <x v="4"/>
    <s v="Curtains"/>
    <d v="2025-01-05T00:00:00"/>
    <d v="2025-01-06T00:00:00"/>
    <n v="4"/>
    <n v="212"/>
    <x v="0"/>
    <x v="2"/>
    <x v="0"/>
    <x v="1"/>
    <x v="10"/>
    <x v="4"/>
    <x v="18"/>
    <x v="457"/>
    <n v="848"/>
    <n v="297"/>
  </r>
  <r>
    <n v="504"/>
    <s v="Matthew Ross"/>
    <x v="3"/>
    <s v="Juice"/>
    <d v="2025-01-12T00:00:00"/>
    <d v="2025-01-27T00:00:00"/>
    <n v="10"/>
    <n v="639"/>
    <x v="1"/>
    <x v="4"/>
    <x v="3"/>
    <x v="1"/>
    <x v="10"/>
    <x v="4"/>
    <x v="6"/>
    <x v="458"/>
    <n v="6390"/>
    <n v="2875"/>
  </r>
  <r>
    <n v="505"/>
    <s v="Victoria Johnson"/>
    <x v="1"/>
    <s v="Children's Book"/>
    <d v="2025-01-25T00:00:00"/>
    <d v="2025-01-26T00:00:00"/>
    <n v="7"/>
    <n v="785"/>
    <x v="0"/>
    <x v="4"/>
    <x v="1"/>
    <x v="1"/>
    <x v="10"/>
    <x v="5"/>
    <x v="18"/>
    <x v="459"/>
    <n v="5495"/>
    <n v="2198"/>
  </r>
  <r>
    <n v="506"/>
    <s v="Stephanie Lee"/>
    <x v="2"/>
    <s v="Jeans"/>
    <d v="2025-09-15T00:00:00"/>
    <d v="2025-09-18T00:00:00"/>
    <n v="8"/>
    <n v="656"/>
    <x v="0"/>
    <x v="0"/>
    <x v="3"/>
    <x v="1"/>
    <x v="8"/>
    <x v="0"/>
    <x v="8"/>
    <x v="460"/>
    <n v="5248"/>
    <n v="1574"/>
  </r>
  <r>
    <n v="507"/>
    <s v="Benjamin Beck"/>
    <x v="2"/>
    <s v="Jacket"/>
    <d v="2025-02-03T00:00:00"/>
    <d v="2025-02-11T00:00:00"/>
    <n v="3"/>
    <n v="703"/>
    <x v="0"/>
    <x v="4"/>
    <x v="2"/>
    <x v="1"/>
    <x v="7"/>
    <x v="0"/>
    <x v="10"/>
    <x v="461"/>
    <n v="2109"/>
    <n v="422"/>
  </r>
  <r>
    <n v="508"/>
    <s v="Stephanie Gilbert"/>
    <x v="1"/>
    <s v="Fiction"/>
    <d v="2025-10-06T00:00:00"/>
    <d v="2025-10-10T00:00:00"/>
    <n v="3"/>
    <n v="908"/>
    <x v="1"/>
    <x v="4"/>
    <x v="0"/>
    <x v="1"/>
    <x v="1"/>
    <x v="0"/>
    <x v="0"/>
    <x v="462"/>
    <n v="2724"/>
    <n v="1362"/>
  </r>
  <r>
    <n v="509"/>
    <s v="Jeffrey Carpenter"/>
    <x v="4"/>
    <s v="Wall Art"/>
    <d v="2025-10-19T00:00:00"/>
    <d v="2025-10-31T00:00:00"/>
    <n v="7"/>
    <n v="50"/>
    <x v="1"/>
    <x v="2"/>
    <x v="2"/>
    <x v="1"/>
    <x v="1"/>
    <x v="4"/>
    <x v="5"/>
    <x v="463"/>
    <n v="350"/>
    <n v="105"/>
  </r>
  <r>
    <n v="510"/>
    <s v="Curtis Johnson"/>
    <x v="2"/>
    <s v="Jeans"/>
    <d v="2025-05-27T00:00:00"/>
    <d v="2025-06-04T00:00:00"/>
    <n v="10"/>
    <n v="723"/>
    <x v="1"/>
    <x v="1"/>
    <x v="2"/>
    <x v="1"/>
    <x v="0"/>
    <x v="1"/>
    <x v="10"/>
    <x v="464"/>
    <n v="7230"/>
    <n v="2169"/>
  </r>
  <r>
    <n v="511"/>
    <s v="Michael Snyder"/>
    <x v="2"/>
    <s v="Jeans"/>
    <d v="2025-11-06T00:00:00"/>
    <d v="2025-11-12T00:00:00"/>
    <n v="7"/>
    <n v="568"/>
    <x v="1"/>
    <x v="4"/>
    <x v="3"/>
    <x v="1"/>
    <x v="4"/>
    <x v="3"/>
    <x v="1"/>
    <x v="465"/>
    <n v="3976"/>
    <n v="1193"/>
  </r>
  <r>
    <n v="512"/>
    <s v="Melissa Marshall"/>
    <x v="2"/>
    <s v="Jacket"/>
    <d v="2025-11-11T00:00:00"/>
    <d v="2025-11-26T00:00:00"/>
    <n v="6"/>
    <n v="250"/>
    <x v="1"/>
    <x v="2"/>
    <x v="2"/>
    <x v="1"/>
    <x v="4"/>
    <x v="1"/>
    <x v="6"/>
    <x v="466"/>
    <n v="1500"/>
    <n v="300"/>
  </r>
  <r>
    <n v="513"/>
    <s v="Michelle Wagner"/>
    <x v="0"/>
    <s v="Laptop"/>
    <d v="2025-02-05T00:00:00"/>
    <d v="2025-02-06T00:00:00"/>
    <n v="4"/>
    <n v="572"/>
    <x v="0"/>
    <x v="2"/>
    <x v="2"/>
    <x v="1"/>
    <x v="7"/>
    <x v="2"/>
    <x v="18"/>
    <x v="467"/>
    <n v="2288"/>
    <n v="343"/>
  </r>
  <r>
    <n v="514"/>
    <s v="Sara Ramirez"/>
    <x v="4"/>
    <s v="Curtains"/>
    <d v="2025-01-21T00:00:00"/>
    <d v="2025-02-04T00:00:00"/>
    <n v="8"/>
    <n v="849"/>
    <x v="1"/>
    <x v="0"/>
    <x v="1"/>
    <x v="1"/>
    <x v="10"/>
    <x v="1"/>
    <x v="9"/>
    <x v="468"/>
    <n v="6792"/>
    <n v="2377"/>
  </r>
  <r>
    <n v="515"/>
    <s v="George Orozco"/>
    <x v="3"/>
    <s v="Cereal"/>
    <d v="2025-03-17T00:00:00"/>
    <d v="2025-03-20T00:00:00"/>
    <n v="8"/>
    <n v="858"/>
    <x v="1"/>
    <x v="4"/>
    <x v="1"/>
    <x v="1"/>
    <x v="3"/>
    <x v="0"/>
    <x v="8"/>
    <x v="469"/>
    <n v="6864"/>
    <n v="3089"/>
  </r>
  <r>
    <n v="516"/>
    <s v="Joshua Perry"/>
    <x v="1"/>
    <s v="Children's Book"/>
    <d v="2025-07-06T00:00:00"/>
    <d v="2025-07-14T00:00:00"/>
    <n v="1"/>
    <n v="256"/>
    <x v="0"/>
    <x v="3"/>
    <x v="3"/>
    <x v="1"/>
    <x v="2"/>
    <x v="4"/>
    <x v="10"/>
    <x v="470"/>
    <n v="256"/>
    <n v="102"/>
  </r>
  <r>
    <n v="517"/>
    <s v="Aaron Bell"/>
    <x v="0"/>
    <s v="Smartphone"/>
    <d v="2025-05-22T00:00:00"/>
    <d v="2025-05-29T00:00:00"/>
    <n v="8"/>
    <n v="453"/>
    <x v="1"/>
    <x v="1"/>
    <x v="1"/>
    <x v="1"/>
    <x v="0"/>
    <x v="3"/>
    <x v="12"/>
    <x v="471"/>
    <n v="3624"/>
    <n v="906"/>
  </r>
  <r>
    <n v="518"/>
    <s v="Stephanie Freeman"/>
    <x v="3"/>
    <s v="Cereal"/>
    <d v="2025-06-14T00:00:00"/>
    <d v="2025-06-28T00:00:00"/>
    <n v="6"/>
    <n v="218"/>
    <x v="1"/>
    <x v="3"/>
    <x v="0"/>
    <x v="1"/>
    <x v="5"/>
    <x v="5"/>
    <x v="9"/>
    <x v="472"/>
    <n v="1308"/>
    <n v="589"/>
  </r>
  <r>
    <n v="519"/>
    <s v="Rebecca Ramsey"/>
    <x v="1"/>
    <s v="Children's Book"/>
    <d v="2025-12-18T00:00:00"/>
    <d v="2025-12-27T00:00:00"/>
    <n v="7"/>
    <n v="481"/>
    <x v="1"/>
    <x v="1"/>
    <x v="3"/>
    <x v="1"/>
    <x v="6"/>
    <x v="3"/>
    <x v="7"/>
    <x v="473"/>
    <n v="3367"/>
    <n v="1347"/>
  </r>
  <r>
    <n v="520"/>
    <s v="Mary Miller"/>
    <x v="2"/>
    <s v="Sneakers"/>
    <d v="2025-04-09T00:00:00"/>
    <d v="2025-04-17T00:00:00"/>
    <n v="1"/>
    <n v="420"/>
    <x v="0"/>
    <x v="2"/>
    <x v="2"/>
    <x v="1"/>
    <x v="11"/>
    <x v="2"/>
    <x v="10"/>
    <x v="474"/>
    <n v="420"/>
    <n v="105"/>
  </r>
  <r>
    <n v="521"/>
    <s v="Andre Wright"/>
    <x v="1"/>
    <s v="Fiction"/>
    <d v="2025-08-02T00:00:00"/>
    <d v="2025-08-06T00:00:00"/>
    <n v="1"/>
    <n v="98"/>
    <x v="1"/>
    <x v="2"/>
    <x v="3"/>
    <x v="1"/>
    <x v="9"/>
    <x v="5"/>
    <x v="0"/>
    <x v="475"/>
    <n v="98"/>
    <n v="49"/>
  </r>
  <r>
    <n v="522"/>
    <s v="Jeffrey Wood"/>
    <x v="4"/>
    <s v="Table Lamp"/>
    <d v="2025-02-26T00:00:00"/>
    <d v="2025-03-05T00:00:00"/>
    <n v="1"/>
    <n v="444"/>
    <x v="1"/>
    <x v="2"/>
    <x v="0"/>
    <x v="1"/>
    <x v="7"/>
    <x v="2"/>
    <x v="12"/>
    <x v="476"/>
    <n v="444"/>
    <n v="111"/>
  </r>
  <r>
    <n v="523"/>
    <s v="Samuel Rivas"/>
    <x v="1"/>
    <s v="Non-Fiction"/>
    <d v="2025-12-04T00:00:00"/>
    <d v="2025-12-10T00:00:00"/>
    <n v="5"/>
    <n v="858"/>
    <x v="0"/>
    <x v="1"/>
    <x v="3"/>
    <x v="1"/>
    <x v="6"/>
    <x v="3"/>
    <x v="1"/>
    <x v="477"/>
    <n v="4290"/>
    <n v="2145"/>
  </r>
  <r>
    <n v="524"/>
    <s v="Daniel Salinas"/>
    <x v="1"/>
    <s v="Biography"/>
    <d v="2025-09-05T00:00:00"/>
    <d v="2025-09-15T00:00:00"/>
    <n v="6"/>
    <n v="914"/>
    <x v="0"/>
    <x v="0"/>
    <x v="3"/>
    <x v="1"/>
    <x v="8"/>
    <x v="6"/>
    <x v="2"/>
    <x v="478"/>
    <n v="5484"/>
    <n v="2468"/>
  </r>
  <r>
    <n v="525"/>
    <s v="Michael West"/>
    <x v="0"/>
    <s v="Laptop"/>
    <d v="2025-10-05T00:00:00"/>
    <d v="2025-10-19T00:00:00"/>
    <n v="5"/>
    <n v="163"/>
    <x v="1"/>
    <x v="2"/>
    <x v="0"/>
    <x v="1"/>
    <x v="1"/>
    <x v="4"/>
    <x v="9"/>
    <x v="479"/>
    <n v="815"/>
    <n v="122"/>
  </r>
  <r>
    <n v="526"/>
    <s v="Elizabeth Ward"/>
    <x v="3"/>
    <s v="Juice"/>
    <d v="2025-11-25T00:00:00"/>
    <d v="2025-12-05T00:00:00"/>
    <n v="9"/>
    <n v="811"/>
    <x v="1"/>
    <x v="0"/>
    <x v="2"/>
    <x v="1"/>
    <x v="4"/>
    <x v="1"/>
    <x v="2"/>
    <x v="480"/>
    <n v="7299"/>
    <n v="3285"/>
  </r>
  <r>
    <n v="527"/>
    <s v="Kristen Terry"/>
    <x v="3"/>
    <s v="Cereal"/>
    <d v="2025-11-05T00:00:00"/>
    <d v="2025-11-07T00:00:00"/>
    <n v="9"/>
    <n v="828"/>
    <x v="0"/>
    <x v="1"/>
    <x v="1"/>
    <x v="1"/>
    <x v="4"/>
    <x v="2"/>
    <x v="19"/>
    <x v="481"/>
    <n v="7452"/>
    <n v="3353"/>
  </r>
  <r>
    <n v="528"/>
    <s v="David Grant"/>
    <x v="4"/>
    <s v="Wall Art"/>
    <d v="2025-02-18T00:00:00"/>
    <d v="2025-02-24T00:00:00"/>
    <n v="8"/>
    <n v="745"/>
    <x v="1"/>
    <x v="3"/>
    <x v="2"/>
    <x v="1"/>
    <x v="7"/>
    <x v="1"/>
    <x v="1"/>
    <x v="482"/>
    <n v="5960"/>
    <n v="1788"/>
  </r>
  <r>
    <n v="529"/>
    <s v="Kevin Patterson"/>
    <x v="1"/>
    <s v="Biography"/>
    <d v="2025-09-04T00:00:00"/>
    <d v="2025-09-10T00:00:00"/>
    <n v="7"/>
    <n v="238"/>
    <x v="0"/>
    <x v="2"/>
    <x v="0"/>
    <x v="1"/>
    <x v="8"/>
    <x v="3"/>
    <x v="1"/>
    <x v="483"/>
    <n v="1666"/>
    <n v="750"/>
  </r>
  <r>
    <n v="530"/>
    <s v="Juan Moore"/>
    <x v="0"/>
    <s v="Smartphone"/>
    <d v="2025-12-12T00:00:00"/>
    <d v="2025-12-22T00:00:00"/>
    <n v="1"/>
    <n v="159"/>
    <x v="0"/>
    <x v="2"/>
    <x v="0"/>
    <x v="1"/>
    <x v="6"/>
    <x v="6"/>
    <x v="2"/>
    <x v="126"/>
    <n v="159"/>
    <n v="40"/>
  </r>
  <r>
    <n v="531"/>
    <s v="Dwayne Campbell"/>
    <x v="3"/>
    <s v="Juice"/>
    <d v="2025-05-16T00:00:00"/>
    <d v="2025-05-20T00:00:00"/>
    <n v="10"/>
    <n v="102"/>
    <x v="1"/>
    <x v="2"/>
    <x v="2"/>
    <x v="1"/>
    <x v="0"/>
    <x v="6"/>
    <x v="0"/>
    <x v="484"/>
    <n v="1020"/>
    <n v="459"/>
  </r>
  <r>
    <n v="532"/>
    <s v="Samantha Morse"/>
    <x v="3"/>
    <s v="Cereal"/>
    <d v="2025-12-06T00:00:00"/>
    <d v="2025-12-07T00:00:00"/>
    <n v="2"/>
    <n v="443"/>
    <x v="0"/>
    <x v="4"/>
    <x v="3"/>
    <x v="1"/>
    <x v="6"/>
    <x v="5"/>
    <x v="18"/>
    <x v="485"/>
    <n v="886"/>
    <n v="399"/>
  </r>
  <r>
    <n v="533"/>
    <s v="Kathryn Snyder"/>
    <x v="3"/>
    <s v="Milk"/>
    <d v="2025-02-23T00:00:00"/>
    <d v="2025-02-26T00:00:00"/>
    <n v="9"/>
    <n v="10"/>
    <x v="0"/>
    <x v="0"/>
    <x v="3"/>
    <x v="1"/>
    <x v="7"/>
    <x v="4"/>
    <x v="8"/>
    <x v="486"/>
    <n v="90"/>
    <n v="45"/>
  </r>
  <r>
    <n v="534"/>
    <s v="Alicia Hubbard"/>
    <x v="4"/>
    <s v="Vase"/>
    <d v="2025-10-12T00:00:00"/>
    <d v="2025-10-25T00:00:00"/>
    <n v="5"/>
    <n v="758"/>
    <x v="1"/>
    <x v="0"/>
    <x v="1"/>
    <x v="1"/>
    <x v="1"/>
    <x v="4"/>
    <x v="13"/>
    <x v="487"/>
    <n v="3790"/>
    <n v="947"/>
  </r>
  <r>
    <n v="535"/>
    <s v="Tanya Kim"/>
    <x v="0"/>
    <s v="Smartphone"/>
    <d v="2025-08-27T00:00:00"/>
    <d v="2025-08-28T00:00:00"/>
    <n v="10"/>
    <n v="541"/>
    <x v="0"/>
    <x v="1"/>
    <x v="0"/>
    <x v="1"/>
    <x v="9"/>
    <x v="2"/>
    <x v="18"/>
    <x v="488"/>
    <n v="5410"/>
    <n v="1352"/>
  </r>
  <r>
    <n v="536"/>
    <s v="Bruce Collier"/>
    <x v="4"/>
    <s v="Wall Art"/>
    <d v="2025-08-21T00:00:00"/>
    <d v="2025-08-22T00:00:00"/>
    <n v="1"/>
    <n v="46"/>
    <x v="0"/>
    <x v="1"/>
    <x v="2"/>
    <x v="1"/>
    <x v="9"/>
    <x v="3"/>
    <x v="18"/>
    <x v="489"/>
    <n v="46"/>
    <n v="14"/>
  </r>
  <r>
    <n v="537"/>
    <s v="Kimberly Gibson"/>
    <x v="4"/>
    <s v="Curtains"/>
    <d v="2025-07-19T00:00:00"/>
    <d v="2025-07-25T00:00:00"/>
    <n v="4"/>
    <n v="82"/>
    <x v="1"/>
    <x v="2"/>
    <x v="0"/>
    <x v="1"/>
    <x v="2"/>
    <x v="5"/>
    <x v="1"/>
    <x v="406"/>
    <n v="328"/>
    <n v="115"/>
  </r>
  <r>
    <n v="538"/>
    <s v="Robert Woods"/>
    <x v="3"/>
    <s v="Cereal"/>
    <d v="2025-12-17T00:00:00"/>
    <d v="2025-12-23T00:00:00"/>
    <n v="9"/>
    <n v="891"/>
    <x v="1"/>
    <x v="2"/>
    <x v="2"/>
    <x v="1"/>
    <x v="6"/>
    <x v="2"/>
    <x v="1"/>
    <x v="490"/>
    <n v="8019"/>
    <n v="3609"/>
  </r>
  <r>
    <n v="539"/>
    <s v="Jane Mitchell"/>
    <x v="1"/>
    <s v="Non-Fiction"/>
    <d v="2025-05-02T00:00:00"/>
    <d v="2025-05-04T00:00:00"/>
    <n v="4"/>
    <n v="578"/>
    <x v="0"/>
    <x v="0"/>
    <x v="3"/>
    <x v="1"/>
    <x v="0"/>
    <x v="6"/>
    <x v="19"/>
    <x v="491"/>
    <n v="2312"/>
    <n v="1156"/>
  </r>
  <r>
    <n v="540"/>
    <s v="Teresa Adkins"/>
    <x v="0"/>
    <s v="Camera"/>
    <d v="2025-04-16T00:00:00"/>
    <d v="2025-04-20T00:00:00"/>
    <n v="4"/>
    <n v="152"/>
    <x v="1"/>
    <x v="2"/>
    <x v="3"/>
    <x v="1"/>
    <x v="11"/>
    <x v="2"/>
    <x v="0"/>
    <x v="492"/>
    <n v="608"/>
    <n v="122"/>
  </r>
  <r>
    <n v="541"/>
    <s v="Randy Warren"/>
    <x v="2"/>
    <s v="Jeans"/>
    <d v="2025-02-10T00:00:00"/>
    <d v="2025-02-11T00:00:00"/>
    <n v="3"/>
    <n v="288"/>
    <x v="0"/>
    <x v="0"/>
    <x v="3"/>
    <x v="1"/>
    <x v="7"/>
    <x v="0"/>
    <x v="18"/>
    <x v="493"/>
    <n v="864"/>
    <n v="259"/>
  </r>
  <r>
    <n v="542"/>
    <s v="Brandon Parker"/>
    <x v="3"/>
    <s v="Cereal"/>
    <d v="2025-11-25T00:00:00"/>
    <d v="2025-12-03T00:00:00"/>
    <n v="1"/>
    <n v="321"/>
    <x v="0"/>
    <x v="1"/>
    <x v="0"/>
    <x v="1"/>
    <x v="4"/>
    <x v="1"/>
    <x v="10"/>
    <x v="494"/>
    <n v="321"/>
    <n v="144"/>
  </r>
  <r>
    <n v="543"/>
    <s v="Mark Williamson"/>
    <x v="4"/>
    <s v="Wall Art"/>
    <d v="2025-04-02T00:00:00"/>
    <d v="2025-04-12T00:00:00"/>
    <n v="7"/>
    <n v="356"/>
    <x v="0"/>
    <x v="1"/>
    <x v="1"/>
    <x v="1"/>
    <x v="11"/>
    <x v="2"/>
    <x v="2"/>
    <x v="495"/>
    <n v="2492"/>
    <n v="748"/>
  </r>
  <r>
    <n v="544"/>
    <s v="Joseph Lopez"/>
    <x v="0"/>
    <s v="Camera"/>
    <d v="2025-03-10T00:00:00"/>
    <d v="2025-03-21T00:00:00"/>
    <n v="2"/>
    <n v="944"/>
    <x v="1"/>
    <x v="2"/>
    <x v="1"/>
    <x v="1"/>
    <x v="3"/>
    <x v="0"/>
    <x v="11"/>
    <x v="496"/>
    <n v="1888"/>
    <n v="378"/>
  </r>
  <r>
    <n v="545"/>
    <s v="Ray Boyd"/>
    <x v="4"/>
    <s v="Table Lamp"/>
    <d v="2025-12-17T00:00:00"/>
    <d v="2025-12-27T00:00:00"/>
    <n v="10"/>
    <n v="172"/>
    <x v="0"/>
    <x v="3"/>
    <x v="1"/>
    <x v="1"/>
    <x v="6"/>
    <x v="2"/>
    <x v="2"/>
    <x v="497"/>
    <n v="1720"/>
    <n v="430"/>
  </r>
  <r>
    <n v="546"/>
    <s v="Donald Wilson"/>
    <x v="2"/>
    <s v="Sneakers"/>
    <d v="2025-08-14T00:00:00"/>
    <d v="2025-08-16T00:00:00"/>
    <n v="7"/>
    <n v="70"/>
    <x v="0"/>
    <x v="4"/>
    <x v="3"/>
    <x v="1"/>
    <x v="9"/>
    <x v="3"/>
    <x v="19"/>
    <x v="498"/>
    <n v="490"/>
    <n v="122"/>
  </r>
  <r>
    <n v="547"/>
    <s v="Jonathan Parks"/>
    <x v="0"/>
    <s v="Camera"/>
    <d v="2025-09-19T00:00:00"/>
    <d v="2025-09-22T00:00:00"/>
    <n v="2"/>
    <n v="722"/>
    <x v="0"/>
    <x v="2"/>
    <x v="3"/>
    <x v="1"/>
    <x v="8"/>
    <x v="6"/>
    <x v="8"/>
    <x v="499"/>
    <n v="1444"/>
    <n v="289"/>
  </r>
  <r>
    <n v="548"/>
    <s v="Ashley Freeman"/>
    <x v="3"/>
    <s v="Juice"/>
    <d v="2025-12-11T00:00:00"/>
    <d v="2025-12-19T00:00:00"/>
    <n v="2"/>
    <n v="876"/>
    <x v="1"/>
    <x v="4"/>
    <x v="0"/>
    <x v="1"/>
    <x v="6"/>
    <x v="3"/>
    <x v="10"/>
    <x v="500"/>
    <n v="1752"/>
    <n v="788"/>
  </r>
  <r>
    <n v="549"/>
    <s v="Kimberly Gibson"/>
    <x v="2"/>
    <s v="Sneakers"/>
    <d v="2025-05-10T00:00:00"/>
    <d v="2025-05-17T00:00:00"/>
    <n v="8"/>
    <n v="281"/>
    <x v="0"/>
    <x v="3"/>
    <x v="2"/>
    <x v="1"/>
    <x v="0"/>
    <x v="5"/>
    <x v="12"/>
    <x v="501"/>
    <n v="2248"/>
    <n v="562"/>
  </r>
  <r>
    <n v="550"/>
    <s v="Dawn Diaz"/>
    <x v="0"/>
    <s v="Headphones"/>
    <d v="2025-04-10T00:00:00"/>
    <d v="2025-04-17T00:00:00"/>
    <n v="7"/>
    <n v="390"/>
    <x v="1"/>
    <x v="4"/>
    <x v="3"/>
    <x v="1"/>
    <x v="11"/>
    <x v="3"/>
    <x v="12"/>
    <x v="502"/>
    <n v="2730"/>
    <n v="955"/>
  </r>
  <r>
    <n v="551"/>
    <s v="Morgan Davenport"/>
    <x v="4"/>
    <s v="Table Lamp"/>
    <d v="2025-10-04T00:00:00"/>
    <d v="2025-10-10T00:00:00"/>
    <n v="5"/>
    <n v="953"/>
    <x v="0"/>
    <x v="1"/>
    <x v="2"/>
    <x v="1"/>
    <x v="1"/>
    <x v="5"/>
    <x v="1"/>
    <x v="503"/>
    <n v="4765"/>
    <n v="1191"/>
  </r>
  <r>
    <n v="552"/>
    <s v="Theresa Hansen"/>
    <x v="4"/>
    <s v="Curtains"/>
    <d v="2025-01-09T00:00:00"/>
    <d v="2025-01-21T00:00:00"/>
    <n v="6"/>
    <n v="323"/>
    <x v="1"/>
    <x v="4"/>
    <x v="0"/>
    <x v="1"/>
    <x v="10"/>
    <x v="3"/>
    <x v="5"/>
    <x v="504"/>
    <n v="1938"/>
    <n v="678"/>
  </r>
  <r>
    <n v="553"/>
    <s v="Krista Shea"/>
    <x v="4"/>
    <s v="Wall Art"/>
    <d v="2025-02-25T00:00:00"/>
    <d v="2025-03-01T00:00:00"/>
    <n v="3"/>
    <n v="380"/>
    <x v="0"/>
    <x v="1"/>
    <x v="3"/>
    <x v="1"/>
    <x v="7"/>
    <x v="1"/>
    <x v="0"/>
    <x v="505"/>
    <n v="1140"/>
    <n v="342"/>
  </r>
  <r>
    <n v="554"/>
    <s v="Rebecca Thompson"/>
    <x v="1"/>
    <s v="Fiction"/>
    <d v="2025-08-28T00:00:00"/>
    <d v="2025-09-05T00:00:00"/>
    <n v="10"/>
    <n v="509"/>
    <x v="1"/>
    <x v="4"/>
    <x v="0"/>
    <x v="1"/>
    <x v="9"/>
    <x v="3"/>
    <x v="10"/>
    <x v="506"/>
    <n v="5090"/>
    <n v="2545"/>
  </r>
  <r>
    <n v="555"/>
    <s v="Donald Schultz"/>
    <x v="3"/>
    <s v="Cereal"/>
    <d v="2025-03-27T00:00:00"/>
    <d v="2025-04-01T00:00:00"/>
    <n v="1"/>
    <n v="968"/>
    <x v="0"/>
    <x v="3"/>
    <x v="2"/>
    <x v="1"/>
    <x v="3"/>
    <x v="3"/>
    <x v="3"/>
    <x v="507"/>
    <n v="968"/>
    <n v="4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5A8A4-D8F7-4D69-B6F0-40C4A4AE1CEA}"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9:B12" firstHeaderRow="1" firstDataRow="1" firstDataCol="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Row" dataField="1" compact="0" outline="0" showAll="0">
      <items count="3">
        <item x="0"/>
        <item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pivotField compact="0" outline="0" showAll="0"/>
    <pivotField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compact="0" outline="0" showAll="0"/>
    <pivotField compact="0" outline="0" showAll="0"/>
  </pivotFields>
  <rowFields count="1">
    <field x="8"/>
  </rowFields>
  <rowItems count="3">
    <i>
      <x/>
    </i>
    <i>
      <x v="1"/>
    </i>
    <i t="grand">
      <x/>
    </i>
  </rowItems>
  <colItems count="1">
    <i/>
  </colItems>
  <dataFields count="1">
    <dataField name="Count of Status" fld="8"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A79E29-0318-4C6B-B09B-61C63B3528A1}" name="PivotTable1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9:D52" firstHeaderRow="0" firstDataRow="1" firstDataCol="1"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axis="axisRow" compact="0" outline="0" showAll="0">
      <items count="13">
        <item x="10"/>
        <item x="7"/>
        <item x="3"/>
        <item x="11"/>
        <item x="0"/>
        <item x="5"/>
        <item x="2"/>
        <item x="9"/>
        <item x="8"/>
        <item x="1"/>
        <item x="4"/>
        <item x="6"/>
        <item t="default"/>
      </items>
    </pivotField>
    <pivotField compact="0" outline="0" showAll="0"/>
    <pivotField compact="0" outline="0" showAll="0"/>
    <pivotField dataField="1" compact="0" outline="0" showAll="0"/>
    <pivotField dataField="1" compact="0" outline="0" showAll="0"/>
    <pivotField dataField="1" compact="0" outline="0" showAll="0"/>
  </pivotFields>
  <rowFields count="1">
    <field x="12"/>
  </rowFields>
  <rowItems count="13">
    <i>
      <x/>
    </i>
    <i>
      <x v="1"/>
    </i>
    <i>
      <x v="2"/>
    </i>
    <i>
      <x v="3"/>
    </i>
    <i>
      <x v="4"/>
    </i>
    <i>
      <x v="5"/>
    </i>
    <i>
      <x v="6"/>
    </i>
    <i>
      <x v="7"/>
    </i>
    <i>
      <x v="8"/>
    </i>
    <i>
      <x v="9"/>
    </i>
    <i>
      <x v="10"/>
    </i>
    <i>
      <x v="11"/>
    </i>
    <i t="grand">
      <x/>
    </i>
  </rowItems>
  <colFields count="1">
    <field x="-2"/>
  </colFields>
  <colItems count="3">
    <i>
      <x/>
    </i>
    <i i="1">
      <x v="1"/>
    </i>
    <i i="2">
      <x v="2"/>
    </i>
  </colItems>
  <pageFields count="1">
    <pageField fld="8" item="0" hier="-1"/>
  </pageFields>
  <dataFields count="3">
    <dataField name="Sum of Sales Revenue" fld="16" baseField="0" baseItem="0"/>
    <dataField name="Sum of Total Cost" fld="15" baseField="0" baseItem="0"/>
    <dataField name="Sum of Net Profit" fld="1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24"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1"/>
          </reference>
        </references>
      </pivotArea>
    </chartFormat>
    <chartFormat chart="5"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EF0FD4-E065-461B-A24A-F7A3FBE79FFB}"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5:B20" firstHeaderRow="1" firstDataRow="1" firstDataCol="1"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items count="8">
        <item x="6"/>
        <item x="0"/>
        <item x="5"/>
        <item x="2"/>
        <item x="3"/>
        <item x="1"/>
        <item x="4"/>
        <item t="default"/>
      </items>
    </pivotField>
    <pivotField axis="axisRow" dataField="1" compact="0" outline="0" showAll="0">
      <items count="5">
        <item x="3"/>
        <item x="2"/>
        <item x="1"/>
        <item x="0"/>
        <item t="default"/>
      </items>
    </pivotField>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pivotField compact="0" outline="0" showAll="0"/>
    <pivotField compact="0" outline="0" showAll="0"/>
    <pivotField compact="0" outline="0" showAll="0"/>
    <pivotField compact="0" outline="0" showAll="0"/>
  </pivotFields>
  <rowFields count="1">
    <field x="10"/>
  </rowFields>
  <rowItems count="5">
    <i>
      <x/>
    </i>
    <i>
      <x v="1"/>
    </i>
    <i>
      <x v="2"/>
    </i>
    <i>
      <x v="3"/>
    </i>
    <i t="grand">
      <x/>
    </i>
  </rowItems>
  <colItems count="1">
    <i/>
  </colItems>
  <pageFields count="1">
    <pageField fld="8" item="0" hier="-1"/>
  </pageFields>
  <dataFields count="1">
    <dataField name="Count of Payment Method" fld="10" subtotal="count" baseField="0"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0" count="1" selected="0">
            <x v="0"/>
          </reference>
        </references>
      </pivotArea>
    </chartFormat>
    <chartFormat chart="6" format="12">
      <pivotArea type="data" outline="0" fieldPosition="0">
        <references count="2">
          <reference field="4294967294" count="1" selected="0">
            <x v="0"/>
          </reference>
          <reference field="10" count="1" selected="0">
            <x v="1"/>
          </reference>
        </references>
      </pivotArea>
    </chartFormat>
    <chartFormat chart="6" format="13">
      <pivotArea type="data" outline="0" fieldPosition="0">
        <references count="2">
          <reference field="4294967294" count="1" selected="0">
            <x v="0"/>
          </reference>
          <reference field="10" count="1" selected="0">
            <x v="2"/>
          </reference>
        </references>
      </pivotArea>
    </chartFormat>
    <chartFormat chart="6"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95EAD0-152C-4528-BCBD-81A9E9340C2F}"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J4:M17" firstHeaderRow="0" firstDataRow="1" firstDataCol="1"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axis="axisRow" compact="0" outline="0" showAll="0">
      <items count="13">
        <item x="10"/>
        <item x="7"/>
        <item x="3"/>
        <item x="11"/>
        <item x="0"/>
        <item x="5"/>
        <item x="2"/>
        <item x="9"/>
        <item x="8"/>
        <item x="1"/>
        <item x="4"/>
        <item x="6"/>
        <item t="default"/>
      </items>
    </pivotField>
    <pivotField compact="0" outline="0" showAll="0"/>
    <pivotField compact="0" outline="0" showAll="0"/>
    <pivotField dataField="1"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dataField="1" compact="0" outline="0" showAll="0"/>
    <pivotField dataField="1" compact="0" outline="0" showAll="0"/>
  </pivotFields>
  <rowFields count="1">
    <field x="12"/>
  </rowFields>
  <rowItems count="13">
    <i>
      <x/>
    </i>
    <i>
      <x v="1"/>
    </i>
    <i>
      <x v="2"/>
    </i>
    <i>
      <x v="3"/>
    </i>
    <i>
      <x v="4"/>
    </i>
    <i>
      <x v="5"/>
    </i>
    <i>
      <x v="6"/>
    </i>
    <i>
      <x v="7"/>
    </i>
    <i>
      <x v="8"/>
    </i>
    <i>
      <x v="9"/>
    </i>
    <i>
      <x v="10"/>
    </i>
    <i>
      <x v="11"/>
    </i>
    <i t="grand">
      <x/>
    </i>
  </rowItems>
  <colFields count="1">
    <field x="-2"/>
  </colFields>
  <colItems count="3">
    <i>
      <x/>
    </i>
    <i i="1">
      <x v="1"/>
    </i>
    <i i="2">
      <x v="2"/>
    </i>
  </colItems>
  <pageFields count="1">
    <pageField fld="8" item="0" hier="-1"/>
  </pageFields>
  <dataFields count="3">
    <dataField name="Sum of Total Cost" fld="15" baseField="0" baseItem="0"/>
    <dataField name="Sum of Sales Revenue" fld="16" baseField="0" baseItem="0"/>
    <dataField name="Sum of Net Profit" fld="17"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BC88E-4A19-4C01-BA20-73208937B59D}"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G4" firstHeaderRow="1" firstDataRow="1" firstDataCol="0"/>
  <pivotFields count="18">
    <pivotField compact="0" outline="0" showAll="0"/>
    <pivotField dataField="1"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compact="0" outline="0" showAll="0">
      <items count="3">
        <item x="0"/>
        <item h="1"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pivotField compact="0" outline="0" showAll="0"/>
    <pivotField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compact="0" outline="0" showAll="0"/>
    <pivotField compact="0" outline="0" showAll="0"/>
  </pivotFields>
  <rowItems count="1">
    <i/>
  </rowItems>
  <colItems count="1">
    <i/>
  </colItems>
  <dataFields count="1">
    <dataField name="Count of Customer Name" fld="1" subtotal="count"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CCD94-F538-4965-9238-FFDAA6839F18}"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J22:J34" firstHeaderRow="1" firstDataRow="1" firstDataCol="1" rowPageCount="1" colPageCount="1"/>
  <pivotFields count="18">
    <pivotField compact="0" outline="0" showAll="0"/>
    <pivotField compact="0" outline="0" showAll="0"/>
    <pivotField compact="0" outline="0" showAll="0"/>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pivotField compact="0" outline="0" showAll="0"/>
    <pivotField compact="0" outline="0" showAll="0">
      <items count="3">
        <item x="0"/>
        <item x="1"/>
        <item t="default"/>
      </items>
    </pivotField>
    <pivotField axis="axisRow" compact="0" outline="0" showAll="0">
      <items count="13">
        <item x="10"/>
        <item x="7"/>
        <item x="3"/>
        <item x="11"/>
        <item x="0"/>
        <item x="5"/>
        <item x="2"/>
        <item x="9"/>
        <item x="8"/>
        <item x="1"/>
        <item x="4"/>
        <item x="6"/>
        <item t="default"/>
      </items>
    </pivotField>
    <pivotField compact="0" outline="0" showAll="0"/>
    <pivotField compact="0" outline="0" showAll="0"/>
    <pivotField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compact="0" outline="0" showAll="0"/>
    <pivotField compact="0" outline="0" showAll="0"/>
  </pivotFields>
  <rowFields count="1">
    <field x="12"/>
  </rowFields>
  <rowItems count="12">
    <i>
      <x/>
    </i>
    <i>
      <x v="1"/>
    </i>
    <i>
      <x v="2"/>
    </i>
    <i>
      <x v="3"/>
    </i>
    <i>
      <x v="4"/>
    </i>
    <i>
      <x v="5"/>
    </i>
    <i>
      <x v="6"/>
    </i>
    <i>
      <x v="7"/>
    </i>
    <i>
      <x v="8"/>
    </i>
    <i>
      <x v="9"/>
    </i>
    <i>
      <x v="10"/>
    </i>
    <i>
      <x v="11"/>
    </i>
  </rowItems>
  <colItems count="1">
    <i/>
  </colItems>
  <pageFields count="1">
    <pageField fld="8" item="0" hier="-1"/>
  </page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ADEB61-4EF1-4E0D-BF29-417A4B05EC70}"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4" firstHeaderRow="0" firstDataRow="1" firstDataCol="0"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pivotField compact="0" outline="0" showAll="0"/>
    <pivotField dataField="1"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dataField="1" compact="0" outline="0" showAll="0"/>
    <pivotField dataField="1" compact="0" outline="0" showAll="0"/>
  </pivotFields>
  <rowItems count="1">
    <i/>
  </rowItems>
  <colFields count="1">
    <field x="-2"/>
  </colFields>
  <colItems count="3">
    <i>
      <x/>
    </i>
    <i i="1">
      <x v="1"/>
    </i>
    <i i="2">
      <x v="2"/>
    </i>
  </colItems>
  <pageFields count="1">
    <pageField fld="8" item="0" hier="-1"/>
  </pageFields>
  <dataFields count="3">
    <dataField name="Sum of Total Cost" fld="15" baseField="0" baseItem="0"/>
    <dataField name="Sum of Sales Revenue" fld="16" baseField="0" baseItem="0"/>
    <dataField name="Sum of Net Profit" fld="17"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05CBB1-064D-4101-8055-DD698521FC4B}" name="Order table"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4:Q17" firstHeaderRow="1" firstDataRow="1" firstDataCol="1"/>
  <pivotFields count="18">
    <pivotField compact="0" outline="0" showAll="0"/>
    <pivotField dataField="1"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compact="0" outline="0" showAll="0">
      <items count="3">
        <item x="0"/>
        <item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axis="axisRow" compact="0" outline="0" showAll="0">
      <items count="13">
        <item x="10"/>
        <item x="7"/>
        <item x="3"/>
        <item x="11"/>
        <item x="0"/>
        <item x="5"/>
        <item x="2"/>
        <item x="9"/>
        <item x="8"/>
        <item x="1"/>
        <item x="4"/>
        <item x="6"/>
        <item t="default"/>
      </items>
    </pivotField>
    <pivotField compact="0" outline="0" showAll="0"/>
    <pivotField compact="0" outline="0" showAll="0"/>
    <pivotField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compact="0" outline="0" showAll="0"/>
    <pivotField compact="0" outline="0" showAll="0"/>
  </pivotFields>
  <rowFields count="1">
    <field x="12"/>
  </rowFields>
  <rowItems count="13">
    <i>
      <x/>
    </i>
    <i>
      <x v="1"/>
    </i>
    <i>
      <x v="2"/>
    </i>
    <i>
      <x v="3"/>
    </i>
    <i>
      <x v="4"/>
    </i>
    <i>
      <x v="5"/>
    </i>
    <i>
      <x v="6"/>
    </i>
    <i>
      <x v="7"/>
    </i>
    <i>
      <x v="8"/>
    </i>
    <i>
      <x v="9"/>
    </i>
    <i>
      <x v="10"/>
    </i>
    <i>
      <x v="11"/>
    </i>
    <i t="grand">
      <x/>
    </i>
  </rowItems>
  <colItems count="1">
    <i/>
  </colItems>
  <dataFields count="1">
    <dataField name="Count of Customer Name" fld="1"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903D80-40FE-46D4-9483-9AE652F4C6EB}" name="PivotTable1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59:B67" firstHeaderRow="1" firstDataRow="1" firstDataCol="1"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multipleItemSelectionAllowed="1" showAll="0">
      <items count="3">
        <item x="0"/>
        <item h="1" x="1"/>
        <item t="default"/>
      </items>
    </pivotField>
    <pivotField axis="axisRow" compact="0" outline="0" showAll="0">
      <items count="8">
        <item x="6"/>
        <item x="0"/>
        <item x="5"/>
        <item x="2"/>
        <item x="3"/>
        <item x="1"/>
        <item x="4"/>
        <item t="default"/>
      </items>
    </pivotField>
    <pivotField compact="0" outline="0" showAll="0">
      <items count="5">
        <item x="3"/>
        <item x="2"/>
        <item x="1"/>
        <item x="0"/>
        <item t="default"/>
      </items>
    </pivotField>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items count="8">
        <item x="4"/>
        <item x="0"/>
        <item x="1"/>
        <item x="2"/>
        <item x="3"/>
        <item x="6"/>
        <item x="5"/>
        <item t="default"/>
      </items>
    </pivotField>
    <pivotField compact="0" outline="0" showAll="0"/>
    <pivotField compact="0" outline="0" showAll="0"/>
    <pivotField dataField="1" compact="0" outline="0" showAll="0"/>
    <pivotField compact="0" outline="0" showAll="0"/>
  </pivotFields>
  <rowFields count="1">
    <field x="9"/>
  </rowFields>
  <rowItems count="8">
    <i>
      <x/>
    </i>
    <i>
      <x v="1"/>
    </i>
    <i>
      <x v="2"/>
    </i>
    <i>
      <x v="3"/>
    </i>
    <i>
      <x v="4"/>
    </i>
    <i>
      <x v="5"/>
    </i>
    <i>
      <x v="6"/>
    </i>
    <i t="grand">
      <x/>
    </i>
  </rowItems>
  <colItems count="1">
    <i/>
  </colItems>
  <pageFields count="1">
    <pageField fld="8" hier="-1"/>
  </pageFields>
  <dataFields count="1">
    <dataField name="Sum of Sales Revenue"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AA9E24-823A-479B-96FA-76BD66268FDF}"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26:B34" firstHeaderRow="1" firstDataRow="1" firstDataCol="1" rowPageCount="1" colPageCount="1"/>
  <pivotFields count="18">
    <pivotField compact="0" outline="0" showAll="0"/>
    <pivotField compact="0" outline="0" showAll="0"/>
    <pivotField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multipleItemSelectionAllowed="1" showAll="0">
      <items count="3">
        <item x="0"/>
        <item h="1" x="1"/>
        <item t="default"/>
      </items>
    </pivotField>
    <pivotField compact="0" outline="0" showAll="0">
      <items count="8">
        <item x="6"/>
        <item x="0"/>
        <item x="5"/>
        <item x="2"/>
        <item x="3"/>
        <item x="1"/>
        <item x="4"/>
        <item t="default"/>
      </items>
    </pivotField>
    <pivotField compact="0" outline="0" showAll="0">
      <items count="5">
        <item x="3"/>
        <item x="2"/>
        <item x="1"/>
        <item x="0"/>
        <item t="default"/>
      </items>
    </pivotField>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axis="axisRow" compact="0" outline="0" showAll="0">
      <items count="8">
        <item x="4"/>
        <item x="0"/>
        <item x="1"/>
        <item x="2"/>
        <item x="3"/>
        <item x="6"/>
        <item x="5"/>
        <item t="default"/>
      </items>
    </pivotField>
    <pivotField compact="0" outline="0" showAll="0"/>
    <pivotField compact="0" outline="0" showAll="0"/>
    <pivotField dataField="1" compact="0" outline="0" showAll="0"/>
    <pivotField compact="0" outline="0" showAll="0"/>
  </pivotFields>
  <rowFields count="1">
    <field x="13"/>
  </rowFields>
  <rowItems count="8">
    <i>
      <x/>
    </i>
    <i>
      <x v="1"/>
    </i>
    <i>
      <x v="2"/>
    </i>
    <i>
      <x v="3"/>
    </i>
    <i>
      <x v="4"/>
    </i>
    <i>
      <x v="5"/>
    </i>
    <i>
      <x v="6"/>
    </i>
    <i t="grand">
      <x/>
    </i>
  </rowItems>
  <colItems count="1">
    <i/>
  </colItems>
  <pageFields count="1">
    <pageField fld="8" hier="-1"/>
  </pageFields>
  <dataFields count="1">
    <dataField name="Sum of Sales Revenue" fld="16"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2AE55C-33BA-4BC5-9563-E6EDD2580B66}"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4:D10" firstHeaderRow="0" firstDataRow="1" firstDataCol="1" rowPageCount="1" colPageCount="1"/>
  <pivotFields count="18">
    <pivotField compact="0" outline="0" showAll="0"/>
    <pivotField compact="0" outline="0" showAll="0"/>
    <pivotField name="Category" axis="axisRow" compact="0" outline="0" showAll="0">
      <items count="6">
        <item x="2"/>
        <item x="1"/>
        <item x="0"/>
        <item x="3"/>
        <item x="4"/>
        <item t="default"/>
      </items>
    </pivotField>
    <pivotField compact="0" outline="0" showAll="0"/>
    <pivotField compact="0" numFmtId="165" outline="0" showAll="0"/>
    <pivotField compact="0" numFmtId="165" outline="0" showAll="0"/>
    <pivotField compact="0" outline="0" showAll="0"/>
    <pivotField compact="0" outline="0" showAll="0"/>
    <pivotField axis="axisPage" compact="0" outline="0" showAll="0">
      <items count="3">
        <item x="0"/>
        <item h="1" x="1"/>
        <item t="default"/>
      </items>
    </pivotField>
    <pivotField compact="0" outline="0" showAll="0">
      <items count="8">
        <item x="6"/>
        <item x="0"/>
        <item x="5"/>
        <item x="2"/>
        <item x="3"/>
        <item x="1"/>
        <item x="4"/>
        <item t="default"/>
      </items>
    </pivotField>
    <pivotField compact="0" outline="0" showAll="0"/>
    <pivotField compact="0" outline="0" showAll="0">
      <items count="3">
        <item x="0"/>
        <item x="1"/>
        <item t="default"/>
      </items>
    </pivotField>
    <pivotField compact="0" outline="0" showAll="0">
      <items count="13">
        <item x="10"/>
        <item x="7"/>
        <item x="3"/>
        <item x="11"/>
        <item x="0"/>
        <item x="5"/>
        <item x="2"/>
        <item x="9"/>
        <item x="8"/>
        <item x="1"/>
        <item x="4"/>
        <item x="6"/>
        <item t="default"/>
      </items>
    </pivotField>
    <pivotField compact="0" outline="0" showAll="0"/>
    <pivotField compact="0" outline="0" showAll="0"/>
    <pivotField dataField="1" compact="0" outline="0" showAll="0">
      <items count="509">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t="default"/>
      </items>
    </pivotField>
    <pivotField dataField="1" compact="0" outline="0" showAll="0"/>
    <pivotField dataField="1" compact="0" outline="0" showAll="0"/>
  </pivotFields>
  <rowFields count="1">
    <field x="2"/>
  </rowFields>
  <rowItems count="6">
    <i>
      <x/>
    </i>
    <i>
      <x v="1"/>
    </i>
    <i>
      <x v="2"/>
    </i>
    <i>
      <x v="3"/>
    </i>
    <i>
      <x v="4"/>
    </i>
    <i t="grand">
      <x/>
    </i>
  </rowItems>
  <colFields count="1">
    <field x="-2"/>
  </colFields>
  <colItems count="3">
    <i>
      <x/>
    </i>
    <i i="1">
      <x v="1"/>
    </i>
    <i i="2">
      <x v="2"/>
    </i>
  </colItems>
  <pageFields count="1">
    <pageField fld="8" item="0" hier="-1"/>
  </pageFields>
  <dataFields count="3">
    <dataField name="Sum of Sales Revenue" fld="16" baseField="0" baseItem="0"/>
    <dataField name="Sum of Total Cost" fld="15" baseField="0" baseItem="0"/>
    <dataField name="Sum of Net Profit" fld="17" baseField="0" baseItem="0"/>
  </dataFields>
  <formats count="1">
    <format dxfId="0">
      <pivotArea outline="0" collapsedLevelsAreSubtotals="1" fieldPosition="0"/>
    </format>
  </formats>
  <chartFormats count="24">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8" format="27" series="1">
      <pivotArea type="data" outline="0" fieldPosition="0">
        <references count="1">
          <reference field="4294967294" count="1" selected="0">
            <x v="0"/>
          </reference>
        </references>
      </pivotArea>
    </chartFormat>
    <chartFormat chart="8" format="28" series="1">
      <pivotArea type="data" outline="0" fieldPosition="0">
        <references count="1">
          <reference field="4294967294" count="1" selected="0">
            <x v="1"/>
          </reference>
        </references>
      </pivotArea>
    </chartFormat>
    <chartFormat chart="8" format="29"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 chart="13" format="36" series="1">
      <pivotArea type="data" outline="0" fieldPosition="0">
        <references count="1">
          <reference field="4294967294" count="1" selected="0">
            <x v="0"/>
          </reference>
        </references>
      </pivotArea>
    </chartFormat>
    <chartFormat chart="13" format="37" series="1">
      <pivotArea type="data" outline="0" fieldPosition="0">
        <references count="1">
          <reference field="4294967294" count="1" selected="0">
            <x v="1"/>
          </reference>
        </references>
      </pivotArea>
    </chartFormat>
    <chartFormat chart="13" format="3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6C394B-E1AB-470B-8CEA-29D712485BB6}" sourceName="Month">
  <pivotTables>
    <pivotTable tabId="8" name="PivotTable5"/>
    <pivotTable tabId="8" name="PivotTable2"/>
    <pivotTable tabId="8" name="PivotTable3"/>
    <pivotTable tabId="8" name="PivotTable1"/>
    <pivotTable tabId="9" name="PivotTable7"/>
    <pivotTable tabId="9" name="PivotTable9"/>
    <pivotTable tabId="9" name="PivotTable11"/>
    <pivotTable tabId="9" name="PivotTable12"/>
    <pivotTable tabId="9" name="PivotTable8"/>
  </pivotTables>
  <data>
    <tabular pivotCacheId="573340192">
      <items count="12">
        <i x="10" s="1"/>
        <i x="7" s="1"/>
        <i x="3" s="1"/>
        <i x="11" s="1"/>
        <i x="0" s="1"/>
        <i x="5" s="1"/>
        <i x="2" s="1"/>
        <i x="9" s="1"/>
        <i x="8"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B66570-7091-49CC-A8F5-45886D6F1EF5}" sourceName="Year">
  <pivotTables>
    <pivotTable tabId="8" name="PivotTable5"/>
    <pivotTable tabId="8" name="PivotTable1"/>
    <pivotTable tabId="8" name="PivotTable3"/>
    <pivotTable tabId="8" name="PivotTable4"/>
    <pivotTable tabId="8" name="PivotTable2"/>
    <pivotTable tabId="8" name="Order table"/>
    <pivotTable tabId="9" name="PivotTable8"/>
    <pivotTable tabId="9" name="PivotTable11"/>
    <pivotTable tabId="9" name="PivotTable7"/>
    <pivotTable tabId="9" name="PivotTable12"/>
    <pivotTable tabId="9" name="PivotTable9"/>
  </pivotTables>
  <data>
    <tabular pivotCacheId="5733401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BAF4983-E241-48FA-907B-038E7ADF670B}" sourceName="Product Category">
  <pivotTables>
    <pivotTable tabId="9" name="PivotTable7"/>
    <pivotTable tabId="9" name="PivotTable8"/>
    <pivotTable tabId="9" name="PivotTable9"/>
    <pivotTable tabId="9" name="PivotTable12"/>
    <pivotTable tabId="8" name="PivotTable3"/>
    <pivotTable tabId="8" name="PivotTable4"/>
    <pivotTable tabId="8" name="PivotTable2"/>
    <pivotTable tabId="8" name="PivotTable1"/>
    <pivotTable tabId="9" name="PivotTable11"/>
  </pivotTables>
  <data>
    <tabular pivotCacheId="573340192">
      <items count="5">
        <i x="2"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5F50B0B-4FF2-4219-A2F3-5694FFE7387C}" sourceName="Country">
  <pivotTables>
    <pivotTable tabId="8" name="PivotTable1"/>
    <pivotTable tabId="8" name="PivotTable3"/>
    <pivotTable tabId="8" name="PivotTable4"/>
    <pivotTable tabId="8" name="PivotTable2"/>
    <pivotTable tabId="9" name="PivotTable12"/>
    <pivotTable tabId="9" name="PivotTable9"/>
    <pivotTable tabId="9" name="PivotTable8"/>
    <pivotTable tabId="9" name="PivotTable7"/>
    <pivotTable tabId="9" name="PivotTable11"/>
  </pivotTables>
  <data>
    <tabular pivotCacheId="573340192">
      <items count="7">
        <i x="6" s="1"/>
        <i x="0" s="1"/>
        <i x="5"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17C1A50-FBDC-470A-AED8-49E27305D83A}" cache="Slicer_Month" caption="Month" startItem="1" rowHeight="228600"/>
  <slicer name="Year" xr10:uid="{1857AA28-9F8E-489C-B944-D33594CACB5C}" cache="Slicer_Year" caption="Year"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52BB569-9BB7-4DEB-864E-25BAB4FCD160}" cache="Slicer_Month" caption="Month" style="SlicerStyleDark6" rowHeight="228600"/>
  <slicer name="Year 1" xr10:uid="{74EBC575-B1DD-418F-ABC5-0252B43A5909}" cache="Slicer_Year" caption="Year" style="SlicerStyleDark6" rowHeight="228600"/>
  <slicer name="Product Category" xr10:uid="{7C057C53-3786-48DF-B808-BE372D4A863F}" cache="Slicer_Product_Category" caption="Category" style="SlicerStyleDark6" rowHeight="228600"/>
  <slicer name="Country" xr10:uid="{1FA286B0-2BD1-447C-A78B-23D2ED048744}" cache="Slicer_Country" caption="Country" style="SlicerStyleDark6"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4F6E6-6FCA-4645-9511-6C9F11A5800A}" name="Table1" displayName="Table1" ref="A1:R556" totalsRowShown="0">
  <autoFilter ref="A1:R556" xr:uid="{7EC4F6E6-6FCA-4645-9511-6C9F11A5800A}"/>
  <tableColumns count="18">
    <tableColumn id="1" xr3:uid="{9919254A-3D9D-4997-9C12-BF0E81F7F86F}" name="Order ID"/>
    <tableColumn id="2" xr3:uid="{8CD64774-711E-4AAA-B567-27BD669DF311}" name="Customer Name"/>
    <tableColumn id="3" xr3:uid="{27186FF3-3CF4-4A30-9B60-A897F4E760C6}" name="Category"/>
    <tableColumn id="4" xr3:uid="{EC967741-1FD1-4666-9FD7-8668ED19877B}" name="Product Name"/>
    <tableColumn id="5" xr3:uid="{80BF4DE2-67AB-4F4B-9F1C-439D24BDDFCB}" name="Order Date" dataDxfId="17"/>
    <tableColumn id="6" xr3:uid="{366BF28E-396E-4EB1-B94F-850D2D7C1B09}" name="Delivered Date" dataDxfId="16"/>
    <tableColumn id="7" xr3:uid="{73EB096A-10BC-44D3-B115-CEB1E5A1B2B1}" name="Quantity"/>
    <tableColumn id="8" xr3:uid="{EDDD739F-2C93-42D2-A250-7F2B34F4B651}" name="Unit Price"/>
    <tableColumn id="9" xr3:uid="{BD6598F4-DAA9-4028-B506-62188276C3E5}" name="Status"/>
    <tableColumn id="10" xr3:uid="{CDE1F1AD-5CD6-4A87-AA31-FE66B62F3281}" name="Country"/>
    <tableColumn id="11" xr3:uid="{C47AD25E-456F-4600-9075-008D64D40D1F}" name="Payment Method"/>
    <tableColumn id="12" xr3:uid="{F4586EBC-63CF-42B6-B3D3-BCE3B5A161D2}" name="Year" dataDxfId="15">
      <calculatedColumnFormula>YEAR(Table1[[#This Row],[Order Date]])</calculatedColumnFormula>
    </tableColumn>
    <tableColumn id="13" xr3:uid="{445F9181-DCB6-4515-A01B-5D1D82312416}" name="Month" dataDxfId="14">
      <calculatedColumnFormula>TEXT(Table1[[#This Row],[Order Date]],"MMM")</calculatedColumnFormula>
    </tableColumn>
    <tableColumn id="14" xr3:uid="{F8870E9A-D479-4814-848D-EF39BA2064B6}" name="Day" dataDxfId="13">
      <calculatedColumnFormula>TEXT(Table1[[#This Row],[Order Date]],"DDD")</calculatedColumnFormula>
    </tableColumn>
    <tableColumn id="15" xr3:uid="{8C3E32F2-5519-4BCB-8E1D-910E133D3714}" name="Delivery Time" dataDxfId="12">
      <calculatedColumnFormula>Table1[[#This Row],[Delivered Date]]-Table1[[#This Row],[Order Date]]</calculatedColumnFormula>
    </tableColumn>
    <tableColumn id="16" xr3:uid="{3DFBD1EA-5516-434C-83A6-A450452808FE}" name="Total Cost" dataDxfId="11">
      <calculatedColumnFormula>ROUND(G2*H2*VLOOKUP(D2,Table2[#All],2,FALSE),0)</calculatedColumnFormula>
    </tableColumn>
    <tableColumn id="17" xr3:uid="{B9DBBE9D-245E-4263-9700-53847B38D04B}" name="Sales Revenue" dataDxfId="10">
      <calculatedColumnFormula>Table1[[#This Row],[Quantity]]*Table1[[#This Row],[Unit Price]]</calculatedColumnFormula>
    </tableColumn>
    <tableColumn id="18" xr3:uid="{C1E45187-4012-4AED-AE3B-490EDFAA3562}" name="Net Profit" dataDxfId="9">
      <calculatedColumnFormula>Table1[[#This Row],[Sales Revenue]]-Table1[[#This Row],[Total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97D997-C0FC-4751-8819-B819C34EAD9E}" name="Table2" displayName="Table2" ref="A1:B26" totalsRowShown="0">
  <autoFilter ref="A1:B26" xr:uid="{8C97D997-C0FC-4751-8819-B819C34EAD9E}"/>
  <tableColumns count="2">
    <tableColumn id="1" xr3:uid="{85D68078-008B-4696-AB73-BB195A808710}" name="Product Name"/>
    <tableColumn id="2" xr3:uid="{A817D840-CA0F-432B-8E54-29FE8A2D1897}" name="Cost Percentag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2EF6-A7D4-4884-8D29-CA72ED50FA8E}">
  <dimension ref="A1:Q35"/>
  <sheetViews>
    <sheetView workbookViewId="0">
      <selection activeCell="A4" sqref="A4"/>
    </sheetView>
  </sheetViews>
  <sheetFormatPr defaultRowHeight="15" customHeight="1" x14ac:dyDescent="0.35"/>
  <cols>
    <col min="1" max="1" width="15.6328125" bestFit="1" customWidth="1"/>
    <col min="2" max="2" width="19.08984375" bestFit="1" customWidth="1"/>
    <col min="3" max="3" width="15.36328125" bestFit="1" customWidth="1"/>
    <col min="4" max="4" width="16.26953125" bestFit="1" customWidth="1"/>
    <col min="5" max="5" width="5.26953125" customWidth="1"/>
    <col min="6" max="6" width="6" customWidth="1"/>
    <col min="7" max="7" width="22.36328125" bestFit="1" customWidth="1"/>
    <col min="8" max="8" width="23.453125" customWidth="1"/>
    <col min="9" max="9" width="13.54296875" bestFit="1" customWidth="1"/>
    <col min="10" max="10" width="8.81640625" bestFit="1" customWidth="1"/>
    <col min="11" max="11" width="12.1796875" bestFit="1" customWidth="1"/>
    <col min="12" max="12" width="19.08984375" bestFit="1" customWidth="1"/>
    <col min="13" max="13" width="15.36328125" bestFit="1" customWidth="1"/>
    <col min="14" max="14" width="14.54296875" customWidth="1"/>
    <col min="15" max="15" width="11.453125" customWidth="1"/>
    <col min="16" max="16" width="10.7265625" bestFit="1" customWidth="1"/>
    <col min="17" max="17" width="22.36328125" bestFit="1" customWidth="1"/>
    <col min="18" max="18" width="16.26953125" customWidth="1"/>
    <col min="19" max="27" width="12.1796875" customWidth="1"/>
    <col min="28" max="208" width="4.1796875" bestFit="1" customWidth="1"/>
    <col min="209" max="510" width="5.1796875" bestFit="1" customWidth="1"/>
    <col min="511" max="511" width="11.453125" bestFit="1" customWidth="1"/>
  </cols>
  <sheetData>
    <row r="1" spans="1:17" ht="14.5" x14ac:dyDescent="0.35">
      <c r="A1" s="4" t="s">
        <v>0</v>
      </c>
      <c r="B1" t="s">
        <v>1</v>
      </c>
    </row>
    <row r="2" spans="1:17" ht="14.5" x14ac:dyDescent="0.35">
      <c r="J2" s="4" t="s">
        <v>0</v>
      </c>
      <c r="K2" t="s">
        <v>1</v>
      </c>
    </row>
    <row r="3" spans="1:17" ht="14.5" x14ac:dyDescent="0.35">
      <c r="A3" t="s">
        <v>2</v>
      </c>
      <c r="B3" t="s">
        <v>3</v>
      </c>
      <c r="C3" t="s">
        <v>4</v>
      </c>
      <c r="G3" t="s">
        <v>5</v>
      </c>
    </row>
    <row r="4" spans="1:17" ht="14.5" x14ac:dyDescent="0.35">
      <c r="A4" s="30">
        <v>502955</v>
      </c>
      <c r="B4" s="30">
        <v>774176</v>
      </c>
      <c r="C4" s="30">
        <v>271221</v>
      </c>
      <c r="G4" s="6">
        <v>555</v>
      </c>
      <c r="H4" s="6"/>
      <c r="I4" t="s">
        <v>6</v>
      </c>
      <c r="J4" s="4" t="s">
        <v>7</v>
      </c>
      <c r="K4" t="s">
        <v>2</v>
      </c>
      <c r="L4" t="s">
        <v>3</v>
      </c>
      <c r="M4" t="s">
        <v>4</v>
      </c>
      <c r="O4" t="s">
        <v>6</v>
      </c>
      <c r="P4" s="4" t="s">
        <v>7</v>
      </c>
      <c r="Q4" t="s">
        <v>5</v>
      </c>
    </row>
    <row r="5" spans="1:17" ht="14.5" x14ac:dyDescent="0.35">
      <c r="A5" s="5">
        <f>A4</f>
        <v>502955</v>
      </c>
      <c r="B5" s="5">
        <f>B4</f>
        <v>774176</v>
      </c>
      <c r="C5" s="5">
        <f>C4</f>
        <v>271221</v>
      </c>
      <c r="G5" s="6">
        <f>G4</f>
        <v>555</v>
      </c>
      <c r="H5" s="6"/>
      <c r="I5">
        <v>1</v>
      </c>
      <c r="J5" t="s">
        <v>8</v>
      </c>
      <c r="K5" s="30">
        <v>51842</v>
      </c>
      <c r="L5" s="30">
        <v>82131</v>
      </c>
      <c r="M5" s="30">
        <v>30289</v>
      </c>
      <c r="O5">
        <v>1</v>
      </c>
      <c r="P5" t="s">
        <v>8</v>
      </c>
      <c r="Q5" s="30">
        <v>40</v>
      </c>
    </row>
    <row r="6" spans="1:17" ht="14.5" x14ac:dyDescent="0.35">
      <c r="I6">
        <v>2</v>
      </c>
      <c r="J6" t="s">
        <v>9</v>
      </c>
      <c r="K6" s="30">
        <v>35256</v>
      </c>
      <c r="L6" s="30">
        <v>51679</v>
      </c>
      <c r="M6" s="30">
        <v>16423</v>
      </c>
      <c r="O6">
        <v>2</v>
      </c>
      <c r="P6" t="s">
        <v>9</v>
      </c>
      <c r="Q6" s="30">
        <v>48</v>
      </c>
    </row>
    <row r="7" spans="1:17" ht="14.5" x14ac:dyDescent="0.35">
      <c r="A7">
        <f>A4</f>
        <v>502955</v>
      </c>
      <c r="B7">
        <f>B4</f>
        <v>774176</v>
      </c>
      <c r="C7">
        <f>C4</f>
        <v>271221</v>
      </c>
      <c r="I7">
        <v>3</v>
      </c>
      <c r="J7" t="s">
        <v>10</v>
      </c>
      <c r="K7" s="30">
        <v>34652</v>
      </c>
      <c r="L7" s="30">
        <v>51243</v>
      </c>
      <c r="M7" s="30">
        <v>16591</v>
      </c>
      <c r="O7">
        <v>3</v>
      </c>
      <c r="P7" t="s">
        <v>10</v>
      </c>
      <c r="Q7" s="30">
        <v>46</v>
      </c>
    </row>
    <row r="8" spans="1:17" ht="14.5" x14ac:dyDescent="0.35">
      <c r="D8" t="s">
        <v>11</v>
      </c>
      <c r="E8" s="6">
        <f>B10</f>
        <v>287</v>
      </c>
      <c r="F8" s="7">
        <f>E8/(E8+E9)</f>
        <v>0.51711711711711716</v>
      </c>
      <c r="I8">
        <v>4</v>
      </c>
      <c r="J8" t="s">
        <v>12</v>
      </c>
      <c r="K8" s="30">
        <v>51221</v>
      </c>
      <c r="L8" s="30">
        <v>73877</v>
      </c>
      <c r="M8" s="30">
        <v>22656</v>
      </c>
      <c r="O8">
        <v>4</v>
      </c>
      <c r="P8" t="s">
        <v>12</v>
      </c>
      <c r="Q8" s="30">
        <v>44</v>
      </c>
    </row>
    <row r="9" spans="1:17" ht="14.5" x14ac:dyDescent="0.35">
      <c r="A9" s="4" t="s">
        <v>0</v>
      </c>
      <c r="B9" t="s">
        <v>13</v>
      </c>
      <c r="D9" t="s">
        <v>14</v>
      </c>
      <c r="E9" s="6">
        <f>B11</f>
        <v>268</v>
      </c>
      <c r="F9" s="7">
        <f>E9/(E8+E9)</f>
        <v>0.48288288288288289</v>
      </c>
      <c r="I9">
        <v>5</v>
      </c>
      <c r="J9" t="s">
        <v>15</v>
      </c>
      <c r="K9" s="30">
        <v>31228</v>
      </c>
      <c r="L9" s="30">
        <v>47421</v>
      </c>
      <c r="M9" s="30">
        <v>16193</v>
      </c>
      <c r="O9">
        <v>5</v>
      </c>
      <c r="P9" t="s">
        <v>15</v>
      </c>
      <c r="Q9" s="30">
        <v>38</v>
      </c>
    </row>
    <row r="10" spans="1:17" ht="14.5" x14ac:dyDescent="0.35">
      <c r="A10" t="s">
        <v>1</v>
      </c>
      <c r="B10" s="6">
        <v>287</v>
      </c>
      <c r="I10">
        <v>6</v>
      </c>
      <c r="J10" t="s">
        <v>16</v>
      </c>
      <c r="K10" s="30">
        <v>38061</v>
      </c>
      <c r="L10" s="30">
        <v>64872</v>
      </c>
      <c r="M10" s="30">
        <v>26811</v>
      </c>
      <c r="O10">
        <v>6</v>
      </c>
      <c r="P10" t="s">
        <v>16</v>
      </c>
      <c r="Q10" s="30">
        <v>41</v>
      </c>
    </row>
    <row r="11" spans="1:17" ht="14.5" x14ac:dyDescent="0.35">
      <c r="A11" t="s">
        <v>17</v>
      </c>
      <c r="B11" s="6">
        <v>268</v>
      </c>
      <c r="D11" t="s">
        <v>17</v>
      </c>
      <c r="E11" s="6">
        <f>B11</f>
        <v>268</v>
      </c>
      <c r="F11" s="7">
        <f>E11/(E11+E12)</f>
        <v>0.48288288288288289</v>
      </c>
      <c r="I11">
        <v>7</v>
      </c>
      <c r="J11" t="s">
        <v>18</v>
      </c>
      <c r="K11" s="30">
        <v>52359</v>
      </c>
      <c r="L11" s="30">
        <v>79677</v>
      </c>
      <c r="M11" s="30">
        <v>27318</v>
      </c>
      <c r="O11">
        <v>7</v>
      </c>
      <c r="P11" t="s">
        <v>18</v>
      </c>
      <c r="Q11" s="30">
        <v>54</v>
      </c>
    </row>
    <row r="12" spans="1:17" ht="14.5" x14ac:dyDescent="0.35">
      <c r="A12" t="s">
        <v>19</v>
      </c>
      <c r="B12" s="6">
        <v>555</v>
      </c>
      <c r="D12" t="s">
        <v>20</v>
      </c>
      <c r="E12" s="6">
        <f>B10</f>
        <v>287</v>
      </c>
      <c r="F12" s="7">
        <f>E12/(E12+E11)</f>
        <v>0.51711711711711716</v>
      </c>
      <c r="I12">
        <v>8</v>
      </c>
      <c r="J12" t="s">
        <v>21</v>
      </c>
      <c r="K12" s="30">
        <v>40215</v>
      </c>
      <c r="L12" s="30">
        <v>60169</v>
      </c>
      <c r="M12" s="30">
        <v>19954</v>
      </c>
      <c r="O12">
        <v>8</v>
      </c>
      <c r="P12" t="s">
        <v>21</v>
      </c>
      <c r="Q12" s="30">
        <v>48</v>
      </c>
    </row>
    <row r="13" spans="1:17" ht="14.5" x14ac:dyDescent="0.35">
      <c r="A13" s="27"/>
      <c r="B13" s="27"/>
      <c r="C13" s="27"/>
      <c r="D13" s="27"/>
      <c r="I13">
        <v>9</v>
      </c>
      <c r="J13" t="s">
        <v>22</v>
      </c>
      <c r="K13" s="30">
        <v>29139</v>
      </c>
      <c r="L13" s="30">
        <v>47293</v>
      </c>
      <c r="M13" s="30">
        <v>18154</v>
      </c>
      <c r="O13">
        <v>9</v>
      </c>
      <c r="P13" t="s">
        <v>22</v>
      </c>
      <c r="Q13" s="30">
        <v>45</v>
      </c>
    </row>
    <row r="14" spans="1:17" ht="14.5" customHeight="1" x14ac:dyDescent="0.35">
      <c r="A14" s="27"/>
      <c r="B14" s="27"/>
      <c r="C14" s="27"/>
      <c r="D14" s="27"/>
      <c r="I14">
        <v>10</v>
      </c>
      <c r="J14" t="s">
        <v>23</v>
      </c>
      <c r="K14" s="30">
        <v>39693</v>
      </c>
      <c r="L14" s="30">
        <v>59593</v>
      </c>
      <c r="M14" s="30">
        <v>19900</v>
      </c>
      <c r="O14">
        <v>10</v>
      </c>
      <c r="P14" t="s">
        <v>23</v>
      </c>
      <c r="Q14" s="30">
        <v>51</v>
      </c>
    </row>
    <row r="15" spans="1:17" ht="14.5" x14ac:dyDescent="0.35">
      <c r="A15" s="27"/>
      <c r="B15" s="27"/>
      <c r="C15" s="27"/>
      <c r="D15" s="27"/>
      <c r="I15">
        <v>11</v>
      </c>
      <c r="J15" t="s">
        <v>24</v>
      </c>
      <c r="K15" s="30">
        <v>36071</v>
      </c>
      <c r="L15" s="30">
        <v>58748</v>
      </c>
      <c r="M15" s="30">
        <v>22677</v>
      </c>
      <c r="O15">
        <v>11</v>
      </c>
      <c r="P15" t="s">
        <v>24</v>
      </c>
      <c r="Q15" s="30">
        <v>43</v>
      </c>
    </row>
    <row r="16" spans="1:17" ht="14.5" x14ac:dyDescent="0.35">
      <c r="I16">
        <v>12</v>
      </c>
      <c r="J16" t="s">
        <v>25</v>
      </c>
      <c r="K16" s="30">
        <v>63218</v>
      </c>
      <c r="L16" s="30">
        <v>97473</v>
      </c>
      <c r="M16" s="30">
        <v>34255</v>
      </c>
      <c r="O16">
        <v>12</v>
      </c>
      <c r="P16" t="s">
        <v>25</v>
      </c>
      <c r="Q16" s="30">
        <v>57</v>
      </c>
    </row>
    <row r="17" spans="9:17" ht="14.5" x14ac:dyDescent="0.35">
      <c r="J17" t="s">
        <v>19</v>
      </c>
      <c r="K17" s="30">
        <v>502955</v>
      </c>
      <c r="L17" s="30">
        <v>774176</v>
      </c>
      <c r="M17" s="30">
        <v>271221</v>
      </c>
      <c r="P17" t="s">
        <v>19</v>
      </c>
      <c r="Q17" s="30">
        <v>555</v>
      </c>
    </row>
    <row r="20" spans="9:17" ht="14.5" x14ac:dyDescent="0.35">
      <c r="J20" s="4" t="s">
        <v>0</v>
      </c>
      <c r="K20" t="s">
        <v>1</v>
      </c>
    </row>
    <row r="21" spans="9:17" ht="14.5" x14ac:dyDescent="0.35"/>
    <row r="22" spans="9:17" ht="18.75" customHeight="1" x14ac:dyDescent="0.35">
      <c r="J22" s="4" t="s">
        <v>7</v>
      </c>
      <c r="K22" t="s">
        <v>26</v>
      </c>
      <c r="L22" t="s">
        <v>27</v>
      </c>
      <c r="M22" t="s">
        <v>28</v>
      </c>
      <c r="N22" s="2" t="s">
        <v>29</v>
      </c>
      <c r="O22" t="s">
        <v>30</v>
      </c>
      <c r="P22" t="s">
        <v>31</v>
      </c>
      <c r="Q22" s="2" t="s">
        <v>32</v>
      </c>
    </row>
    <row r="23" spans="9:17" ht="18" customHeight="1" x14ac:dyDescent="0.35">
      <c r="I23" s="9" t="s">
        <v>33</v>
      </c>
      <c r="J23" t="s">
        <v>8</v>
      </c>
      <c r="K23">
        <f>MATCH(J23,J5:J16,0)-1</f>
        <v>0</v>
      </c>
      <c r="L23" t="e">
        <f>VLOOKUP(K23,I4:M17,2)</f>
        <v>#N/A</v>
      </c>
      <c r="M23">
        <f>B7</f>
        <v>774176</v>
      </c>
      <c r="N23" s="2">
        <f>IFERROR(VLOOKUP(K23,I4:M16,4,0),0)</f>
        <v>0</v>
      </c>
      <c r="O23" s="12">
        <f>IF(N23=0,0,M23-N23)</f>
        <v>0</v>
      </c>
      <c r="P23" s="7">
        <f>IF(O23=0,0,(M23-N23)/N23)</f>
        <v>0</v>
      </c>
      <c r="Q23" s="10" t="str">
        <f>P24&amp;" | "&amp;O24</f>
        <v>0.0% | $0</v>
      </c>
    </row>
    <row r="24" spans="9:17" ht="19.5" customHeight="1" x14ac:dyDescent="0.35">
      <c r="J24" t="s">
        <v>9</v>
      </c>
      <c r="O24" s="2" t="str">
        <f>IF(O23&gt; 0, "+" &amp; TEXT(O23, "$#,##0"), TEXT(O23, "$#,##0"))</f>
        <v>$0</v>
      </c>
      <c r="P24" s="8" t="str">
        <f>IF(P23&gt;0,"+"&amp;TEXT(P23,"0.0%"),TEXT(P23,"0.0%"))</f>
        <v>0.0%</v>
      </c>
    </row>
    <row r="25" spans="9:17" ht="14.5" x14ac:dyDescent="0.35">
      <c r="J25" t="s">
        <v>10</v>
      </c>
      <c r="M25" t="s">
        <v>34</v>
      </c>
      <c r="N25" t="s">
        <v>35</v>
      </c>
      <c r="O25" t="s">
        <v>30</v>
      </c>
      <c r="P25" t="s">
        <v>31</v>
      </c>
      <c r="Q25" s="2" t="s">
        <v>36</v>
      </c>
    </row>
    <row r="26" spans="9:17" ht="17.149999999999999" customHeight="1" x14ac:dyDescent="0.35">
      <c r="I26" s="9" t="s">
        <v>37</v>
      </c>
      <c r="J26" t="s">
        <v>12</v>
      </c>
      <c r="M26">
        <f>A7</f>
        <v>502955</v>
      </c>
      <c r="N26">
        <f>IFERROR(VLOOKUP(K23,I4:M16,3,0),0)</f>
        <v>0</v>
      </c>
      <c r="O26">
        <f>IF(N26=0,0,M26-N26)</f>
        <v>0</v>
      </c>
      <c r="P26" s="7">
        <f>IF(N26=0,0,(M26-N26)/N26)</f>
        <v>0</v>
      </c>
      <c r="Q26" s="10" t="str">
        <f>P27&amp;" | "&amp;O27</f>
        <v>0.0% | $0</v>
      </c>
    </row>
    <row r="27" spans="9:17" ht="14.5" x14ac:dyDescent="0.35">
      <c r="J27" t="s">
        <v>15</v>
      </c>
      <c r="O27" t="str">
        <f>IF(O26&gt; 0, "+" &amp; TEXT(O26, "$#,##0"), TEXT(O26, "$#,##0"))</f>
        <v>$0</v>
      </c>
      <c r="P27" t="str">
        <f>IF(P26&gt;0,"+"&amp;TEXT(P26,"0.0%"),TEXT(P26,"0.0%"))</f>
        <v>0.0%</v>
      </c>
    </row>
    <row r="28" spans="9:17" ht="14.5" x14ac:dyDescent="0.35">
      <c r="J28" t="s">
        <v>16</v>
      </c>
    </row>
    <row r="29" spans="9:17" ht="14.5" x14ac:dyDescent="0.35">
      <c r="J29" t="s">
        <v>18</v>
      </c>
      <c r="M29" t="s">
        <v>38</v>
      </c>
      <c r="N29" t="s">
        <v>39</v>
      </c>
      <c r="O29" t="s">
        <v>30</v>
      </c>
      <c r="P29" t="s">
        <v>31</v>
      </c>
      <c r="Q29" s="2" t="s">
        <v>40</v>
      </c>
    </row>
    <row r="30" spans="9:17" ht="14.5" x14ac:dyDescent="0.35">
      <c r="I30" s="9" t="s">
        <v>41</v>
      </c>
      <c r="J30" t="s">
        <v>21</v>
      </c>
      <c r="M30">
        <f>C7</f>
        <v>271221</v>
      </c>
      <c r="N30">
        <f>IFERROR(VLOOKUP(K23,I4:M16,5,0),0)</f>
        <v>0</v>
      </c>
      <c r="O30">
        <f>IF(N30=0,0,M30-N30)</f>
        <v>0</v>
      </c>
      <c r="P30" s="7">
        <f>IF(N30=0,0,(M30-N30)/N30)</f>
        <v>0</v>
      </c>
      <c r="Q30" s="10" t="str">
        <f>P31&amp;" | "&amp;O31</f>
        <v>0.0% | $0</v>
      </c>
    </row>
    <row r="31" spans="9:17" ht="14.5" x14ac:dyDescent="0.35">
      <c r="J31" t="s">
        <v>22</v>
      </c>
      <c r="O31" t="str">
        <f>IF(O30&gt; 0, "+" &amp; TEXT(O30, "$#,##0"), TEXT(O30, "$#,##0"))</f>
        <v>$0</v>
      </c>
      <c r="P31" t="str">
        <f>IF(P30&gt;0,"+"&amp;TEXT(P30,"0.0%"),TEXT(P30,"0.0%"))</f>
        <v>0.0%</v>
      </c>
    </row>
    <row r="32" spans="9:17" ht="14.5" x14ac:dyDescent="0.35">
      <c r="J32" t="s">
        <v>23</v>
      </c>
    </row>
    <row r="33" spans="9:17" ht="14.5" x14ac:dyDescent="0.35">
      <c r="J33" t="s">
        <v>24</v>
      </c>
      <c r="M33" t="s">
        <v>42</v>
      </c>
      <c r="N33" t="s">
        <v>43</v>
      </c>
      <c r="O33" t="s">
        <v>30</v>
      </c>
      <c r="P33" t="s">
        <v>31</v>
      </c>
      <c r="Q33" s="2" t="s">
        <v>44</v>
      </c>
    </row>
    <row r="34" spans="9:17" ht="15.65" customHeight="1" x14ac:dyDescent="0.35">
      <c r="I34" s="9" t="s">
        <v>45</v>
      </c>
      <c r="J34" t="s">
        <v>25</v>
      </c>
      <c r="M34" s="6">
        <f>G5</f>
        <v>555</v>
      </c>
      <c r="N34" s="2">
        <f>IFERROR(VLOOKUP(K23,O4:Q16,3,0),0)</f>
        <v>0</v>
      </c>
      <c r="O34">
        <f>IF(N34=0,0,M34-N34)</f>
        <v>0</v>
      </c>
      <c r="P34" s="7">
        <f>IF(N34=0,0,(M34-N34)/N34)</f>
        <v>0</v>
      </c>
      <c r="Q34" s="10" t="str">
        <f>P35&amp;" | "&amp;O35</f>
        <v>0.0% | 0</v>
      </c>
    </row>
    <row r="35" spans="9:17" ht="14.5" x14ac:dyDescent="0.35">
      <c r="O35" t="str">
        <f>IF(O34&gt; 0, "+" &amp; TEXT(O34, "#,##0"), TEXT(O34, "#,##0"))</f>
        <v>0</v>
      </c>
      <c r="P35" t="str">
        <f>IF(P34&gt;0,"+"&amp;TEXT(P34,"0.0%"),TEXT(P34,"0.0%"))</f>
        <v>0.0%</v>
      </c>
    </row>
  </sheetData>
  <mergeCells count="3">
    <mergeCell ref="A14:D14"/>
    <mergeCell ref="A13:D13"/>
    <mergeCell ref="A15:D15"/>
  </mergeCells>
  <conditionalFormatting sqref="Q23">
    <cfRule type="expression" dxfId="27" priority="7">
      <formula>$O$23&gt;0</formula>
    </cfRule>
    <cfRule type="expression" dxfId="26" priority="8">
      <formula>$O$23&lt;0</formula>
    </cfRule>
  </conditionalFormatting>
  <conditionalFormatting sqref="Q26">
    <cfRule type="expression" dxfId="25" priority="5">
      <formula>$O$26&gt;0</formula>
    </cfRule>
    <cfRule type="expression" dxfId="24" priority="6">
      <formula>$O$26&lt;0</formula>
    </cfRule>
  </conditionalFormatting>
  <conditionalFormatting sqref="Q30">
    <cfRule type="expression" dxfId="23" priority="3">
      <formula>$O$26&gt;0</formula>
    </cfRule>
    <cfRule type="expression" dxfId="22" priority="4">
      <formula>$O$26&lt;0</formula>
    </cfRule>
  </conditionalFormatting>
  <conditionalFormatting sqref="Q34">
    <cfRule type="expression" dxfId="21" priority="1">
      <formula>$O$26&gt;0</formula>
    </cfRule>
    <cfRule type="expression" dxfId="20" priority="2">
      <formula>$O$26&lt;0</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422B-87A2-4FFE-B1D9-55551B093DAE}">
  <dimension ref="A1:E67"/>
  <sheetViews>
    <sheetView zoomScale="111" workbookViewId="0">
      <selection activeCell="E5" sqref="E5"/>
    </sheetView>
  </sheetViews>
  <sheetFormatPr defaultRowHeight="14.5" x14ac:dyDescent="0.35"/>
  <cols>
    <col min="1" max="1" width="11.1796875" bestFit="1" customWidth="1"/>
    <col min="2" max="2" width="19.08984375" bestFit="1" customWidth="1"/>
    <col min="3" max="3" width="15.6328125" bestFit="1" customWidth="1"/>
    <col min="4" max="4" width="15.36328125" bestFit="1" customWidth="1"/>
    <col min="5" max="5" width="19.453125" customWidth="1"/>
    <col min="6" max="6" width="10.1796875" bestFit="1" customWidth="1"/>
  </cols>
  <sheetData>
    <row r="1" spans="1:4" x14ac:dyDescent="0.35">
      <c r="A1" s="28" t="s">
        <v>46</v>
      </c>
      <c r="B1" s="28"/>
      <c r="C1" s="28"/>
      <c r="D1" s="26"/>
    </row>
    <row r="2" spans="1:4" x14ac:dyDescent="0.35">
      <c r="A2" s="4" t="s">
        <v>0</v>
      </c>
      <c r="B2" t="s">
        <v>1</v>
      </c>
    </row>
    <row r="4" spans="1:4" x14ac:dyDescent="0.35">
      <c r="A4" s="4" t="s">
        <v>47</v>
      </c>
      <c r="B4" t="s">
        <v>3</v>
      </c>
      <c r="C4" t="s">
        <v>2</v>
      </c>
      <c r="D4" t="s">
        <v>4</v>
      </c>
    </row>
    <row r="5" spans="1:4" x14ac:dyDescent="0.35">
      <c r="A5" t="s">
        <v>48</v>
      </c>
      <c r="B5" s="30">
        <v>183761</v>
      </c>
      <c r="C5" s="30">
        <v>133037</v>
      </c>
      <c r="D5" s="30">
        <v>50724</v>
      </c>
    </row>
    <row r="6" spans="1:4" x14ac:dyDescent="0.35">
      <c r="A6" t="s">
        <v>49</v>
      </c>
      <c r="B6" s="30">
        <v>196014</v>
      </c>
      <c r="C6" s="30">
        <v>106367</v>
      </c>
      <c r="D6" s="30">
        <v>89647</v>
      </c>
    </row>
    <row r="7" spans="1:4" x14ac:dyDescent="0.35">
      <c r="A7" t="s">
        <v>50</v>
      </c>
      <c r="B7" s="30">
        <v>151937</v>
      </c>
      <c r="C7" s="30">
        <v>113069</v>
      </c>
      <c r="D7" s="30">
        <v>38868</v>
      </c>
    </row>
    <row r="8" spans="1:4" x14ac:dyDescent="0.35">
      <c r="A8" t="s">
        <v>51</v>
      </c>
      <c r="B8" s="30">
        <v>136602</v>
      </c>
      <c r="C8" s="30">
        <v>74919</v>
      </c>
      <c r="D8" s="30">
        <v>61683</v>
      </c>
    </row>
    <row r="9" spans="1:4" x14ac:dyDescent="0.35">
      <c r="A9" t="s">
        <v>52</v>
      </c>
      <c r="B9" s="30">
        <v>105862</v>
      </c>
      <c r="C9" s="30">
        <v>75563</v>
      </c>
      <c r="D9" s="30">
        <v>30299</v>
      </c>
    </row>
    <row r="10" spans="1:4" x14ac:dyDescent="0.35">
      <c r="A10" t="s">
        <v>19</v>
      </c>
      <c r="B10" s="30">
        <v>774176</v>
      </c>
      <c r="C10" s="30">
        <v>502955</v>
      </c>
      <c r="D10" s="30">
        <v>271221</v>
      </c>
    </row>
    <row r="12" spans="1:4" x14ac:dyDescent="0.35">
      <c r="A12" s="28" t="s">
        <v>53</v>
      </c>
      <c r="B12" s="28"/>
      <c r="C12" s="28"/>
      <c r="D12" s="28"/>
    </row>
    <row r="13" spans="1:4" x14ac:dyDescent="0.35">
      <c r="A13" s="4" t="s">
        <v>0</v>
      </c>
      <c r="B13" t="s">
        <v>1</v>
      </c>
    </row>
    <row r="15" spans="1:4" x14ac:dyDescent="0.35">
      <c r="A15" s="4" t="s">
        <v>53</v>
      </c>
      <c r="B15" t="s">
        <v>54</v>
      </c>
    </row>
    <row r="16" spans="1:4" x14ac:dyDescent="0.35">
      <c r="A16" t="s">
        <v>55</v>
      </c>
      <c r="B16" s="30">
        <v>85</v>
      </c>
    </row>
    <row r="17" spans="1:4" x14ac:dyDescent="0.35">
      <c r="A17" t="s">
        <v>56</v>
      </c>
      <c r="B17" s="30">
        <v>61</v>
      </c>
    </row>
    <row r="18" spans="1:4" x14ac:dyDescent="0.35">
      <c r="A18" t="s">
        <v>57</v>
      </c>
      <c r="B18" s="30">
        <v>67</v>
      </c>
    </row>
    <row r="19" spans="1:4" x14ac:dyDescent="0.35">
      <c r="A19" t="s">
        <v>58</v>
      </c>
      <c r="B19" s="30">
        <v>74</v>
      </c>
    </row>
    <row r="20" spans="1:4" x14ac:dyDescent="0.35">
      <c r="A20" t="s">
        <v>19</v>
      </c>
      <c r="B20" s="30">
        <v>287</v>
      </c>
    </row>
    <row r="22" spans="1:4" x14ac:dyDescent="0.35">
      <c r="A22" s="28" t="s">
        <v>59</v>
      </c>
      <c r="B22" s="28"/>
      <c r="C22" s="28"/>
      <c r="D22" s="28"/>
    </row>
    <row r="24" spans="1:4" x14ac:dyDescent="0.35">
      <c r="A24" s="4" t="s">
        <v>0</v>
      </c>
      <c r="B24" t="s">
        <v>1</v>
      </c>
    </row>
    <row r="26" spans="1:4" x14ac:dyDescent="0.35">
      <c r="A26" s="4" t="s">
        <v>60</v>
      </c>
      <c r="B26" t="s">
        <v>3</v>
      </c>
    </row>
    <row r="27" spans="1:4" x14ac:dyDescent="0.35">
      <c r="A27" t="s">
        <v>61</v>
      </c>
      <c r="B27" s="30">
        <v>102807</v>
      </c>
    </row>
    <row r="28" spans="1:4" x14ac:dyDescent="0.35">
      <c r="A28" t="s">
        <v>62</v>
      </c>
      <c r="B28" s="30">
        <v>132514</v>
      </c>
    </row>
    <row r="29" spans="1:4" x14ac:dyDescent="0.35">
      <c r="A29" t="s">
        <v>63</v>
      </c>
      <c r="B29" s="30">
        <v>61307</v>
      </c>
    </row>
    <row r="30" spans="1:4" x14ac:dyDescent="0.35">
      <c r="A30" t="s">
        <v>64</v>
      </c>
      <c r="B30" s="30">
        <v>140635</v>
      </c>
    </row>
    <row r="31" spans="1:4" x14ac:dyDescent="0.35">
      <c r="A31" t="s">
        <v>65</v>
      </c>
      <c r="B31" s="30">
        <v>105944</v>
      </c>
    </row>
    <row r="32" spans="1:4" x14ac:dyDescent="0.35">
      <c r="A32" t="s">
        <v>66</v>
      </c>
      <c r="B32" s="30">
        <v>137115</v>
      </c>
    </row>
    <row r="33" spans="1:4" x14ac:dyDescent="0.35">
      <c r="A33" t="s">
        <v>67</v>
      </c>
      <c r="B33" s="30">
        <v>93854</v>
      </c>
    </row>
    <row r="34" spans="1:4" x14ac:dyDescent="0.35">
      <c r="A34" t="s">
        <v>19</v>
      </c>
      <c r="B34" s="30">
        <v>774176</v>
      </c>
    </row>
    <row r="36" spans="1:4" x14ac:dyDescent="0.35">
      <c r="A36" s="28"/>
      <c r="B36" s="28"/>
      <c r="C36" s="28"/>
      <c r="D36" s="28"/>
    </row>
    <row r="37" spans="1:4" x14ac:dyDescent="0.35">
      <c r="A37" s="4" t="s">
        <v>0</v>
      </c>
      <c r="B37" t="s">
        <v>1</v>
      </c>
    </row>
    <row r="39" spans="1:4" x14ac:dyDescent="0.35">
      <c r="A39" s="4" t="s">
        <v>7</v>
      </c>
      <c r="B39" t="s">
        <v>3</v>
      </c>
      <c r="C39" t="s">
        <v>2</v>
      </c>
      <c r="D39" t="s">
        <v>4</v>
      </c>
    </row>
    <row r="40" spans="1:4" x14ac:dyDescent="0.35">
      <c r="A40" t="s">
        <v>8</v>
      </c>
      <c r="B40" s="30">
        <v>82131</v>
      </c>
      <c r="C40" s="30">
        <v>51842</v>
      </c>
      <c r="D40" s="30">
        <v>30289</v>
      </c>
    </row>
    <row r="41" spans="1:4" x14ac:dyDescent="0.35">
      <c r="A41" t="s">
        <v>9</v>
      </c>
      <c r="B41" s="30">
        <v>51679</v>
      </c>
      <c r="C41" s="30">
        <v>35256</v>
      </c>
      <c r="D41" s="30">
        <v>16423</v>
      </c>
    </row>
    <row r="42" spans="1:4" x14ac:dyDescent="0.35">
      <c r="A42" t="s">
        <v>10</v>
      </c>
      <c r="B42" s="30">
        <v>51243</v>
      </c>
      <c r="C42" s="30">
        <v>34652</v>
      </c>
      <c r="D42" s="30">
        <v>16591</v>
      </c>
    </row>
    <row r="43" spans="1:4" x14ac:dyDescent="0.35">
      <c r="A43" t="s">
        <v>12</v>
      </c>
      <c r="B43" s="30">
        <v>73877</v>
      </c>
      <c r="C43" s="30">
        <v>51221</v>
      </c>
      <c r="D43" s="30">
        <v>22656</v>
      </c>
    </row>
    <row r="44" spans="1:4" x14ac:dyDescent="0.35">
      <c r="A44" t="s">
        <v>15</v>
      </c>
      <c r="B44" s="30">
        <v>47421</v>
      </c>
      <c r="C44" s="30">
        <v>31228</v>
      </c>
      <c r="D44" s="30">
        <v>16193</v>
      </c>
    </row>
    <row r="45" spans="1:4" x14ac:dyDescent="0.35">
      <c r="A45" t="s">
        <v>16</v>
      </c>
      <c r="B45" s="30">
        <v>64872</v>
      </c>
      <c r="C45" s="30">
        <v>38061</v>
      </c>
      <c r="D45" s="30">
        <v>26811</v>
      </c>
    </row>
    <row r="46" spans="1:4" x14ac:dyDescent="0.35">
      <c r="A46" t="s">
        <v>18</v>
      </c>
      <c r="B46" s="30">
        <v>79677</v>
      </c>
      <c r="C46" s="30">
        <v>52359</v>
      </c>
      <c r="D46" s="30">
        <v>27318</v>
      </c>
    </row>
    <row r="47" spans="1:4" x14ac:dyDescent="0.35">
      <c r="A47" t="s">
        <v>21</v>
      </c>
      <c r="B47" s="30">
        <v>60169</v>
      </c>
      <c r="C47" s="30">
        <v>40215</v>
      </c>
      <c r="D47" s="30">
        <v>19954</v>
      </c>
    </row>
    <row r="48" spans="1:4" x14ac:dyDescent="0.35">
      <c r="A48" t="s">
        <v>22</v>
      </c>
      <c r="B48" s="30">
        <v>47293</v>
      </c>
      <c r="C48" s="30">
        <v>29139</v>
      </c>
      <c r="D48" s="30">
        <v>18154</v>
      </c>
    </row>
    <row r="49" spans="1:5" x14ac:dyDescent="0.35">
      <c r="A49" t="s">
        <v>23</v>
      </c>
      <c r="B49" s="30">
        <v>59593</v>
      </c>
      <c r="C49" s="30">
        <v>39693</v>
      </c>
      <c r="D49" s="30">
        <v>19900</v>
      </c>
    </row>
    <row r="50" spans="1:5" x14ac:dyDescent="0.35">
      <c r="A50" t="s">
        <v>24</v>
      </c>
      <c r="B50" s="30">
        <v>58748</v>
      </c>
      <c r="C50" s="30">
        <v>36071</v>
      </c>
      <c r="D50" s="30">
        <v>22677</v>
      </c>
    </row>
    <row r="51" spans="1:5" x14ac:dyDescent="0.35">
      <c r="A51" t="s">
        <v>25</v>
      </c>
      <c r="B51" s="30">
        <v>97473</v>
      </c>
      <c r="C51" s="30">
        <v>63218</v>
      </c>
      <c r="D51" s="30">
        <v>34255</v>
      </c>
    </row>
    <row r="52" spans="1:5" x14ac:dyDescent="0.35">
      <c r="A52" t="s">
        <v>19</v>
      </c>
      <c r="B52" s="30">
        <v>774176</v>
      </c>
      <c r="C52" s="30">
        <v>502955</v>
      </c>
      <c r="D52" s="30">
        <v>271221</v>
      </c>
    </row>
    <row r="55" spans="1:5" x14ac:dyDescent="0.35">
      <c r="A55" s="28" t="s">
        <v>68</v>
      </c>
      <c r="B55" s="28"/>
      <c r="C55" s="28"/>
      <c r="D55" s="28"/>
    </row>
    <row r="57" spans="1:5" x14ac:dyDescent="0.35">
      <c r="A57" s="4" t="s">
        <v>0</v>
      </c>
      <c r="B57" t="s">
        <v>1</v>
      </c>
    </row>
    <row r="59" spans="1:5" x14ac:dyDescent="0.35">
      <c r="A59" s="4" t="s">
        <v>69</v>
      </c>
      <c r="B59" t="s">
        <v>3</v>
      </c>
      <c r="D59" t="str">
        <f>A59</f>
        <v>Country</v>
      </c>
      <c r="E59" t="str">
        <f>B59</f>
        <v>Sum of Sales Revenue</v>
      </c>
    </row>
    <row r="60" spans="1:5" x14ac:dyDescent="0.35">
      <c r="A60" t="s">
        <v>372</v>
      </c>
      <c r="B60" s="30">
        <v>14425</v>
      </c>
      <c r="D60" t="str">
        <f t="shared" ref="D60:D66" si="0">A60</f>
        <v>Antarctica</v>
      </c>
      <c r="E60" s="5">
        <f t="shared" ref="E60:E66" si="1">B60</f>
        <v>14425</v>
      </c>
    </row>
    <row r="61" spans="1:5" x14ac:dyDescent="0.35">
      <c r="A61" t="s">
        <v>70</v>
      </c>
      <c r="B61" s="30">
        <v>153863</v>
      </c>
      <c r="D61" t="str">
        <f t="shared" si="0"/>
        <v>Australia</v>
      </c>
      <c r="E61" s="5">
        <f t="shared" si="1"/>
        <v>153863</v>
      </c>
    </row>
    <row r="62" spans="1:5" x14ac:dyDescent="0.35">
      <c r="A62" t="s">
        <v>369</v>
      </c>
      <c r="B62" s="30">
        <v>40336</v>
      </c>
      <c r="D62" t="str">
        <f t="shared" si="0"/>
        <v>Brazil</v>
      </c>
      <c r="E62" s="5">
        <f t="shared" si="1"/>
        <v>40336</v>
      </c>
    </row>
    <row r="63" spans="1:5" x14ac:dyDescent="0.35">
      <c r="A63" t="s">
        <v>71</v>
      </c>
      <c r="B63" s="30">
        <v>130623</v>
      </c>
      <c r="D63" t="str">
        <f t="shared" si="0"/>
        <v>China</v>
      </c>
      <c r="E63" s="5">
        <f t="shared" si="1"/>
        <v>130623</v>
      </c>
    </row>
    <row r="64" spans="1:5" x14ac:dyDescent="0.35">
      <c r="A64" t="s">
        <v>72</v>
      </c>
      <c r="B64" s="30">
        <v>186150</v>
      </c>
      <c r="D64" t="str">
        <f t="shared" si="0"/>
        <v>Nigeria</v>
      </c>
      <c r="E64" s="5">
        <f t="shared" si="1"/>
        <v>186150</v>
      </c>
    </row>
    <row r="65" spans="1:5" x14ac:dyDescent="0.35">
      <c r="A65" t="s">
        <v>73</v>
      </c>
      <c r="B65" s="30">
        <v>148946</v>
      </c>
      <c r="D65" t="str">
        <f t="shared" si="0"/>
        <v>United Kingdom</v>
      </c>
      <c r="E65" s="5">
        <f t="shared" si="1"/>
        <v>148946</v>
      </c>
    </row>
    <row r="66" spans="1:5" x14ac:dyDescent="0.35">
      <c r="A66" t="s">
        <v>74</v>
      </c>
      <c r="B66" s="30">
        <v>99833</v>
      </c>
      <c r="D66" t="str">
        <f t="shared" si="0"/>
        <v>United States</v>
      </c>
      <c r="E66" s="5">
        <f t="shared" si="1"/>
        <v>99833</v>
      </c>
    </row>
    <row r="67" spans="1:5" x14ac:dyDescent="0.35">
      <c r="A67" t="s">
        <v>19</v>
      </c>
      <c r="B67" s="30">
        <v>774176</v>
      </c>
    </row>
  </sheetData>
  <mergeCells count="5">
    <mergeCell ref="A1:C1"/>
    <mergeCell ref="A12:D12"/>
    <mergeCell ref="A22:D22"/>
    <mergeCell ref="A36:D36"/>
    <mergeCell ref="A55:D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ADDF-E578-4659-BA95-9DDD67843045}">
  <dimension ref="B4:H19"/>
  <sheetViews>
    <sheetView workbookViewId="0">
      <selection activeCell="C7" sqref="C7"/>
    </sheetView>
  </sheetViews>
  <sheetFormatPr defaultRowHeight="14.5" x14ac:dyDescent="0.35"/>
  <cols>
    <col min="2" max="2" width="17.54296875" customWidth="1"/>
    <col min="3" max="3" width="15.453125" customWidth="1"/>
    <col min="4" max="4" width="15.26953125" customWidth="1"/>
    <col min="5" max="5" width="16" customWidth="1"/>
    <col min="6" max="6" width="18.26953125" customWidth="1"/>
    <col min="7" max="7" width="16.26953125" customWidth="1"/>
    <col min="8" max="8" width="14.1796875" customWidth="1"/>
  </cols>
  <sheetData>
    <row r="4" spans="2:8" ht="15" thickBot="1" x14ac:dyDescent="0.4"/>
    <row r="5" spans="2:8" ht="15" thickBot="1" x14ac:dyDescent="0.4">
      <c r="B5" s="20" t="s">
        <v>75</v>
      </c>
      <c r="C5" s="21" t="s">
        <v>76</v>
      </c>
      <c r="D5" s="21" t="s">
        <v>77</v>
      </c>
      <c r="E5" s="21" t="s">
        <v>78</v>
      </c>
      <c r="F5" s="21" t="s">
        <v>79</v>
      </c>
      <c r="G5" s="22" t="s">
        <v>80</v>
      </c>
      <c r="H5" s="23" t="s">
        <v>81</v>
      </c>
    </row>
    <row r="6" spans="2:8" x14ac:dyDescent="0.35">
      <c r="B6" s="14"/>
      <c r="C6" s="14"/>
      <c r="D6" s="14"/>
      <c r="E6" s="14"/>
      <c r="F6" s="14"/>
      <c r="G6" s="19"/>
      <c r="H6" s="15"/>
    </row>
    <row r="7" spans="2:8" x14ac:dyDescent="0.35">
      <c r="B7" s="14" t="s">
        <v>82</v>
      </c>
      <c r="C7" s="14">
        <f>AVERAGE(Table1[Quantity])</f>
        <v>5.4036036036036039</v>
      </c>
      <c r="D7" s="14">
        <f>AVERAGE(Table1[Unit Price])</f>
        <v>496.95135135135138</v>
      </c>
      <c r="E7" s="14">
        <f>AVERAGE(Table1[Delivery Time])</f>
        <v>7.8450450450450449</v>
      </c>
      <c r="F7" s="14">
        <f>AVERAGE(Table1[Total Cost])</f>
        <v>1724.7783783783784</v>
      </c>
      <c r="G7" s="19">
        <f>AVERAGE(Table1[Sales Revenue])</f>
        <v>2651.4432432432432</v>
      </c>
      <c r="H7" s="15">
        <f>AVERAGE(Table1[Net Profit])</f>
        <v>926.66486486486485</v>
      </c>
    </row>
    <row r="8" spans="2:8" x14ac:dyDescent="0.35">
      <c r="B8" s="14" t="s">
        <v>83</v>
      </c>
      <c r="C8" s="14">
        <f>STDEV(Table1[Quantity])/SQRT(COUNT(Table1[Quantity]))</f>
        <v>0.12491377053492385</v>
      </c>
      <c r="D8" s="14">
        <f>STDEV(Table1[Unit Price])/SQRT(COUNT(Table1[Unit Price]))</f>
        <v>12.169854646017843</v>
      </c>
      <c r="E8" s="14">
        <f>STDEV(Table1[Delivery Time])/SQRT(COUNT(Table1[Delivery Time]))</f>
        <v>0.16495863205869249</v>
      </c>
      <c r="F8" s="14">
        <f>STDEV(Table1[Total Cost])/SQRT(COUNT(Table1[Total Cost]))</f>
        <v>62.580494721939502</v>
      </c>
      <c r="G8" s="19">
        <f>STDEV(Table1[Sales Revenue])/SQRT(COUNT(Table1[Sales Revenue]))</f>
        <v>93.337646365775441</v>
      </c>
      <c r="H8" s="15">
        <f>STDEV(Table1[Net Profit])/SQRT(COUNT(Table1[Net Profit]))</f>
        <v>35.608461337590334</v>
      </c>
    </row>
    <row r="9" spans="2:8" x14ac:dyDescent="0.35">
      <c r="B9" s="14" t="s">
        <v>84</v>
      </c>
      <c r="C9" s="14">
        <f>MEDIAN(Table1[Quantity])</f>
        <v>5</v>
      </c>
      <c r="D9" s="14">
        <f>MEDIAN(Table1[Unit Price])</f>
        <v>486</v>
      </c>
      <c r="E9" s="14">
        <f>MEDIAN(Table1[Delivery Time])</f>
        <v>7</v>
      </c>
      <c r="F9" s="14">
        <f>MEDIAN(Table1[Total Cost])</f>
        <v>1263</v>
      </c>
      <c r="G9" s="19">
        <f>MEDIAN(Table1[Sales Revenue])</f>
        <v>1938</v>
      </c>
      <c r="H9" s="15">
        <f>MEDIAN(Table1[Net Profit])</f>
        <v>651</v>
      </c>
    </row>
    <row r="10" spans="2:8" x14ac:dyDescent="0.35">
      <c r="B10" s="14" t="s">
        <v>85</v>
      </c>
      <c r="C10" s="14">
        <f>MODE(Table1[Quantity])</f>
        <v>3</v>
      </c>
      <c r="D10" s="14">
        <f>MODE(Table1[Unit Price])</f>
        <v>200</v>
      </c>
      <c r="E10" s="14">
        <f>MODE(Table1[Delivery Time])</f>
        <v>6</v>
      </c>
      <c r="F10" s="14">
        <f>MODE(Table1[Total Cost])</f>
        <v>34</v>
      </c>
      <c r="G10" s="19">
        <f>MODE(Table1[Sales Revenue])</f>
        <v>1512</v>
      </c>
      <c r="H10" s="15">
        <f>MODE(Table1[Net Profit])</f>
        <v>616</v>
      </c>
    </row>
    <row r="11" spans="2:8" x14ac:dyDescent="0.35">
      <c r="B11" s="14" t="s">
        <v>86</v>
      </c>
      <c r="C11" s="14">
        <f>STDEV(Table1[Quantity])</f>
        <v>2.9427733158424969</v>
      </c>
      <c r="D11" s="14">
        <f>STDEV(Table1[Unit Price])</f>
        <v>286.70276588897281</v>
      </c>
      <c r="E11" s="14">
        <f>STDEV(Table1[Delivery Time])</f>
        <v>3.886167702419014</v>
      </c>
      <c r="F11" s="14">
        <f>STDEV(Table1[Total Cost])</f>
        <v>1474.2987035881492</v>
      </c>
      <c r="G11" s="19">
        <f>STDEV(Table1[Sales Revenue])</f>
        <v>2198.889152993374</v>
      </c>
      <c r="H11" s="15">
        <f>STDEV(Table1[Net Profit])</f>
        <v>838.87972794138943</v>
      </c>
    </row>
    <row r="12" spans="2:8" x14ac:dyDescent="0.35">
      <c r="B12" s="14" t="s">
        <v>87</v>
      </c>
      <c r="C12" s="14">
        <f>_xlfn.VAR.S(Table1[Quantity])</f>
        <v>8.6599147884346444</v>
      </c>
      <c r="D12" s="14">
        <f>_xlfn.VAR.S(Table1[Unit Price])</f>
        <v>82198.475968387153</v>
      </c>
      <c r="E12" s="14">
        <f>_xlfn.VAR.S(Table1[Delivery Time])</f>
        <v>15.102299411324678</v>
      </c>
      <c r="F12" s="14">
        <f>_xlfn.VAR.S(Table1[Total Cost])</f>
        <v>2173556.6674016975</v>
      </c>
      <c r="G12" s="19">
        <f>_xlfn.VAR.S(Table1[Sales Revenue])</f>
        <v>4835113.5071519166</v>
      </c>
      <c r="H12" s="15">
        <f>_xlfn.VAR.S(Table1[Net Profit])</f>
        <v>703719.19795101951</v>
      </c>
    </row>
    <row r="13" spans="2:8" x14ac:dyDescent="0.35">
      <c r="B13" s="14" t="s">
        <v>88</v>
      </c>
      <c r="C13" s="14">
        <f>KURT(Table1[Quantity])</f>
        <v>-1.3130806502004244</v>
      </c>
      <c r="D13" s="14">
        <f>KURT(Table1[Unit Price])</f>
        <v>-1.1947453110672963</v>
      </c>
      <c r="E13" s="14">
        <f>KURT(Table1[Delivery Time])</f>
        <v>-0.30501814526275295</v>
      </c>
      <c r="F13" s="14">
        <f>KURT(Table1[Total Cost])</f>
        <v>0.55216843519139136</v>
      </c>
      <c r="G13" s="19">
        <f>KURT(Table1[Sales Revenue])</f>
        <v>-5.9990258453900047E-2</v>
      </c>
      <c r="H13" s="15">
        <f>KURT(Table1[Net Profit])</f>
        <v>1.4417091350912776</v>
      </c>
    </row>
    <row r="14" spans="2:8" x14ac:dyDescent="0.35">
      <c r="B14" s="14" t="s">
        <v>89</v>
      </c>
      <c r="C14" s="14">
        <f>SKEW(Table1[Quantity])</f>
        <v>2.4776099799179902E-2</v>
      </c>
      <c r="D14" s="14">
        <f>SKEW(Table1[Unit Price])</f>
        <v>7.0906229971402029E-2</v>
      </c>
      <c r="E14" s="14">
        <f>SKEW(Table1[Delivery Time])</f>
        <v>0.38285607387120102</v>
      </c>
      <c r="F14" s="14">
        <f>SKEW(Table1[Total Cost])</f>
        <v>1.0808497675392676</v>
      </c>
      <c r="G14" s="19">
        <f>SKEW(Table1[Sales Revenue])</f>
        <v>0.91702481888276277</v>
      </c>
      <c r="H14" s="15">
        <f>SKEW(Table1[Net Profit])</f>
        <v>1.285148260628677</v>
      </c>
    </row>
    <row r="15" spans="2:8" x14ac:dyDescent="0.35">
      <c r="B15" s="14" t="s">
        <v>90</v>
      </c>
      <c r="C15" s="14">
        <f>MAX(Table1[Quantity]) - MIN(Table1[Quantity])</f>
        <v>9</v>
      </c>
      <c r="D15" s="14">
        <f>MAX(Table1[Unit Price]) - MIN(Table1[Unit Price])</f>
        <v>988</v>
      </c>
      <c r="E15" s="14">
        <f>MAX(Table1[Delivery Time]) - MIN(Table1[Delivery Time])</f>
        <v>21</v>
      </c>
      <c r="F15" s="14">
        <f>MAX(Table1[Total Cost]) - MIN(Table1[Total Cost])</f>
        <v>7297</v>
      </c>
      <c r="G15" s="19">
        <f>MAX(Table1[Sales Revenue]) - MIN(Table1[Sales Revenue])</f>
        <v>9727</v>
      </c>
      <c r="H15" s="15">
        <f>MAX(Table1[Net Profit]) - MIN(Table1[Net Profit])</f>
        <v>4610</v>
      </c>
    </row>
    <row r="16" spans="2:8" x14ac:dyDescent="0.35">
      <c r="B16" s="14" t="s">
        <v>91</v>
      </c>
      <c r="C16" s="14">
        <f>MIN(Table1[Quantity])</f>
        <v>1</v>
      </c>
      <c r="D16" s="14">
        <f>MIN(Table1[Unit Price])</f>
        <v>10</v>
      </c>
      <c r="E16" s="14">
        <f>MIN(Table1[Delivery Time])</f>
        <v>1</v>
      </c>
      <c r="F16" s="14">
        <f>MIN(Table1[Total Cost])</f>
        <v>8</v>
      </c>
      <c r="G16" s="19">
        <f>MIN(Table1[Sales Revenue])</f>
        <v>13</v>
      </c>
      <c r="H16" s="15">
        <f>MIN(Table1[Net Profit])</f>
        <v>5</v>
      </c>
    </row>
    <row r="17" spans="2:8" x14ac:dyDescent="0.35">
      <c r="B17" s="14" t="s">
        <v>92</v>
      </c>
      <c r="C17" s="14">
        <f>MAX(Table1[Quantity])</f>
        <v>10</v>
      </c>
      <c r="D17" s="14">
        <f>MAX(Table1[Unit Price])</f>
        <v>998</v>
      </c>
      <c r="E17" s="14">
        <f>MAX(Table1[Delivery Time])</f>
        <v>22</v>
      </c>
      <c r="F17" s="14">
        <f>MAX(Table1[Total Cost])</f>
        <v>7305</v>
      </c>
      <c r="G17" s="19">
        <f>MAX(Table1[Sales Revenue])</f>
        <v>9740</v>
      </c>
      <c r="H17" s="15">
        <f>MAX(Table1[Net Profit])</f>
        <v>4615</v>
      </c>
    </row>
    <row r="18" spans="2:8" x14ac:dyDescent="0.35">
      <c r="B18" s="14" t="s">
        <v>93</v>
      </c>
      <c r="C18" s="14">
        <f>SUM(Table1[Quantity])</f>
        <v>2999</v>
      </c>
      <c r="D18" s="14">
        <f>SUM(Table1[Unit Price])</f>
        <v>275808</v>
      </c>
      <c r="E18" s="14">
        <f>SUM(Table1[Delivery Time])</f>
        <v>4354</v>
      </c>
      <c r="F18" s="14">
        <f>SUM(Table1[Total Cost])</f>
        <v>957252</v>
      </c>
      <c r="G18" s="19">
        <f>SUM(Table1[Sales Revenue])</f>
        <v>1471551</v>
      </c>
      <c r="H18" s="15">
        <f>SUM(Table1[Net Profit])</f>
        <v>514299</v>
      </c>
    </row>
    <row r="19" spans="2:8" ht="15" thickBot="1" x14ac:dyDescent="0.4">
      <c r="B19" s="16" t="s">
        <v>94</v>
      </c>
      <c r="C19" s="16">
        <f>COUNT(Table1[Quantity])</f>
        <v>555</v>
      </c>
      <c r="D19" s="16">
        <f>COUNT(Table1[Unit Price])</f>
        <v>555</v>
      </c>
      <c r="E19" s="16">
        <f>COUNT(Table1[Delivery Time])</f>
        <v>555</v>
      </c>
      <c r="F19" s="16">
        <f>COUNT(Table1[Total Cost])</f>
        <v>555</v>
      </c>
      <c r="G19" s="18">
        <f>COUNT(Table1[Sales Revenue])</f>
        <v>555</v>
      </c>
      <c r="H19" s="17">
        <f>COUNT(Table1[Net Profit])</f>
        <v>555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2D4C-A94B-445D-B010-B73EF1D61E7D}">
  <dimension ref="A1:W556"/>
  <sheetViews>
    <sheetView workbookViewId="0"/>
  </sheetViews>
  <sheetFormatPr defaultRowHeight="14.5" x14ac:dyDescent="0.35"/>
  <cols>
    <col min="1" max="1" width="10" customWidth="1"/>
    <col min="2" max="2" width="22.81640625" bestFit="1" customWidth="1"/>
    <col min="3" max="3" width="17.453125" customWidth="1"/>
    <col min="4" max="4" width="14.81640625" customWidth="1"/>
    <col min="5" max="5" width="15.54296875" customWidth="1"/>
    <col min="6" max="6" width="17.1796875" customWidth="1"/>
    <col min="7" max="7" width="10.1796875" customWidth="1"/>
    <col min="8" max="8" width="10.81640625" customWidth="1"/>
    <col min="9" max="9" width="9.81640625" bestFit="1" customWidth="1"/>
    <col min="10" max="10" width="14.1796875" bestFit="1" customWidth="1"/>
    <col min="11" max="11" width="17.453125" customWidth="1"/>
    <col min="13" max="13" width="9.7265625" customWidth="1"/>
    <col min="14" max="14" width="8" customWidth="1"/>
    <col min="15" max="15" width="15.7265625" customWidth="1"/>
    <col min="16" max="16" width="13.453125" customWidth="1"/>
    <col min="17" max="17" width="15.81640625" bestFit="1" customWidth="1"/>
    <col min="18" max="18" width="11.81640625" bestFit="1" customWidth="1"/>
    <col min="21" max="21" width="16.1796875" bestFit="1" customWidth="1"/>
    <col min="22" max="22" width="15.54296875" customWidth="1"/>
  </cols>
  <sheetData>
    <row r="1" spans="1:23" x14ac:dyDescent="0.35">
      <c r="A1" t="s">
        <v>95</v>
      </c>
      <c r="B1" t="s">
        <v>96</v>
      </c>
      <c r="C1" t="s">
        <v>47</v>
      </c>
      <c r="D1" t="s">
        <v>97</v>
      </c>
      <c r="E1" t="s">
        <v>98</v>
      </c>
      <c r="F1" t="s">
        <v>99</v>
      </c>
      <c r="G1" t="s">
        <v>76</v>
      </c>
      <c r="H1" t="s">
        <v>77</v>
      </c>
      <c r="I1" t="s">
        <v>0</v>
      </c>
      <c r="J1" t="s">
        <v>69</v>
      </c>
      <c r="K1" t="s">
        <v>53</v>
      </c>
      <c r="L1" t="s">
        <v>100</v>
      </c>
      <c r="M1" t="s">
        <v>7</v>
      </c>
      <c r="N1" t="s">
        <v>60</v>
      </c>
      <c r="O1" t="s">
        <v>78</v>
      </c>
      <c r="P1" t="s">
        <v>79</v>
      </c>
      <c r="Q1" t="s">
        <v>80</v>
      </c>
      <c r="R1" t="s">
        <v>81</v>
      </c>
    </row>
    <row r="2" spans="1:23" ht="16.5" customHeight="1" x14ac:dyDescent="0.35">
      <c r="A2">
        <v>1</v>
      </c>
      <c r="B2" t="s">
        <v>101</v>
      </c>
      <c r="C2" t="s">
        <v>50</v>
      </c>
      <c r="D2" t="s">
        <v>102</v>
      </c>
      <c r="E2" s="1">
        <v>45432</v>
      </c>
      <c r="F2" s="1">
        <v>45436</v>
      </c>
      <c r="G2">
        <v>4</v>
      </c>
      <c r="H2">
        <v>238</v>
      </c>
      <c r="I2" t="s">
        <v>1</v>
      </c>
      <c r="J2" t="s">
        <v>70</v>
      </c>
      <c r="K2" t="s">
        <v>58</v>
      </c>
      <c r="L2">
        <f>YEAR(Table1[[#This Row],[Order Date]])</f>
        <v>2024</v>
      </c>
      <c r="M2" t="str">
        <f>TEXT(Table1[[#This Row],[Order Date]],"MMM")</f>
        <v>May</v>
      </c>
      <c r="N2" t="str">
        <f>TEXT(Table1[[#This Row],[Order Date]],"DDD")</f>
        <v>Mon</v>
      </c>
      <c r="O2" s="2">
        <f>Table1[[#This Row],[Delivered Date]]-Table1[[#This Row],[Order Date]]</f>
        <v>4</v>
      </c>
      <c r="P2" s="2">
        <f>ROUND(G2*H2*VLOOKUP(D2,Table2[#All],2,FALSE),0)</f>
        <v>714</v>
      </c>
      <c r="Q2">
        <f>Table1[[#This Row],[Quantity]]*Table1[[#This Row],[Unit Price]]</f>
        <v>952</v>
      </c>
      <c r="R2">
        <f>Table1[[#This Row],[Sales Revenue]]-Table1[[#This Row],[Total Cost]]</f>
        <v>238</v>
      </c>
    </row>
    <row r="3" spans="1:23" x14ac:dyDescent="0.35">
      <c r="A3">
        <v>2</v>
      </c>
      <c r="B3" t="s">
        <v>103</v>
      </c>
      <c r="C3" t="s">
        <v>49</v>
      </c>
      <c r="D3" t="s">
        <v>104</v>
      </c>
      <c r="E3" s="1">
        <v>45594</v>
      </c>
      <c r="F3" s="1">
        <v>45600</v>
      </c>
      <c r="G3">
        <v>7</v>
      </c>
      <c r="H3">
        <v>42</v>
      </c>
      <c r="I3" t="s">
        <v>1</v>
      </c>
      <c r="J3" t="s">
        <v>70</v>
      </c>
      <c r="K3" t="s">
        <v>57</v>
      </c>
      <c r="L3">
        <f>YEAR(Table1[[#This Row],[Order Date]])</f>
        <v>2024</v>
      </c>
      <c r="M3" t="str">
        <f>TEXT(Table1[[#This Row],[Order Date]],"MMM")</f>
        <v>Oct</v>
      </c>
      <c r="N3" t="str">
        <f>TEXT(Table1[[#This Row],[Order Date]],"DDD")</f>
        <v>Tue</v>
      </c>
      <c r="O3" s="2">
        <f>Table1[[#This Row],[Delivered Date]]-Table1[[#This Row],[Order Date]]</f>
        <v>6</v>
      </c>
      <c r="P3">
        <f>ROUND(G3*H3*VLOOKUP(D3,Table2[#All],2,FALSE),0)</f>
        <v>147</v>
      </c>
      <c r="Q3">
        <f>Table1[[#This Row],[Quantity]]*Table1[[#This Row],[Unit Price]]</f>
        <v>294</v>
      </c>
      <c r="R3">
        <f>Table1[[#This Row],[Sales Revenue]]-Table1[[#This Row],[Total Cost]]</f>
        <v>147</v>
      </c>
    </row>
    <row r="4" spans="1:23" x14ac:dyDescent="0.35">
      <c r="A4">
        <v>3</v>
      </c>
      <c r="B4" t="s">
        <v>105</v>
      </c>
      <c r="C4" t="s">
        <v>48</v>
      </c>
      <c r="D4" t="s">
        <v>106</v>
      </c>
      <c r="E4" s="1">
        <v>45593</v>
      </c>
      <c r="F4" s="1">
        <v>45603</v>
      </c>
      <c r="G4">
        <v>5</v>
      </c>
      <c r="H4">
        <v>838</v>
      </c>
      <c r="I4" t="s">
        <v>1</v>
      </c>
      <c r="J4" t="s">
        <v>73</v>
      </c>
      <c r="K4" t="s">
        <v>57</v>
      </c>
      <c r="L4">
        <f>YEAR(Table1[[#This Row],[Order Date]])</f>
        <v>2024</v>
      </c>
      <c r="M4" t="str">
        <f>TEXT(Table1[[#This Row],[Order Date]],"MMM")</f>
        <v>Oct</v>
      </c>
      <c r="N4" t="str">
        <f>TEXT(Table1[[#This Row],[Order Date]],"DDD")</f>
        <v>Mon</v>
      </c>
      <c r="O4">
        <f>Table1[[#This Row],[Delivered Date]]-Table1[[#This Row],[Order Date]]</f>
        <v>10</v>
      </c>
      <c r="P4">
        <f>ROUND(G4*H4*VLOOKUP(D4,Table2[#All],2,FALSE),0)</f>
        <v>3143</v>
      </c>
      <c r="Q4">
        <f>Table1[[#This Row],[Quantity]]*Table1[[#This Row],[Unit Price]]</f>
        <v>4190</v>
      </c>
      <c r="R4">
        <f>Table1[[#This Row],[Sales Revenue]]-Table1[[#This Row],[Total Cost]]</f>
        <v>1047</v>
      </c>
    </row>
    <row r="5" spans="1:23" x14ac:dyDescent="0.35">
      <c r="A5">
        <v>4</v>
      </c>
      <c r="B5" t="s">
        <v>107</v>
      </c>
      <c r="C5" t="s">
        <v>51</v>
      </c>
      <c r="D5" t="s">
        <v>108</v>
      </c>
      <c r="E5" s="1">
        <v>45434</v>
      </c>
      <c r="F5" s="1">
        <v>45439</v>
      </c>
      <c r="G5">
        <v>3</v>
      </c>
      <c r="H5">
        <v>230</v>
      </c>
      <c r="I5" t="s">
        <v>1</v>
      </c>
      <c r="J5" t="s">
        <v>73</v>
      </c>
      <c r="K5" t="s">
        <v>57</v>
      </c>
      <c r="L5">
        <f>YEAR(Table1[[#This Row],[Order Date]])</f>
        <v>2024</v>
      </c>
      <c r="M5" t="str">
        <f>TEXT(Table1[[#This Row],[Order Date]],"MMM")</f>
        <v>May</v>
      </c>
      <c r="N5" t="str">
        <f>TEXT(Table1[[#This Row],[Order Date]],"DDD")</f>
        <v>Wed</v>
      </c>
      <c r="O5">
        <f>Table1[[#This Row],[Delivered Date]]-Table1[[#This Row],[Order Date]]</f>
        <v>5</v>
      </c>
      <c r="P5">
        <f>ROUND(G5*H5*VLOOKUP(D5,Table2[#All],2,FALSE),0)</f>
        <v>380</v>
      </c>
      <c r="Q5">
        <f>Table1[[#This Row],[Quantity]]*Table1[[#This Row],[Unit Price]]</f>
        <v>690</v>
      </c>
      <c r="R5">
        <f>Table1[[#This Row],[Sales Revenue]]-Table1[[#This Row],[Total Cost]]</f>
        <v>310</v>
      </c>
    </row>
    <row r="6" spans="1:23" x14ac:dyDescent="0.35">
      <c r="A6">
        <v>5</v>
      </c>
      <c r="B6" t="s">
        <v>109</v>
      </c>
      <c r="C6" t="s">
        <v>50</v>
      </c>
      <c r="D6" t="s">
        <v>110</v>
      </c>
      <c r="E6" s="1">
        <v>45566</v>
      </c>
      <c r="F6" s="1">
        <v>45582</v>
      </c>
      <c r="G6">
        <v>2</v>
      </c>
      <c r="H6">
        <v>954</v>
      </c>
      <c r="I6" t="s">
        <v>17</v>
      </c>
      <c r="J6" t="s">
        <v>71</v>
      </c>
      <c r="K6" t="s">
        <v>56</v>
      </c>
      <c r="L6">
        <f>YEAR(Table1[[#This Row],[Order Date]])</f>
        <v>2024</v>
      </c>
      <c r="M6" t="str">
        <f>TEXT(Table1[[#This Row],[Order Date]],"MMM")</f>
        <v>Oct</v>
      </c>
      <c r="N6" t="str">
        <f>TEXT(Table1[[#This Row],[Order Date]],"DDD")</f>
        <v>Tue</v>
      </c>
      <c r="O6">
        <f>Table1[[#This Row],[Delivered Date]]-Table1[[#This Row],[Order Date]]</f>
        <v>16</v>
      </c>
      <c r="P6">
        <f>ROUND(G6*H6*VLOOKUP(D6,Table2[#All],2,FALSE),0)</f>
        <v>1240</v>
      </c>
      <c r="Q6">
        <f>Table1[[#This Row],[Quantity]]*Table1[[#This Row],[Unit Price]]</f>
        <v>1908</v>
      </c>
      <c r="R6">
        <f>Table1[[#This Row],[Sales Revenue]]-Table1[[#This Row],[Total Cost]]</f>
        <v>668</v>
      </c>
    </row>
    <row r="7" spans="1:23" x14ac:dyDescent="0.35">
      <c r="A7">
        <v>6</v>
      </c>
      <c r="B7" t="s">
        <v>111</v>
      </c>
      <c r="C7" t="s">
        <v>52</v>
      </c>
      <c r="D7" t="s">
        <v>112</v>
      </c>
      <c r="E7" s="1">
        <v>45477</v>
      </c>
      <c r="F7" s="1">
        <v>45483</v>
      </c>
      <c r="G7">
        <v>10</v>
      </c>
      <c r="H7">
        <v>206</v>
      </c>
      <c r="I7" t="s">
        <v>1</v>
      </c>
      <c r="J7" t="s">
        <v>72</v>
      </c>
      <c r="K7" t="s">
        <v>56</v>
      </c>
      <c r="L7">
        <f>YEAR(Table1[[#This Row],[Order Date]])</f>
        <v>2024</v>
      </c>
      <c r="M7" t="str">
        <f>TEXT(Table1[[#This Row],[Order Date]],"MMM")</f>
        <v>Jul</v>
      </c>
      <c r="N7" t="str">
        <f>TEXT(Table1[[#This Row],[Order Date]],"DDD")</f>
        <v>Thu</v>
      </c>
      <c r="O7">
        <f>Table1[[#This Row],[Delivered Date]]-Table1[[#This Row],[Order Date]]</f>
        <v>6</v>
      </c>
      <c r="P7">
        <f>ROUND(G7*H7*VLOOKUP(D7,Table2[#All],2,FALSE),0)</f>
        <v>1545</v>
      </c>
      <c r="Q7">
        <f>Table1[[#This Row],[Quantity]]*Table1[[#This Row],[Unit Price]]</f>
        <v>2060</v>
      </c>
      <c r="R7">
        <f>Table1[[#This Row],[Sales Revenue]]-Table1[[#This Row],[Total Cost]]</f>
        <v>515</v>
      </c>
    </row>
    <row r="8" spans="1:23" x14ac:dyDescent="0.35">
      <c r="A8">
        <v>7</v>
      </c>
      <c r="B8" t="s">
        <v>113</v>
      </c>
      <c r="C8" t="s">
        <v>51</v>
      </c>
      <c r="D8" t="s">
        <v>108</v>
      </c>
      <c r="E8" s="1">
        <v>45375</v>
      </c>
      <c r="F8" s="1">
        <v>45387</v>
      </c>
      <c r="G8">
        <v>6</v>
      </c>
      <c r="H8">
        <v>373</v>
      </c>
      <c r="I8" t="s">
        <v>17</v>
      </c>
      <c r="J8" t="s">
        <v>70</v>
      </c>
      <c r="K8" t="s">
        <v>56</v>
      </c>
      <c r="L8">
        <f>YEAR(Table1[[#This Row],[Order Date]])</f>
        <v>2024</v>
      </c>
      <c r="M8" t="str">
        <f>TEXT(Table1[[#This Row],[Order Date]],"MMM")</f>
        <v>Mar</v>
      </c>
      <c r="N8" t="str">
        <f>TEXT(Table1[[#This Row],[Order Date]],"DDD")</f>
        <v>Sun</v>
      </c>
      <c r="O8">
        <f>Table1[[#This Row],[Delivered Date]]-Table1[[#This Row],[Order Date]]</f>
        <v>12</v>
      </c>
      <c r="P8">
        <f>ROUND(G8*H8*VLOOKUP(D8,Table2[#All],2,FALSE),0)</f>
        <v>1231</v>
      </c>
      <c r="Q8">
        <f>Table1[[#This Row],[Quantity]]*Table1[[#This Row],[Unit Price]]</f>
        <v>2238</v>
      </c>
      <c r="R8">
        <f>Table1[[#This Row],[Sales Revenue]]-Table1[[#This Row],[Total Cost]]</f>
        <v>1007</v>
      </c>
      <c r="U8" t="s">
        <v>58</v>
      </c>
      <c r="V8">
        <f>COUNTIFS(Table1[Payment Method],U8,Table1[Status],"Completed")</f>
        <v>74</v>
      </c>
      <c r="W8">
        <f>COUNTIFS(Table1[Payment Method],U8)</f>
        <v>143</v>
      </c>
    </row>
    <row r="9" spans="1:23" x14ac:dyDescent="0.35">
      <c r="A9">
        <v>8</v>
      </c>
      <c r="B9" t="s">
        <v>114</v>
      </c>
      <c r="C9" t="s">
        <v>50</v>
      </c>
      <c r="D9" t="s">
        <v>115</v>
      </c>
      <c r="E9" s="1">
        <v>45617</v>
      </c>
      <c r="F9" s="1">
        <v>45627</v>
      </c>
      <c r="G9">
        <v>3</v>
      </c>
      <c r="H9">
        <v>556</v>
      </c>
      <c r="I9" t="s">
        <v>1</v>
      </c>
      <c r="J9" t="s">
        <v>72</v>
      </c>
      <c r="K9" t="s">
        <v>57</v>
      </c>
      <c r="L9">
        <f>YEAR(Table1[[#This Row],[Order Date]])</f>
        <v>2024</v>
      </c>
      <c r="M9" t="str">
        <f>TEXT(Table1[[#This Row],[Order Date]],"MMM")</f>
        <v>Nov</v>
      </c>
      <c r="N9" t="str">
        <f>TEXT(Table1[[#This Row],[Order Date]],"DDD")</f>
        <v>Thu</v>
      </c>
      <c r="O9">
        <f>Table1[[#This Row],[Delivered Date]]-Table1[[#This Row],[Order Date]]</f>
        <v>10</v>
      </c>
      <c r="P9">
        <f>ROUND(G9*H9*VLOOKUP(D9,Table2[#All],2,FALSE),0)</f>
        <v>1334</v>
      </c>
      <c r="Q9">
        <f>Table1[[#This Row],[Quantity]]*Table1[[#This Row],[Unit Price]]</f>
        <v>1668</v>
      </c>
      <c r="R9">
        <f>Table1[[#This Row],[Sales Revenue]]-Table1[[#This Row],[Total Cost]]</f>
        <v>334</v>
      </c>
      <c r="U9" s="13" t="s">
        <v>57</v>
      </c>
      <c r="V9">
        <f>COUNTIFS(Table1[Payment Method],U9,Table1[Status],"Completed")</f>
        <v>67</v>
      </c>
      <c r="W9">
        <f>COUNTIFS(Table1[Payment Method],U9)</f>
        <v>123</v>
      </c>
    </row>
    <row r="10" spans="1:23" x14ac:dyDescent="0.35">
      <c r="A10">
        <v>9</v>
      </c>
      <c r="B10" t="s">
        <v>116</v>
      </c>
      <c r="C10" t="s">
        <v>51</v>
      </c>
      <c r="D10" t="s">
        <v>117</v>
      </c>
      <c r="E10" s="1">
        <v>45430</v>
      </c>
      <c r="F10" s="1">
        <v>45434</v>
      </c>
      <c r="G10">
        <v>9</v>
      </c>
      <c r="H10">
        <v>234</v>
      </c>
      <c r="I10" t="s">
        <v>1</v>
      </c>
      <c r="J10" t="s">
        <v>72</v>
      </c>
      <c r="K10" t="s">
        <v>57</v>
      </c>
      <c r="L10">
        <f>YEAR(Table1[[#This Row],[Order Date]])</f>
        <v>2024</v>
      </c>
      <c r="M10" t="str">
        <f>TEXT(Table1[[#This Row],[Order Date]],"MMM")</f>
        <v>May</v>
      </c>
      <c r="N10" t="str">
        <f>TEXT(Table1[[#This Row],[Order Date]],"DDD")</f>
        <v>Sat</v>
      </c>
      <c r="O10">
        <f>Table1[[#This Row],[Delivered Date]]-Table1[[#This Row],[Order Date]]</f>
        <v>4</v>
      </c>
      <c r="P10">
        <f>ROUND(G10*H10*VLOOKUP(D10,Table2[#All],2,FALSE),0)</f>
        <v>1053</v>
      </c>
      <c r="Q10">
        <f>Table1[[#This Row],[Quantity]]*Table1[[#This Row],[Unit Price]]</f>
        <v>2106</v>
      </c>
      <c r="R10">
        <f>Table1[[#This Row],[Sales Revenue]]-Table1[[#This Row],[Total Cost]]</f>
        <v>1053</v>
      </c>
      <c r="U10" t="s">
        <v>56</v>
      </c>
      <c r="V10">
        <f>COUNTIFS(Table1[Payment Method],U10,Table1[Status],"Completed")</f>
        <v>61</v>
      </c>
      <c r="W10">
        <f>COUNTIFS(Table1[Payment Method],U10)</f>
        <v>127</v>
      </c>
    </row>
    <row r="11" spans="1:23" x14ac:dyDescent="0.35">
      <c r="A11">
        <v>10</v>
      </c>
      <c r="B11" t="s">
        <v>118</v>
      </c>
      <c r="C11" t="s">
        <v>48</v>
      </c>
      <c r="D11" t="s">
        <v>119</v>
      </c>
      <c r="E11" s="1">
        <v>45453</v>
      </c>
      <c r="F11" s="1">
        <v>45468</v>
      </c>
      <c r="G11">
        <v>7</v>
      </c>
      <c r="H11">
        <v>284</v>
      </c>
      <c r="I11" t="s">
        <v>17</v>
      </c>
      <c r="J11" t="s">
        <v>70</v>
      </c>
      <c r="K11" t="s">
        <v>57</v>
      </c>
      <c r="L11">
        <f>YEAR(Table1[[#This Row],[Order Date]])</f>
        <v>2024</v>
      </c>
      <c r="M11" t="str">
        <f>TEXT(Table1[[#This Row],[Order Date]],"MMM")</f>
        <v>Jun</v>
      </c>
      <c r="N11" t="str">
        <f>TEXT(Table1[[#This Row],[Order Date]],"DDD")</f>
        <v>Mon</v>
      </c>
      <c r="O11">
        <f>Table1[[#This Row],[Delivered Date]]-Table1[[#This Row],[Order Date]]</f>
        <v>15</v>
      </c>
      <c r="P11">
        <f>ROUND(G11*H11*VLOOKUP(D11,Table2[#All],2,FALSE),0)</f>
        <v>1292</v>
      </c>
      <c r="Q11">
        <f>Table1[[#This Row],[Quantity]]*Table1[[#This Row],[Unit Price]]</f>
        <v>1988</v>
      </c>
      <c r="R11">
        <f>Table1[[#This Row],[Sales Revenue]]-Table1[[#This Row],[Total Cost]]</f>
        <v>696</v>
      </c>
      <c r="U11" s="13" t="s">
        <v>55</v>
      </c>
      <c r="V11">
        <f>COUNTIFS(Table1[Payment Method],U11,Table1[Status],"Completed")</f>
        <v>85</v>
      </c>
      <c r="W11">
        <f>COUNTIFS(Table1[Payment Method],U11)</f>
        <v>162</v>
      </c>
    </row>
    <row r="12" spans="1:23" x14ac:dyDescent="0.35">
      <c r="A12">
        <v>11</v>
      </c>
      <c r="B12" t="s">
        <v>120</v>
      </c>
      <c r="C12" t="s">
        <v>52</v>
      </c>
      <c r="D12" t="s">
        <v>121</v>
      </c>
      <c r="E12" s="1">
        <v>45627</v>
      </c>
      <c r="F12" s="1">
        <v>45636</v>
      </c>
      <c r="G12">
        <v>8</v>
      </c>
      <c r="H12">
        <v>415</v>
      </c>
      <c r="I12" t="s">
        <v>1</v>
      </c>
      <c r="J12" t="s">
        <v>72</v>
      </c>
      <c r="K12" t="s">
        <v>56</v>
      </c>
      <c r="L12">
        <f>YEAR(Table1[[#This Row],[Order Date]])</f>
        <v>2024</v>
      </c>
      <c r="M12" t="str">
        <f>TEXT(Table1[[#This Row],[Order Date]],"MMM")</f>
        <v>Dec</v>
      </c>
      <c r="N12" t="str">
        <f>TEXT(Table1[[#This Row],[Order Date]],"DDD")</f>
        <v>Sun</v>
      </c>
      <c r="O12">
        <f>Table1[[#This Row],[Delivered Date]]-Table1[[#This Row],[Order Date]]</f>
        <v>9</v>
      </c>
      <c r="P12">
        <f>ROUND(G12*H12*VLOOKUP(D12,Table2[#All],2,FALSE),0)</f>
        <v>2158</v>
      </c>
      <c r="Q12">
        <f>Table1[[#This Row],[Quantity]]*Table1[[#This Row],[Unit Price]]</f>
        <v>3320</v>
      </c>
      <c r="R12">
        <f>Table1[[#This Row],[Sales Revenue]]-Table1[[#This Row],[Total Cost]]</f>
        <v>1162</v>
      </c>
    </row>
    <row r="13" spans="1:23" x14ac:dyDescent="0.35">
      <c r="A13">
        <v>12</v>
      </c>
      <c r="B13" t="s">
        <v>122</v>
      </c>
      <c r="C13" t="s">
        <v>49</v>
      </c>
      <c r="D13" t="s">
        <v>123</v>
      </c>
      <c r="E13" s="1">
        <v>45477</v>
      </c>
      <c r="F13" s="1">
        <v>45480</v>
      </c>
      <c r="G13">
        <v>4</v>
      </c>
      <c r="H13">
        <v>151</v>
      </c>
      <c r="I13" t="s">
        <v>1</v>
      </c>
      <c r="J13" t="s">
        <v>72</v>
      </c>
      <c r="K13" t="s">
        <v>57</v>
      </c>
      <c r="L13">
        <f>YEAR(Table1[[#This Row],[Order Date]])</f>
        <v>2024</v>
      </c>
      <c r="M13" t="str">
        <f>TEXT(Table1[[#This Row],[Order Date]],"MMM")</f>
        <v>Jul</v>
      </c>
      <c r="N13" t="str">
        <f>TEXT(Table1[[#This Row],[Order Date]],"DDD")</f>
        <v>Thu</v>
      </c>
      <c r="O13">
        <f>Table1[[#This Row],[Delivered Date]]-Table1[[#This Row],[Order Date]]</f>
        <v>3</v>
      </c>
      <c r="P13">
        <f>ROUND(G13*H13*VLOOKUP(D13,Table2[#All],2,FALSE),0)</f>
        <v>362</v>
      </c>
      <c r="Q13">
        <f>Table1[[#This Row],[Quantity]]*Table1[[#This Row],[Unit Price]]</f>
        <v>604</v>
      </c>
      <c r="R13">
        <f>Table1[[#This Row],[Sales Revenue]]-Table1[[#This Row],[Total Cost]]</f>
        <v>242</v>
      </c>
    </row>
    <row r="14" spans="1:23" x14ac:dyDescent="0.35">
      <c r="A14">
        <v>13</v>
      </c>
      <c r="B14" t="s">
        <v>124</v>
      </c>
      <c r="C14" t="s">
        <v>50</v>
      </c>
      <c r="D14" t="s">
        <v>102</v>
      </c>
      <c r="E14" s="1">
        <v>45370</v>
      </c>
      <c r="F14" s="1">
        <v>45380</v>
      </c>
      <c r="G14">
        <v>3</v>
      </c>
      <c r="H14">
        <v>821</v>
      </c>
      <c r="I14" t="s">
        <v>17</v>
      </c>
      <c r="J14" t="s">
        <v>72</v>
      </c>
      <c r="K14" t="s">
        <v>55</v>
      </c>
      <c r="L14">
        <f>YEAR(Table1[[#This Row],[Order Date]])</f>
        <v>2024</v>
      </c>
      <c r="M14" t="str">
        <f>TEXT(Table1[[#This Row],[Order Date]],"MMM")</f>
        <v>Mar</v>
      </c>
      <c r="N14" t="str">
        <f>TEXT(Table1[[#This Row],[Order Date]],"DDD")</f>
        <v>Tue</v>
      </c>
      <c r="O14">
        <f>Table1[[#This Row],[Delivered Date]]-Table1[[#This Row],[Order Date]]</f>
        <v>10</v>
      </c>
      <c r="P14">
        <f>ROUND(G14*H14*VLOOKUP(D14,Table2[#All],2,FALSE),0)</f>
        <v>1847</v>
      </c>
      <c r="Q14">
        <f>Table1[[#This Row],[Quantity]]*Table1[[#This Row],[Unit Price]]</f>
        <v>2463</v>
      </c>
      <c r="R14">
        <f>Table1[[#This Row],[Sales Revenue]]-Table1[[#This Row],[Total Cost]]</f>
        <v>616</v>
      </c>
    </row>
    <row r="15" spans="1:23" x14ac:dyDescent="0.35">
      <c r="A15">
        <v>14</v>
      </c>
      <c r="B15" t="s">
        <v>125</v>
      </c>
      <c r="C15" t="s">
        <v>50</v>
      </c>
      <c r="D15" t="s">
        <v>110</v>
      </c>
      <c r="E15" s="1">
        <v>45487</v>
      </c>
      <c r="F15" s="1">
        <v>45501</v>
      </c>
      <c r="G15">
        <v>10</v>
      </c>
      <c r="H15">
        <v>489</v>
      </c>
      <c r="I15" t="s">
        <v>17</v>
      </c>
      <c r="J15" t="s">
        <v>72</v>
      </c>
      <c r="K15" t="s">
        <v>56</v>
      </c>
      <c r="L15">
        <f>YEAR(Table1[[#This Row],[Order Date]])</f>
        <v>2024</v>
      </c>
      <c r="M15" t="str">
        <f>TEXT(Table1[[#This Row],[Order Date]],"MMM")</f>
        <v>Jul</v>
      </c>
      <c r="N15" t="str">
        <f>TEXT(Table1[[#This Row],[Order Date]],"DDD")</f>
        <v>Sun</v>
      </c>
      <c r="O15">
        <f>Table1[[#This Row],[Delivered Date]]-Table1[[#This Row],[Order Date]]</f>
        <v>14</v>
      </c>
      <c r="P15">
        <f>ROUND(G15*H15*VLOOKUP(D15,Table2[#All],2,FALSE),0)</f>
        <v>3179</v>
      </c>
      <c r="Q15">
        <f>Table1[[#This Row],[Quantity]]*Table1[[#This Row],[Unit Price]]</f>
        <v>4890</v>
      </c>
      <c r="R15">
        <f>Table1[[#This Row],[Sales Revenue]]-Table1[[#This Row],[Total Cost]]</f>
        <v>1711</v>
      </c>
    </row>
    <row r="16" spans="1:23" x14ac:dyDescent="0.35">
      <c r="A16">
        <v>15</v>
      </c>
      <c r="B16" t="s">
        <v>126</v>
      </c>
      <c r="C16" t="s">
        <v>50</v>
      </c>
      <c r="D16" t="s">
        <v>102</v>
      </c>
      <c r="E16" s="1">
        <v>45641</v>
      </c>
      <c r="F16" s="1">
        <v>45650</v>
      </c>
      <c r="G16">
        <v>9</v>
      </c>
      <c r="H16">
        <v>778</v>
      </c>
      <c r="I16" t="s">
        <v>1</v>
      </c>
      <c r="J16" t="s">
        <v>74</v>
      </c>
      <c r="K16" t="s">
        <v>56</v>
      </c>
      <c r="L16">
        <f>YEAR(Table1[[#This Row],[Order Date]])</f>
        <v>2024</v>
      </c>
      <c r="M16" t="str">
        <f>TEXT(Table1[[#This Row],[Order Date]],"MMM")</f>
        <v>Dec</v>
      </c>
      <c r="N16" t="str">
        <f>TEXT(Table1[[#This Row],[Order Date]],"DDD")</f>
        <v>Sun</v>
      </c>
      <c r="O16">
        <f>Table1[[#This Row],[Delivered Date]]-Table1[[#This Row],[Order Date]]</f>
        <v>9</v>
      </c>
      <c r="P16">
        <f>ROUND(G16*H16*VLOOKUP(D16,Table2[#All],2,FALSE),0)</f>
        <v>5252</v>
      </c>
      <c r="Q16">
        <f>Table1[[#This Row],[Quantity]]*Table1[[#This Row],[Unit Price]]</f>
        <v>7002</v>
      </c>
      <c r="R16">
        <f>Table1[[#This Row],[Sales Revenue]]-Table1[[#This Row],[Total Cost]]</f>
        <v>1750</v>
      </c>
    </row>
    <row r="17" spans="1:18" x14ac:dyDescent="0.35">
      <c r="A17">
        <v>16</v>
      </c>
      <c r="B17" t="s">
        <v>127</v>
      </c>
      <c r="C17" t="s">
        <v>52</v>
      </c>
      <c r="D17" t="s">
        <v>128</v>
      </c>
      <c r="E17" s="1">
        <v>45372</v>
      </c>
      <c r="F17" s="1">
        <v>45380</v>
      </c>
      <c r="G17">
        <v>8</v>
      </c>
      <c r="H17">
        <v>13</v>
      </c>
      <c r="I17" t="s">
        <v>17</v>
      </c>
      <c r="J17" t="s">
        <v>72</v>
      </c>
      <c r="K17" t="s">
        <v>55</v>
      </c>
      <c r="L17">
        <f>YEAR(Table1[[#This Row],[Order Date]])</f>
        <v>2024</v>
      </c>
      <c r="M17" t="str">
        <f>TEXT(Table1[[#This Row],[Order Date]],"MMM")</f>
        <v>Mar</v>
      </c>
      <c r="N17" t="str">
        <f>TEXT(Table1[[#This Row],[Order Date]],"DDD")</f>
        <v>Thu</v>
      </c>
      <c r="O17">
        <f>Table1[[#This Row],[Delivered Date]]-Table1[[#This Row],[Order Date]]</f>
        <v>8</v>
      </c>
      <c r="P17">
        <f>ROUND(G17*H17*VLOOKUP(D17,Table2[#All],2,FALSE),0)</f>
        <v>73</v>
      </c>
      <c r="Q17">
        <f>Table1[[#This Row],[Quantity]]*Table1[[#This Row],[Unit Price]]</f>
        <v>104</v>
      </c>
      <c r="R17">
        <f>Table1[[#This Row],[Sales Revenue]]-Table1[[#This Row],[Total Cost]]</f>
        <v>31</v>
      </c>
    </row>
    <row r="18" spans="1:18" x14ac:dyDescent="0.35">
      <c r="A18">
        <v>17</v>
      </c>
      <c r="B18" t="s">
        <v>129</v>
      </c>
      <c r="C18" t="s">
        <v>48</v>
      </c>
      <c r="D18" t="s">
        <v>130</v>
      </c>
      <c r="E18" s="1">
        <v>45346</v>
      </c>
      <c r="F18" s="1">
        <v>45354</v>
      </c>
      <c r="G18">
        <v>5</v>
      </c>
      <c r="H18">
        <v>871</v>
      </c>
      <c r="I18" t="s">
        <v>17</v>
      </c>
      <c r="J18" t="s">
        <v>72</v>
      </c>
      <c r="K18" t="s">
        <v>58</v>
      </c>
      <c r="L18">
        <f>YEAR(Table1[[#This Row],[Order Date]])</f>
        <v>2024</v>
      </c>
      <c r="M18" t="str">
        <f>TEXT(Table1[[#This Row],[Order Date]],"MMM")</f>
        <v>Feb</v>
      </c>
      <c r="N18" t="str">
        <f>TEXT(Table1[[#This Row],[Order Date]],"DDD")</f>
        <v>Sat</v>
      </c>
      <c r="O18">
        <f>Table1[[#This Row],[Delivered Date]]-Table1[[#This Row],[Order Date]]</f>
        <v>8</v>
      </c>
      <c r="P18">
        <f>ROUND(G18*H18*VLOOKUP(D18,Table2[#All],2,FALSE),0)</f>
        <v>3049</v>
      </c>
      <c r="Q18">
        <f>Table1[[#This Row],[Quantity]]*Table1[[#This Row],[Unit Price]]</f>
        <v>4355</v>
      </c>
      <c r="R18">
        <f>Table1[[#This Row],[Sales Revenue]]-Table1[[#This Row],[Total Cost]]</f>
        <v>1306</v>
      </c>
    </row>
    <row r="19" spans="1:18" x14ac:dyDescent="0.35">
      <c r="A19">
        <v>18</v>
      </c>
      <c r="B19" t="s">
        <v>131</v>
      </c>
      <c r="C19" t="s">
        <v>48</v>
      </c>
      <c r="D19" t="s">
        <v>132</v>
      </c>
      <c r="E19" s="1">
        <v>45483</v>
      </c>
      <c r="F19" s="1">
        <v>45492</v>
      </c>
      <c r="G19">
        <v>3</v>
      </c>
      <c r="H19">
        <v>562</v>
      </c>
      <c r="I19" t="s">
        <v>1</v>
      </c>
      <c r="J19" t="s">
        <v>73</v>
      </c>
      <c r="K19" t="s">
        <v>55</v>
      </c>
      <c r="L19">
        <f>YEAR(Table1[[#This Row],[Order Date]])</f>
        <v>2024</v>
      </c>
      <c r="M19" t="str">
        <f>TEXT(Table1[[#This Row],[Order Date]],"MMM")</f>
        <v>Jul</v>
      </c>
      <c r="N19" t="str">
        <f>TEXT(Table1[[#This Row],[Order Date]],"DDD")</f>
        <v>Wed</v>
      </c>
      <c r="O19">
        <f>Table1[[#This Row],[Delivered Date]]-Table1[[#This Row],[Order Date]]</f>
        <v>9</v>
      </c>
      <c r="P19">
        <f>ROUND(G19*H19*VLOOKUP(D19,Table2[#All],2,FALSE),0)</f>
        <v>1180</v>
      </c>
      <c r="Q19">
        <f>Table1[[#This Row],[Quantity]]*Table1[[#This Row],[Unit Price]]</f>
        <v>1686</v>
      </c>
      <c r="R19">
        <f>Table1[[#This Row],[Sales Revenue]]-Table1[[#This Row],[Total Cost]]</f>
        <v>506</v>
      </c>
    </row>
    <row r="20" spans="1:18" x14ac:dyDescent="0.35">
      <c r="A20">
        <v>19</v>
      </c>
      <c r="B20" t="s">
        <v>133</v>
      </c>
      <c r="C20" t="s">
        <v>49</v>
      </c>
      <c r="D20" t="s">
        <v>134</v>
      </c>
      <c r="E20" s="1">
        <v>45542</v>
      </c>
      <c r="F20" s="1">
        <v>45552</v>
      </c>
      <c r="G20">
        <v>1</v>
      </c>
      <c r="H20">
        <v>124</v>
      </c>
      <c r="I20" t="s">
        <v>1</v>
      </c>
      <c r="J20" t="s">
        <v>74</v>
      </c>
      <c r="K20" t="s">
        <v>58</v>
      </c>
      <c r="L20">
        <f>YEAR(Table1[[#This Row],[Order Date]])</f>
        <v>2024</v>
      </c>
      <c r="M20" t="str">
        <f>TEXT(Table1[[#This Row],[Order Date]],"MMM")</f>
        <v>Sep</v>
      </c>
      <c r="N20" t="str">
        <f>TEXT(Table1[[#This Row],[Order Date]],"DDD")</f>
        <v>Sat</v>
      </c>
      <c r="O20">
        <f>Table1[[#This Row],[Delivered Date]]-Table1[[#This Row],[Order Date]]</f>
        <v>10</v>
      </c>
      <c r="P20">
        <f>ROUND(G20*H20*VLOOKUP(D20,Table2[#All],2,FALSE),0)</f>
        <v>68</v>
      </c>
      <c r="Q20">
        <f>Table1[[#This Row],[Quantity]]*Table1[[#This Row],[Unit Price]]</f>
        <v>124</v>
      </c>
      <c r="R20">
        <f>Table1[[#This Row],[Sales Revenue]]-Table1[[#This Row],[Total Cost]]</f>
        <v>56</v>
      </c>
    </row>
    <row r="21" spans="1:18" x14ac:dyDescent="0.35">
      <c r="A21">
        <v>20</v>
      </c>
      <c r="B21" t="s">
        <v>135</v>
      </c>
      <c r="C21" t="s">
        <v>50</v>
      </c>
      <c r="D21" t="s">
        <v>136</v>
      </c>
      <c r="E21" s="1">
        <v>45582</v>
      </c>
      <c r="F21" s="1">
        <v>45588</v>
      </c>
      <c r="G21">
        <v>2</v>
      </c>
      <c r="H21">
        <v>97</v>
      </c>
      <c r="I21" t="s">
        <v>1</v>
      </c>
      <c r="J21" t="s">
        <v>72</v>
      </c>
      <c r="K21" t="s">
        <v>55</v>
      </c>
      <c r="L21">
        <f>YEAR(Table1[[#This Row],[Order Date]])</f>
        <v>2024</v>
      </c>
      <c r="M21" t="str">
        <f>TEXT(Table1[[#This Row],[Order Date]],"MMM")</f>
        <v>Oct</v>
      </c>
      <c r="N21" t="str">
        <f>TEXT(Table1[[#This Row],[Order Date]],"DDD")</f>
        <v>Thu</v>
      </c>
      <c r="O21">
        <f>Table1[[#This Row],[Delivered Date]]-Table1[[#This Row],[Order Date]]</f>
        <v>6</v>
      </c>
      <c r="P21">
        <f>ROUND(G21*H21*VLOOKUP(D21,Table2[#All],2,FALSE),0)</f>
        <v>165</v>
      </c>
      <c r="Q21">
        <f>Table1[[#This Row],[Quantity]]*Table1[[#This Row],[Unit Price]]</f>
        <v>194</v>
      </c>
      <c r="R21">
        <f>Table1[[#This Row],[Sales Revenue]]-Table1[[#This Row],[Total Cost]]</f>
        <v>29</v>
      </c>
    </row>
    <row r="22" spans="1:18" x14ac:dyDescent="0.35">
      <c r="A22">
        <v>21</v>
      </c>
      <c r="B22" t="s">
        <v>122</v>
      </c>
      <c r="C22" t="s">
        <v>49</v>
      </c>
      <c r="D22" t="s">
        <v>123</v>
      </c>
      <c r="E22" s="1">
        <v>45477</v>
      </c>
      <c r="F22" s="1">
        <v>45480</v>
      </c>
      <c r="G22">
        <v>4</v>
      </c>
      <c r="H22">
        <v>151</v>
      </c>
      <c r="I22" t="s">
        <v>1</v>
      </c>
      <c r="J22" t="s">
        <v>72</v>
      </c>
      <c r="K22" t="s">
        <v>58</v>
      </c>
      <c r="L22">
        <f>YEAR(Table1[[#This Row],[Order Date]])</f>
        <v>2024</v>
      </c>
      <c r="M22" t="str">
        <f>TEXT(Table1[[#This Row],[Order Date]],"MMM")</f>
        <v>Jul</v>
      </c>
      <c r="N22" t="str">
        <f>TEXT(Table1[[#This Row],[Order Date]],"DDD")</f>
        <v>Thu</v>
      </c>
      <c r="O22">
        <f>Table1[[#This Row],[Delivered Date]]-Table1[[#This Row],[Order Date]]</f>
        <v>3</v>
      </c>
      <c r="P22">
        <f>ROUND(G22*H22*VLOOKUP(D22,Table2[#All],2,FALSE),0)</f>
        <v>362</v>
      </c>
      <c r="Q22">
        <f>Table1[[#This Row],[Quantity]]*Table1[[#This Row],[Unit Price]]</f>
        <v>604</v>
      </c>
      <c r="R22">
        <f>Table1[[#This Row],[Sales Revenue]]-Table1[[#This Row],[Total Cost]]</f>
        <v>242</v>
      </c>
    </row>
    <row r="23" spans="1:18" x14ac:dyDescent="0.35">
      <c r="A23">
        <v>22</v>
      </c>
      <c r="B23" t="s">
        <v>137</v>
      </c>
      <c r="C23" t="s">
        <v>49</v>
      </c>
      <c r="D23" t="s">
        <v>138</v>
      </c>
      <c r="E23" s="1">
        <v>45508</v>
      </c>
      <c r="F23" s="1">
        <v>45520</v>
      </c>
      <c r="G23">
        <v>4</v>
      </c>
      <c r="H23">
        <v>961</v>
      </c>
      <c r="I23" t="s">
        <v>17</v>
      </c>
      <c r="J23" t="s">
        <v>72</v>
      </c>
      <c r="K23" t="s">
        <v>58</v>
      </c>
      <c r="L23">
        <f>YEAR(Table1[[#This Row],[Order Date]])</f>
        <v>2024</v>
      </c>
      <c r="M23" t="str">
        <f>TEXT(Table1[[#This Row],[Order Date]],"MMM")</f>
        <v>Aug</v>
      </c>
      <c r="N23" t="str">
        <f>TEXT(Table1[[#This Row],[Order Date]],"DDD")</f>
        <v>Sun</v>
      </c>
      <c r="O23">
        <f>Table1[[#This Row],[Delivered Date]]-Table1[[#This Row],[Order Date]]</f>
        <v>12</v>
      </c>
      <c r="P23">
        <f>ROUND(G23*H23*VLOOKUP(D23,Table2[#All],2,FALSE),0)</f>
        <v>2499</v>
      </c>
      <c r="Q23">
        <f>Table1[[#This Row],[Quantity]]*Table1[[#This Row],[Unit Price]]</f>
        <v>3844</v>
      </c>
      <c r="R23">
        <f>Table1[[#This Row],[Sales Revenue]]-Table1[[#This Row],[Total Cost]]</f>
        <v>1345</v>
      </c>
    </row>
    <row r="24" spans="1:18" x14ac:dyDescent="0.35">
      <c r="A24">
        <v>23</v>
      </c>
      <c r="B24" t="s">
        <v>139</v>
      </c>
      <c r="C24" t="s">
        <v>52</v>
      </c>
      <c r="D24" t="s">
        <v>128</v>
      </c>
      <c r="E24" s="1">
        <v>45635</v>
      </c>
      <c r="F24" s="1">
        <v>45638</v>
      </c>
      <c r="G24">
        <v>6</v>
      </c>
      <c r="H24">
        <v>458</v>
      </c>
      <c r="I24" t="s">
        <v>1</v>
      </c>
      <c r="J24" t="s">
        <v>72</v>
      </c>
      <c r="K24" t="s">
        <v>57</v>
      </c>
      <c r="L24">
        <f>YEAR(Table1[[#This Row],[Order Date]])</f>
        <v>2024</v>
      </c>
      <c r="M24" t="str">
        <f>TEXT(Table1[[#This Row],[Order Date]],"MMM")</f>
        <v>Dec</v>
      </c>
      <c r="N24" t="str">
        <f>TEXT(Table1[[#This Row],[Order Date]],"DDD")</f>
        <v>Mon</v>
      </c>
      <c r="O24">
        <f>Table1[[#This Row],[Delivered Date]]-Table1[[#This Row],[Order Date]]</f>
        <v>3</v>
      </c>
      <c r="P24">
        <f>ROUND(G24*H24*VLOOKUP(D24,Table2[#All],2,FALSE),0)</f>
        <v>1924</v>
      </c>
      <c r="Q24">
        <f>Table1[[#This Row],[Quantity]]*Table1[[#This Row],[Unit Price]]</f>
        <v>2748</v>
      </c>
      <c r="R24">
        <f>Table1[[#This Row],[Sales Revenue]]-Table1[[#This Row],[Total Cost]]</f>
        <v>824</v>
      </c>
    </row>
    <row r="25" spans="1:18" x14ac:dyDescent="0.35">
      <c r="A25">
        <v>24</v>
      </c>
      <c r="B25" t="s">
        <v>140</v>
      </c>
      <c r="C25" t="s">
        <v>48</v>
      </c>
      <c r="D25" t="s">
        <v>132</v>
      </c>
      <c r="E25" s="1">
        <v>45324</v>
      </c>
      <c r="F25" s="1">
        <v>45334</v>
      </c>
      <c r="G25">
        <v>6</v>
      </c>
      <c r="H25">
        <v>31</v>
      </c>
      <c r="I25" t="s">
        <v>1</v>
      </c>
      <c r="J25" t="s">
        <v>72</v>
      </c>
      <c r="K25" t="s">
        <v>56</v>
      </c>
      <c r="L25">
        <f>YEAR(Table1[[#This Row],[Order Date]])</f>
        <v>2024</v>
      </c>
      <c r="M25" t="str">
        <f>TEXT(Table1[[#This Row],[Order Date]],"MMM")</f>
        <v>Feb</v>
      </c>
      <c r="N25" t="str">
        <f>TEXT(Table1[[#This Row],[Order Date]],"DDD")</f>
        <v>Fri</v>
      </c>
      <c r="O25">
        <f>Table1[[#This Row],[Delivered Date]]-Table1[[#This Row],[Order Date]]</f>
        <v>10</v>
      </c>
      <c r="P25">
        <f>ROUND(G25*H25*VLOOKUP(D25,Table2[#All],2,FALSE),0)</f>
        <v>130</v>
      </c>
      <c r="Q25">
        <f>Table1[[#This Row],[Quantity]]*Table1[[#This Row],[Unit Price]]</f>
        <v>186</v>
      </c>
      <c r="R25">
        <f>Table1[[#This Row],[Sales Revenue]]-Table1[[#This Row],[Total Cost]]</f>
        <v>56</v>
      </c>
    </row>
    <row r="26" spans="1:18" x14ac:dyDescent="0.35">
      <c r="A26">
        <v>25</v>
      </c>
      <c r="B26" t="s">
        <v>141</v>
      </c>
      <c r="C26" t="s">
        <v>49</v>
      </c>
      <c r="D26" t="s">
        <v>142</v>
      </c>
      <c r="E26" s="1">
        <v>45295</v>
      </c>
      <c r="F26" s="1">
        <v>45306</v>
      </c>
      <c r="G26">
        <v>2</v>
      </c>
      <c r="H26">
        <v>734</v>
      </c>
      <c r="I26" t="s">
        <v>1</v>
      </c>
      <c r="J26" t="s">
        <v>72</v>
      </c>
      <c r="K26" t="s">
        <v>55</v>
      </c>
      <c r="L26">
        <f>YEAR(Table1[[#This Row],[Order Date]])</f>
        <v>2024</v>
      </c>
      <c r="M26" t="str">
        <f>TEXT(Table1[[#This Row],[Order Date]],"MMM")</f>
        <v>Jan</v>
      </c>
      <c r="N26" t="str">
        <f>TEXT(Table1[[#This Row],[Order Date]],"DDD")</f>
        <v>Thu</v>
      </c>
      <c r="O26">
        <f>Table1[[#This Row],[Delivered Date]]-Table1[[#This Row],[Order Date]]</f>
        <v>11</v>
      </c>
      <c r="P26">
        <f>ROUND(G26*H26*VLOOKUP(D26,Table2[#All],2,FALSE),0)</f>
        <v>734</v>
      </c>
      <c r="Q26">
        <f>Table1[[#This Row],[Quantity]]*Table1[[#This Row],[Unit Price]]</f>
        <v>1468</v>
      </c>
      <c r="R26">
        <f>Table1[[#This Row],[Sales Revenue]]-Table1[[#This Row],[Total Cost]]</f>
        <v>734</v>
      </c>
    </row>
    <row r="27" spans="1:18" x14ac:dyDescent="0.35">
      <c r="A27">
        <v>26</v>
      </c>
      <c r="B27" t="s">
        <v>143</v>
      </c>
      <c r="C27" t="s">
        <v>50</v>
      </c>
      <c r="D27" t="s">
        <v>102</v>
      </c>
      <c r="E27" s="1">
        <v>45461</v>
      </c>
      <c r="F27" s="1">
        <v>45472</v>
      </c>
      <c r="G27">
        <v>2</v>
      </c>
      <c r="H27">
        <v>536</v>
      </c>
      <c r="I27" t="s">
        <v>17</v>
      </c>
      <c r="J27" t="s">
        <v>70</v>
      </c>
      <c r="K27" t="s">
        <v>58</v>
      </c>
      <c r="L27">
        <f>YEAR(Table1[[#This Row],[Order Date]])</f>
        <v>2024</v>
      </c>
      <c r="M27" t="str">
        <f>TEXT(Table1[[#This Row],[Order Date]],"MMM")</f>
        <v>Jun</v>
      </c>
      <c r="N27" t="str">
        <f>TEXT(Table1[[#This Row],[Order Date]],"DDD")</f>
        <v>Tue</v>
      </c>
      <c r="O27">
        <f>Table1[[#This Row],[Delivered Date]]-Table1[[#This Row],[Order Date]]</f>
        <v>11</v>
      </c>
      <c r="P27">
        <f>ROUND(G27*H27*VLOOKUP(D27,Table2[#All],2,FALSE),0)</f>
        <v>804</v>
      </c>
      <c r="Q27">
        <f>Table1[[#This Row],[Quantity]]*Table1[[#This Row],[Unit Price]]</f>
        <v>1072</v>
      </c>
      <c r="R27">
        <f>Table1[[#This Row],[Sales Revenue]]-Table1[[#This Row],[Total Cost]]</f>
        <v>268</v>
      </c>
    </row>
    <row r="28" spans="1:18" x14ac:dyDescent="0.35">
      <c r="A28">
        <v>27</v>
      </c>
      <c r="B28" t="s">
        <v>144</v>
      </c>
      <c r="C28" t="s">
        <v>51</v>
      </c>
      <c r="D28" t="s">
        <v>117</v>
      </c>
      <c r="E28" s="1">
        <v>45531</v>
      </c>
      <c r="F28" s="1">
        <v>45534</v>
      </c>
      <c r="G28">
        <v>1</v>
      </c>
      <c r="H28">
        <v>200</v>
      </c>
      <c r="I28" t="s">
        <v>1</v>
      </c>
      <c r="J28" t="s">
        <v>72</v>
      </c>
      <c r="K28" t="s">
        <v>55</v>
      </c>
      <c r="L28">
        <f>YEAR(Table1[[#This Row],[Order Date]])</f>
        <v>2024</v>
      </c>
      <c r="M28" t="str">
        <f>TEXT(Table1[[#This Row],[Order Date]],"MMM")</f>
        <v>Aug</v>
      </c>
      <c r="N28" t="str">
        <f>TEXT(Table1[[#This Row],[Order Date]],"DDD")</f>
        <v>Tue</v>
      </c>
      <c r="O28">
        <f>Table1[[#This Row],[Delivered Date]]-Table1[[#This Row],[Order Date]]</f>
        <v>3</v>
      </c>
      <c r="P28">
        <f>ROUND(G28*H28*VLOOKUP(D28,Table2[#All],2,FALSE),0)</f>
        <v>100</v>
      </c>
      <c r="Q28">
        <f>Table1[[#This Row],[Quantity]]*Table1[[#This Row],[Unit Price]]</f>
        <v>200</v>
      </c>
      <c r="R28">
        <f>Table1[[#This Row],[Sales Revenue]]-Table1[[#This Row],[Total Cost]]</f>
        <v>100</v>
      </c>
    </row>
    <row r="29" spans="1:18" x14ac:dyDescent="0.35">
      <c r="A29">
        <v>28</v>
      </c>
      <c r="B29" t="s">
        <v>145</v>
      </c>
      <c r="C29" t="s">
        <v>49</v>
      </c>
      <c r="D29" t="s">
        <v>104</v>
      </c>
      <c r="E29" s="1">
        <v>45317</v>
      </c>
      <c r="F29" s="1">
        <v>45329</v>
      </c>
      <c r="G29">
        <v>9</v>
      </c>
      <c r="H29">
        <v>866</v>
      </c>
      <c r="I29" t="s">
        <v>1</v>
      </c>
      <c r="J29" t="s">
        <v>70</v>
      </c>
      <c r="K29" t="s">
        <v>56</v>
      </c>
      <c r="L29">
        <f>YEAR(Table1[[#This Row],[Order Date]])</f>
        <v>2024</v>
      </c>
      <c r="M29" t="str">
        <f>TEXT(Table1[[#This Row],[Order Date]],"MMM")</f>
        <v>Jan</v>
      </c>
      <c r="N29" t="str">
        <f>TEXT(Table1[[#This Row],[Order Date]],"DDD")</f>
        <v>Fri</v>
      </c>
      <c r="O29">
        <f>Table1[[#This Row],[Delivered Date]]-Table1[[#This Row],[Order Date]]</f>
        <v>12</v>
      </c>
      <c r="P29">
        <f>ROUND(G29*H29*VLOOKUP(D29,Table2[#All],2,FALSE),0)</f>
        <v>3897</v>
      </c>
      <c r="Q29">
        <f>Table1[[#This Row],[Quantity]]*Table1[[#This Row],[Unit Price]]</f>
        <v>7794</v>
      </c>
      <c r="R29">
        <f>Table1[[#This Row],[Sales Revenue]]-Table1[[#This Row],[Total Cost]]</f>
        <v>3897</v>
      </c>
    </row>
    <row r="30" spans="1:18" x14ac:dyDescent="0.35">
      <c r="A30">
        <v>29</v>
      </c>
      <c r="B30" t="s">
        <v>146</v>
      </c>
      <c r="C30" t="s">
        <v>48</v>
      </c>
      <c r="D30" t="s">
        <v>106</v>
      </c>
      <c r="E30" s="1">
        <v>45540</v>
      </c>
      <c r="F30" s="1">
        <v>45554</v>
      </c>
      <c r="G30">
        <v>8</v>
      </c>
      <c r="H30">
        <v>228</v>
      </c>
      <c r="I30" t="s">
        <v>1</v>
      </c>
      <c r="J30" t="s">
        <v>73</v>
      </c>
      <c r="K30" t="s">
        <v>56</v>
      </c>
      <c r="L30">
        <f>YEAR(Table1[[#This Row],[Order Date]])</f>
        <v>2024</v>
      </c>
      <c r="M30" t="str">
        <f>TEXT(Table1[[#This Row],[Order Date]],"MMM")</f>
        <v>Sep</v>
      </c>
      <c r="N30" t="str">
        <f>TEXT(Table1[[#This Row],[Order Date]],"DDD")</f>
        <v>Thu</v>
      </c>
      <c r="O30">
        <f>Table1[[#This Row],[Delivered Date]]-Table1[[#This Row],[Order Date]]</f>
        <v>14</v>
      </c>
      <c r="P30">
        <f>ROUND(G30*H30*VLOOKUP(D30,Table2[#All],2,FALSE),0)</f>
        <v>1368</v>
      </c>
      <c r="Q30">
        <f>Table1[[#This Row],[Quantity]]*Table1[[#This Row],[Unit Price]]</f>
        <v>1824</v>
      </c>
      <c r="R30">
        <f>Table1[[#This Row],[Sales Revenue]]-Table1[[#This Row],[Total Cost]]</f>
        <v>456</v>
      </c>
    </row>
    <row r="31" spans="1:18" x14ac:dyDescent="0.35">
      <c r="A31">
        <v>30</v>
      </c>
      <c r="B31" t="s">
        <v>147</v>
      </c>
      <c r="C31" t="s">
        <v>51</v>
      </c>
      <c r="D31" t="s">
        <v>148</v>
      </c>
      <c r="E31" s="1">
        <v>45630</v>
      </c>
      <c r="F31" s="1">
        <v>45637</v>
      </c>
      <c r="G31">
        <v>8</v>
      </c>
      <c r="H31">
        <v>168</v>
      </c>
      <c r="I31" t="s">
        <v>1</v>
      </c>
      <c r="J31" t="s">
        <v>70</v>
      </c>
      <c r="K31" t="s">
        <v>57</v>
      </c>
      <c r="L31">
        <f>YEAR(Table1[[#This Row],[Order Date]])</f>
        <v>2024</v>
      </c>
      <c r="M31" t="str">
        <f>TEXT(Table1[[#This Row],[Order Date]],"MMM")</f>
        <v>Dec</v>
      </c>
      <c r="N31" t="str">
        <f>TEXT(Table1[[#This Row],[Order Date]],"DDD")</f>
        <v>Wed</v>
      </c>
      <c r="O31">
        <f>Table1[[#This Row],[Delivered Date]]-Table1[[#This Row],[Order Date]]</f>
        <v>7</v>
      </c>
      <c r="P31">
        <f>ROUND(G31*H31*VLOOKUP(D31,Table2[#All],2,FALSE),0)</f>
        <v>739</v>
      </c>
      <c r="Q31">
        <f>Table1[[#This Row],[Quantity]]*Table1[[#This Row],[Unit Price]]</f>
        <v>1344</v>
      </c>
      <c r="R31">
        <f>Table1[[#This Row],[Sales Revenue]]-Table1[[#This Row],[Total Cost]]</f>
        <v>605</v>
      </c>
    </row>
    <row r="32" spans="1:18" x14ac:dyDescent="0.35">
      <c r="A32">
        <v>31</v>
      </c>
      <c r="B32" t="s">
        <v>149</v>
      </c>
      <c r="C32" t="s">
        <v>50</v>
      </c>
      <c r="D32" t="s">
        <v>115</v>
      </c>
      <c r="E32" s="1">
        <v>45569</v>
      </c>
      <c r="F32" s="1">
        <v>45572</v>
      </c>
      <c r="G32">
        <v>1</v>
      </c>
      <c r="H32">
        <v>775</v>
      </c>
      <c r="I32" t="s">
        <v>1</v>
      </c>
      <c r="J32" t="s">
        <v>74</v>
      </c>
      <c r="K32" t="s">
        <v>57</v>
      </c>
      <c r="L32">
        <f>YEAR(Table1[[#This Row],[Order Date]])</f>
        <v>2024</v>
      </c>
      <c r="M32" t="str">
        <f>TEXT(Table1[[#This Row],[Order Date]],"MMM")</f>
        <v>Oct</v>
      </c>
      <c r="N32" t="str">
        <f>TEXT(Table1[[#This Row],[Order Date]],"DDD")</f>
        <v>Fri</v>
      </c>
      <c r="O32">
        <f>Table1[[#This Row],[Delivered Date]]-Table1[[#This Row],[Order Date]]</f>
        <v>3</v>
      </c>
      <c r="P32">
        <f>ROUND(G32*H32*VLOOKUP(D32,Table2[#All],2,FALSE),0)</f>
        <v>620</v>
      </c>
      <c r="Q32">
        <f>Table1[[#This Row],[Quantity]]*Table1[[#This Row],[Unit Price]]</f>
        <v>775</v>
      </c>
      <c r="R32">
        <f>Table1[[#This Row],[Sales Revenue]]-Table1[[#This Row],[Total Cost]]</f>
        <v>155</v>
      </c>
    </row>
    <row r="33" spans="1:18" x14ac:dyDescent="0.35">
      <c r="A33">
        <v>32</v>
      </c>
      <c r="B33" t="s">
        <v>150</v>
      </c>
      <c r="C33" t="s">
        <v>49</v>
      </c>
      <c r="D33" t="s">
        <v>123</v>
      </c>
      <c r="E33" s="1">
        <v>45549</v>
      </c>
      <c r="F33" s="1">
        <v>45554</v>
      </c>
      <c r="G33">
        <v>9</v>
      </c>
      <c r="H33">
        <v>171</v>
      </c>
      <c r="I33" t="s">
        <v>1</v>
      </c>
      <c r="J33" t="s">
        <v>70</v>
      </c>
      <c r="K33" t="s">
        <v>56</v>
      </c>
      <c r="L33">
        <f>YEAR(Table1[[#This Row],[Order Date]])</f>
        <v>2024</v>
      </c>
      <c r="M33" t="str">
        <f>TEXT(Table1[[#This Row],[Order Date]],"MMM")</f>
        <v>Sep</v>
      </c>
      <c r="N33" t="str">
        <f>TEXT(Table1[[#This Row],[Order Date]],"DDD")</f>
        <v>Sat</v>
      </c>
      <c r="O33">
        <f>Table1[[#This Row],[Delivered Date]]-Table1[[#This Row],[Order Date]]</f>
        <v>5</v>
      </c>
      <c r="P33">
        <f>ROUND(G33*H33*VLOOKUP(D33,Table2[#All],2,FALSE),0)</f>
        <v>923</v>
      </c>
      <c r="Q33">
        <f>Table1[[#This Row],[Quantity]]*Table1[[#This Row],[Unit Price]]</f>
        <v>1539</v>
      </c>
      <c r="R33">
        <f>Table1[[#This Row],[Sales Revenue]]-Table1[[#This Row],[Total Cost]]</f>
        <v>616</v>
      </c>
    </row>
    <row r="34" spans="1:18" x14ac:dyDescent="0.35">
      <c r="A34">
        <v>33</v>
      </c>
      <c r="B34" t="s">
        <v>151</v>
      </c>
      <c r="C34" t="s">
        <v>50</v>
      </c>
      <c r="D34" t="s">
        <v>115</v>
      </c>
      <c r="E34" s="1">
        <v>45418</v>
      </c>
      <c r="F34" s="1">
        <v>45431</v>
      </c>
      <c r="G34">
        <v>10</v>
      </c>
      <c r="H34">
        <v>618</v>
      </c>
      <c r="I34" t="s">
        <v>1</v>
      </c>
      <c r="J34" t="s">
        <v>70</v>
      </c>
      <c r="K34" t="s">
        <v>55</v>
      </c>
      <c r="L34">
        <f>YEAR(Table1[[#This Row],[Order Date]])</f>
        <v>2024</v>
      </c>
      <c r="M34" t="str">
        <f>TEXT(Table1[[#This Row],[Order Date]],"MMM")</f>
        <v>May</v>
      </c>
      <c r="N34" t="str">
        <f>TEXT(Table1[[#This Row],[Order Date]],"DDD")</f>
        <v>Mon</v>
      </c>
      <c r="O34">
        <f>Table1[[#This Row],[Delivered Date]]-Table1[[#This Row],[Order Date]]</f>
        <v>13</v>
      </c>
      <c r="P34">
        <f>ROUND(G34*H34*VLOOKUP(D34,Table2[#All],2,FALSE),0)</f>
        <v>4944</v>
      </c>
      <c r="Q34">
        <f>Table1[[#This Row],[Quantity]]*Table1[[#This Row],[Unit Price]]</f>
        <v>6180</v>
      </c>
      <c r="R34">
        <f>Table1[[#This Row],[Sales Revenue]]-Table1[[#This Row],[Total Cost]]</f>
        <v>1236</v>
      </c>
    </row>
    <row r="35" spans="1:18" x14ac:dyDescent="0.35">
      <c r="A35">
        <v>34</v>
      </c>
      <c r="B35" t="s">
        <v>152</v>
      </c>
      <c r="C35" t="s">
        <v>51</v>
      </c>
      <c r="D35" t="s">
        <v>148</v>
      </c>
      <c r="E35" s="1">
        <v>45581</v>
      </c>
      <c r="F35" s="1">
        <v>45586</v>
      </c>
      <c r="G35">
        <v>9</v>
      </c>
      <c r="H35">
        <v>333</v>
      </c>
      <c r="I35" t="s">
        <v>17</v>
      </c>
      <c r="J35" t="s">
        <v>74</v>
      </c>
      <c r="K35" t="s">
        <v>55</v>
      </c>
      <c r="L35">
        <f>YEAR(Table1[[#This Row],[Order Date]])</f>
        <v>2024</v>
      </c>
      <c r="M35" t="str">
        <f>TEXT(Table1[[#This Row],[Order Date]],"MMM")</f>
        <v>Oct</v>
      </c>
      <c r="N35" t="str">
        <f>TEXT(Table1[[#This Row],[Order Date]],"DDD")</f>
        <v>Wed</v>
      </c>
      <c r="O35">
        <f>Table1[[#This Row],[Delivered Date]]-Table1[[#This Row],[Order Date]]</f>
        <v>5</v>
      </c>
      <c r="P35">
        <f>ROUND(G35*H35*VLOOKUP(D35,Table2[#All],2,FALSE),0)</f>
        <v>1648</v>
      </c>
      <c r="Q35">
        <f>Table1[[#This Row],[Quantity]]*Table1[[#This Row],[Unit Price]]</f>
        <v>2997</v>
      </c>
      <c r="R35">
        <f>Table1[[#This Row],[Sales Revenue]]-Table1[[#This Row],[Total Cost]]</f>
        <v>1349</v>
      </c>
    </row>
    <row r="36" spans="1:18" x14ac:dyDescent="0.35">
      <c r="A36">
        <v>35</v>
      </c>
      <c r="B36" t="s">
        <v>153</v>
      </c>
      <c r="C36" t="s">
        <v>52</v>
      </c>
      <c r="D36" t="s">
        <v>154</v>
      </c>
      <c r="E36" s="1">
        <v>45296</v>
      </c>
      <c r="F36" s="1">
        <v>45301</v>
      </c>
      <c r="G36">
        <v>8</v>
      </c>
      <c r="H36">
        <v>646</v>
      </c>
      <c r="I36" t="s">
        <v>1</v>
      </c>
      <c r="J36" t="s">
        <v>72</v>
      </c>
      <c r="K36" t="s">
        <v>55</v>
      </c>
      <c r="L36">
        <f>YEAR(Table1[[#This Row],[Order Date]])</f>
        <v>2024</v>
      </c>
      <c r="M36" t="str">
        <f>TEXT(Table1[[#This Row],[Order Date]],"MMM")</f>
        <v>Jan</v>
      </c>
      <c r="N36" t="str">
        <f>TEXT(Table1[[#This Row],[Order Date]],"DDD")</f>
        <v>Fri</v>
      </c>
      <c r="O36">
        <f>Table1[[#This Row],[Delivered Date]]-Table1[[#This Row],[Order Date]]</f>
        <v>5</v>
      </c>
      <c r="P36">
        <f>ROUND(G36*H36*VLOOKUP(D36,Table2[#All],2,FALSE),0)</f>
        <v>3876</v>
      </c>
      <c r="Q36">
        <f>Table1[[#This Row],[Quantity]]*Table1[[#This Row],[Unit Price]]</f>
        <v>5168</v>
      </c>
      <c r="R36">
        <f>Table1[[#This Row],[Sales Revenue]]-Table1[[#This Row],[Total Cost]]</f>
        <v>1292</v>
      </c>
    </row>
    <row r="37" spans="1:18" x14ac:dyDescent="0.35">
      <c r="A37">
        <v>36</v>
      </c>
      <c r="B37" t="s">
        <v>155</v>
      </c>
      <c r="C37" t="s">
        <v>49</v>
      </c>
      <c r="D37" t="s">
        <v>142</v>
      </c>
      <c r="E37" s="1">
        <v>45551</v>
      </c>
      <c r="F37" s="1">
        <v>45556</v>
      </c>
      <c r="G37">
        <v>5</v>
      </c>
      <c r="H37">
        <v>496</v>
      </c>
      <c r="I37" t="s">
        <v>1</v>
      </c>
      <c r="J37" t="s">
        <v>74</v>
      </c>
      <c r="K37" t="s">
        <v>58</v>
      </c>
      <c r="L37">
        <f>YEAR(Table1[[#This Row],[Order Date]])</f>
        <v>2024</v>
      </c>
      <c r="M37" t="str">
        <f>TEXT(Table1[[#This Row],[Order Date]],"MMM")</f>
        <v>Sep</v>
      </c>
      <c r="N37" t="str">
        <f>TEXT(Table1[[#This Row],[Order Date]],"DDD")</f>
        <v>Mon</v>
      </c>
      <c r="O37">
        <f>Table1[[#This Row],[Delivered Date]]-Table1[[#This Row],[Order Date]]</f>
        <v>5</v>
      </c>
      <c r="P37">
        <f>ROUND(G37*H37*VLOOKUP(D37,Table2[#All],2,FALSE),0)</f>
        <v>1240</v>
      </c>
      <c r="Q37">
        <f>Table1[[#This Row],[Quantity]]*Table1[[#This Row],[Unit Price]]</f>
        <v>2480</v>
      </c>
      <c r="R37">
        <f>Table1[[#This Row],[Sales Revenue]]-Table1[[#This Row],[Total Cost]]</f>
        <v>1240</v>
      </c>
    </row>
    <row r="38" spans="1:18" x14ac:dyDescent="0.35">
      <c r="A38">
        <v>37</v>
      </c>
      <c r="B38" t="s">
        <v>156</v>
      </c>
      <c r="C38" t="s">
        <v>52</v>
      </c>
      <c r="D38" t="s">
        <v>157</v>
      </c>
      <c r="E38" s="1">
        <v>45372</v>
      </c>
      <c r="F38" s="1">
        <v>45386</v>
      </c>
      <c r="G38">
        <v>8</v>
      </c>
      <c r="H38">
        <v>863</v>
      </c>
      <c r="I38" t="s">
        <v>17</v>
      </c>
      <c r="J38" t="s">
        <v>72</v>
      </c>
      <c r="K38" t="s">
        <v>55</v>
      </c>
      <c r="L38">
        <f>YEAR(Table1[[#This Row],[Order Date]])</f>
        <v>2024</v>
      </c>
      <c r="M38" t="str">
        <f>TEXT(Table1[[#This Row],[Order Date]],"MMM")</f>
        <v>Mar</v>
      </c>
      <c r="N38" t="str">
        <f>TEXT(Table1[[#This Row],[Order Date]],"DDD")</f>
        <v>Thu</v>
      </c>
      <c r="O38">
        <f>Table1[[#This Row],[Delivered Date]]-Table1[[#This Row],[Order Date]]</f>
        <v>14</v>
      </c>
      <c r="P38">
        <f>ROUND(G38*H38*VLOOKUP(D38,Table2[#All],2,FALSE),0)</f>
        <v>4488</v>
      </c>
      <c r="Q38">
        <f>Table1[[#This Row],[Quantity]]*Table1[[#This Row],[Unit Price]]</f>
        <v>6904</v>
      </c>
      <c r="R38">
        <f>Table1[[#This Row],[Sales Revenue]]-Table1[[#This Row],[Total Cost]]</f>
        <v>2416</v>
      </c>
    </row>
    <row r="39" spans="1:18" x14ac:dyDescent="0.35">
      <c r="A39">
        <v>38</v>
      </c>
      <c r="B39" t="s">
        <v>158</v>
      </c>
      <c r="C39" t="s">
        <v>49</v>
      </c>
      <c r="D39" t="s">
        <v>104</v>
      </c>
      <c r="E39" s="1">
        <v>45633</v>
      </c>
      <c r="F39" s="1">
        <v>45645</v>
      </c>
      <c r="G39">
        <v>9</v>
      </c>
      <c r="H39">
        <v>316</v>
      </c>
      <c r="I39" t="s">
        <v>1</v>
      </c>
      <c r="J39" t="s">
        <v>72</v>
      </c>
      <c r="K39" t="s">
        <v>58</v>
      </c>
      <c r="L39">
        <f>YEAR(Table1[[#This Row],[Order Date]])</f>
        <v>2024</v>
      </c>
      <c r="M39" t="str">
        <f>TEXT(Table1[[#This Row],[Order Date]],"MMM")</f>
        <v>Dec</v>
      </c>
      <c r="N39" t="str">
        <f>TEXT(Table1[[#This Row],[Order Date]],"DDD")</f>
        <v>Sat</v>
      </c>
      <c r="O39">
        <f>Table1[[#This Row],[Delivered Date]]-Table1[[#This Row],[Order Date]]</f>
        <v>12</v>
      </c>
      <c r="P39">
        <f>ROUND(G39*H39*VLOOKUP(D39,Table2[#All],2,FALSE),0)</f>
        <v>1422</v>
      </c>
      <c r="Q39">
        <f>Table1[[#This Row],[Quantity]]*Table1[[#This Row],[Unit Price]]</f>
        <v>2844</v>
      </c>
      <c r="R39">
        <f>Table1[[#This Row],[Sales Revenue]]-Table1[[#This Row],[Total Cost]]</f>
        <v>1422</v>
      </c>
    </row>
    <row r="40" spans="1:18" x14ac:dyDescent="0.35">
      <c r="A40">
        <v>39</v>
      </c>
      <c r="B40" t="s">
        <v>159</v>
      </c>
      <c r="C40" t="s">
        <v>52</v>
      </c>
      <c r="D40" t="s">
        <v>154</v>
      </c>
      <c r="E40" s="1">
        <v>45346</v>
      </c>
      <c r="F40" s="1">
        <v>45351</v>
      </c>
      <c r="G40">
        <v>9</v>
      </c>
      <c r="H40">
        <v>169</v>
      </c>
      <c r="I40" t="s">
        <v>17</v>
      </c>
      <c r="J40" t="s">
        <v>74</v>
      </c>
      <c r="K40" t="s">
        <v>56</v>
      </c>
      <c r="L40">
        <f>YEAR(Table1[[#This Row],[Order Date]])</f>
        <v>2024</v>
      </c>
      <c r="M40" t="str">
        <f>TEXT(Table1[[#This Row],[Order Date]],"MMM")</f>
        <v>Feb</v>
      </c>
      <c r="N40" t="str">
        <f>TEXT(Table1[[#This Row],[Order Date]],"DDD")</f>
        <v>Sat</v>
      </c>
      <c r="O40">
        <f>Table1[[#This Row],[Delivered Date]]-Table1[[#This Row],[Order Date]]</f>
        <v>5</v>
      </c>
      <c r="P40">
        <f>ROUND(G40*H40*VLOOKUP(D40,Table2[#All],2,FALSE),0)</f>
        <v>1141</v>
      </c>
      <c r="Q40">
        <f>Table1[[#This Row],[Quantity]]*Table1[[#This Row],[Unit Price]]</f>
        <v>1521</v>
      </c>
      <c r="R40">
        <f>Table1[[#This Row],[Sales Revenue]]-Table1[[#This Row],[Total Cost]]</f>
        <v>380</v>
      </c>
    </row>
    <row r="41" spans="1:18" x14ac:dyDescent="0.35">
      <c r="A41">
        <v>40</v>
      </c>
      <c r="B41" t="s">
        <v>160</v>
      </c>
      <c r="C41" t="s">
        <v>48</v>
      </c>
      <c r="D41" t="s">
        <v>161</v>
      </c>
      <c r="E41" s="1">
        <v>45396</v>
      </c>
      <c r="F41" s="1">
        <v>45410</v>
      </c>
      <c r="G41">
        <v>5</v>
      </c>
      <c r="H41">
        <v>527</v>
      </c>
      <c r="I41" t="s">
        <v>1</v>
      </c>
      <c r="J41" t="s">
        <v>71</v>
      </c>
      <c r="K41" t="s">
        <v>57</v>
      </c>
      <c r="L41">
        <f>YEAR(Table1[[#This Row],[Order Date]])</f>
        <v>2024</v>
      </c>
      <c r="M41" t="str">
        <f>TEXT(Table1[[#This Row],[Order Date]],"MMM")</f>
        <v>Apr</v>
      </c>
      <c r="N41" t="str">
        <f>TEXT(Table1[[#This Row],[Order Date]],"DDD")</f>
        <v>Sun</v>
      </c>
      <c r="O41">
        <f>Table1[[#This Row],[Delivered Date]]-Table1[[#This Row],[Order Date]]</f>
        <v>14</v>
      </c>
      <c r="P41">
        <f>ROUND(G41*H41*VLOOKUP(D41,Table2[#All],2,FALSE),0)</f>
        <v>2108</v>
      </c>
      <c r="Q41">
        <f>Table1[[#This Row],[Quantity]]*Table1[[#This Row],[Unit Price]]</f>
        <v>2635</v>
      </c>
      <c r="R41">
        <f>Table1[[#This Row],[Sales Revenue]]-Table1[[#This Row],[Total Cost]]</f>
        <v>527</v>
      </c>
    </row>
    <row r="42" spans="1:18" x14ac:dyDescent="0.35">
      <c r="A42">
        <v>41</v>
      </c>
      <c r="B42" t="s">
        <v>162</v>
      </c>
      <c r="C42" t="s">
        <v>50</v>
      </c>
      <c r="D42" t="s">
        <v>110</v>
      </c>
      <c r="E42" s="1">
        <v>45433</v>
      </c>
      <c r="F42" s="1">
        <v>45437</v>
      </c>
      <c r="G42">
        <v>1</v>
      </c>
      <c r="H42">
        <v>13</v>
      </c>
      <c r="I42" t="s">
        <v>17</v>
      </c>
      <c r="J42" t="s">
        <v>74</v>
      </c>
      <c r="K42" t="s">
        <v>56</v>
      </c>
      <c r="L42">
        <f>YEAR(Table1[[#This Row],[Order Date]])</f>
        <v>2024</v>
      </c>
      <c r="M42" t="str">
        <f>TEXT(Table1[[#This Row],[Order Date]],"MMM")</f>
        <v>May</v>
      </c>
      <c r="N42" t="str">
        <f>TEXT(Table1[[#This Row],[Order Date]],"DDD")</f>
        <v>Tue</v>
      </c>
      <c r="O42">
        <f>Table1[[#This Row],[Delivered Date]]-Table1[[#This Row],[Order Date]]</f>
        <v>4</v>
      </c>
      <c r="P42">
        <f>ROUND(G42*H42*VLOOKUP(D42,Table2[#All],2,FALSE),0)</f>
        <v>8</v>
      </c>
      <c r="Q42">
        <f>Table1[[#This Row],[Quantity]]*Table1[[#This Row],[Unit Price]]</f>
        <v>13</v>
      </c>
      <c r="R42">
        <f>Table1[[#This Row],[Sales Revenue]]-Table1[[#This Row],[Total Cost]]</f>
        <v>5</v>
      </c>
    </row>
    <row r="43" spans="1:18" x14ac:dyDescent="0.35">
      <c r="A43">
        <v>42</v>
      </c>
      <c r="B43" t="s">
        <v>163</v>
      </c>
      <c r="C43" t="s">
        <v>52</v>
      </c>
      <c r="D43" t="s">
        <v>121</v>
      </c>
      <c r="E43" s="1">
        <v>45518</v>
      </c>
      <c r="F43" s="1">
        <v>45525</v>
      </c>
      <c r="G43">
        <v>9</v>
      </c>
      <c r="H43">
        <v>732</v>
      </c>
      <c r="I43" t="s">
        <v>1</v>
      </c>
      <c r="J43" t="s">
        <v>71</v>
      </c>
      <c r="K43" t="s">
        <v>56</v>
      </c>
      <c r="L43">
        <f>YEAR(Table1[[#This Row],[Order Date]])</f>
        <v>2024</v>
      </c>
      <c r="M43" t="str">
        <f>TEXT(Table1[[#This Row],[Order Date]],"MMM")</f>
        <v>Aug</v>
      </c>
      <c r="N43" t="str">
        <f>TEXT(Table1[[#This Row],[Order Date]],"DDD")</f>
        <v>Wed</v>
      </c>
      <c r="O43">
        <f>Table1[[#This Row],[Delivered Date]]-Table1[[#This Row],[Order Date]]</f>
        <v>7</v>
      </c>
      <c r="P43">
        <f>ROUND(G43*H43*VLOOKUP(D43,Table2[#All],2,FALSE),0)</f>
        <v>4282</v>
      </c>
      <c r="Q43">
        <f>Table1[[#This Row],[Quantity]]*Table1[[#This Row],[Unit Price]]</f>
        <v>6588</v>
      </c>
      <c r="R43">
        <f>Table1[[#This Row],[Sales Revenue]]-Table1[[#This Row],[Total Cost]]</f>
        <v>2306</v>
      </c>
    </row>
    <row r="44" spans="1:18" x14ac:dyDescent="0.35">
      <c r="A44">
        <v>43</v>
      </c>
      <c r="B44" t="s">
        <v>164</v>
      </c>
      <c r="C44" t="s">
        <v>50</v>
      </c>
      <c r="D44" t="s">
        <v>102</v>
      </c>
      <c r="E44" s="1">
        <v>45645</v>
      </c>
      <c r="F44" s="1">
        <v>45651</v>
      </c>
      <c r="G44">
        <v>3</v>
      </c>
      <c r="H44">
        <v>568</v>
      </c>
      <c r="I44" t="s">
        <v>17</v>
      </c>
      <c r="J44" t="s">
        <v>70</v>
      </c>
      <c r="K44" t="s">
        <v>55</v>
      </c>
      <c r="L44">
        <f>YEAR(Table1[[#This Row],[Order Date]])</f>
        <v>2024</v>
      </c>
      <c r="M44" t="str">
        <f>TEXT(Table1[[#This Row],[Order Date]],"MMM")</f>
        <v>Dec</v>
      </c>
      <c r="N44" t="str">
        <f>TEXT(Table1[[#This Row],[Order Date]],"DDD")</f>
        <v>Thu</v>
      </c>
      <c r="O44">
        <f>Table1[[#This Row],[Delivered Date]]-Table1[[#This Row],[Order Date]]</f>
        <v>6</v>
      </c>
      <c r="P44">
        <f>ROUND(G44*H44*VLOOKUP(D44,Table2[#All],2,FALSE),0)</f>
        <v>1278</v>
      </c>
      <c r="Q44">
        <f>Table1[[#This Row],[Quantity]]*Table1[[#This Row],[Unit Price]]</f>
        <v>1704</v>
      </c>
      <c r="R44">
        <f>Table1[[#This Row],[Sales Revenue]]-Table1[[#This Row],[Total Cost]]</f>
        <v>426</v>
      </c>
    </row>
    <row r="45" spans="1:18" x14ac:dyDescent="0.35">
      <c r="A45">
        <v>44</v>
      </c>
      <c r="B45" t="s">
        <v>165</v>
      </c>
      <c r="C45" t="s">
        <v>49</v>
      </c>
      <c r="D45" t="s">
        <v>142</v>
      </c>
      <c r="E45" s="1">
        <v>45512</v>
      </c>
      <c r="F45" s="1">
        <v>45516</v>
      </c>
      <c r="G45">
        <v>3</v>
      </c>
      <c r="H45">
        <v>52</v>
      </c>
      <c r="I45" t="s">
        <v>1</v>
      </c>
      <c r="J45" t="s">
        <v>74</v>
      </c>
      <c r="K45" t="s">
        <v>55</v>
      </c>
      <c r="L45">
        <f>YEAR(Table1[[#This Row],[Order Date]])</f>
        <v>2024</v>
      </c>
      <c r="M45" t="str">
        <f>TEXT(Table1[[#This Row],[Order Date]],"MMM")</f>
        <v>Aug</v>
      </c>
      <c r="N45" t="str">
        <f>TEXT(Table1[[#This Row],[Order Date]],"DDD")</f>
        <v>Thu</v>
      </c>
      <c r="O45">
        <f>Table1[[#This Row],[Delivered Date]]-Table1[[#This Row],[Order Date]]</f>
        <v>4</v>
      </c>
      <c r="P45">
        <f>ROUND(G45*H45*VLOOKUP(D45,Table2[#All],2,FALSE),0)</f>
        <v>78</v>
      </c>
      <c r="Q45">
        <f>Table1[[#This Row],[Quantity]]*Table1[[#This Row],[Unit Price]]</f>
        <v>156</v>
      </c>
      <c r="R45">
        <f>Table1[[#This Row],[Sales Revenue]]-Table1[[#This Row],[Total Cost]]</f>
        <v>78</v>
      </c>
    </row>
    <row r="46" spans="1:18" x14ac:dyDescent="0.35">
      <c r="A46">
        <v>45</v>
      </c>
      <c r="B46" t="s">
        <v>166</v>
      </c>
      <c r="C46" t="s">
        <v>52</v>
      </c>
      <c r="D46" t="s">
        <v>121</v>
      </c>
      <c r="E46" s="1">
        <v>45641</v>
      </c>
      <c r="F46" s="1">
        <v>45652</v>
      </c>
      <c r="G46">
        <v>4</v>
      </c>
      <c r="H46">
        <v>692</v>
      </c>
      <c r="I46" t="s">
        <v>17</v>
      </c>
      <c r="J46" t="s">
        <v>70</v>
      </c>
      <c r="K46" t="s">
        <v>57</v>
      </c>
      <c r="L46">
        <f>YEAR(Table1[[#This Row],[Order Date]])</f>
        <v>2024</v>
      </c>
      <c r="M46" t="str">
        <f>TEXT(Table1[[#This Row],[Order Date]],"MMM")</f>
        <v>Dec</v>
      </c>
      <c r="N46" t="str">
        <f>TEXT(Table1[[#This Row],[Order Date]],"DDD")</f>
        <v>Sun</v>
      </c>
      <c r="O46">
        <f>Table1[[#This Row],[Delivered Date]]-Table1[[#This Row],[Order Date]]</f>
        <v>11</v>
      </c>
      <c r="P46">
        <f>ROUND(G46*H46*VLOOKUP(D46,Table2[#All],2,FALSE),0)</f>
        <v>1799</v>
      </c>
      <c r="Q46">
        <f>Table1[[#This Row],[Quantity]]*Table1[[#This Row],[Unit Price]]</f>
        <v>2768</v>
      </c>
      <c r="R46">
        <f>Table1[[#This Row],[Sales Revenue]]-Table1[[#This Row],[Total Cost]]</f>
        <v>969</v>
      </c>
    </row>
    <row r="47" spans="1:18" x14ac:dyDescent="0.35">
      <c r="A47">
        <v>46</v>
      </c>
      <c r="B47" t="s">
        <v>167</v>
      </c>
      <c r="C47" t="s">
        <v>48</v>
      </c>
      <c r="D47" t="s">
        <v>119</v>
      </c>
      <c r="E47" s="1">
        <v>45487</v>
      </c>
      <c r="F47" s="1">
        <v>45495</v>
      </c>
      <c r="G47">
        <v>1</v>
      </c>
      <c r="H47">
        <v>889</v>
      </c>
      <c r="I47" t="s">
        <v>1</v>
      </c>
      <c r="J47" t="s">
        <v>71</v>
      </c>
      <c r="K47" t="s">
        <v>58</v>
      </c>
      <c r="L47">
        <f>YEAR(Table1[[#This Row],[Order Date]])</f>
        <v>2024</v>
      </c>
      <c r="M47" t="str">
        <f>TEXT(Table1[[#This Row],[Order Date]],"MMM")</f>
        <v>Jul</v>
      </c>
      <c r="N47" t="str">
        <f>TEXT(Table1[[#This Row],[Order Date]],"DDD")</f>
        <v>Sun</v>
      </c>
      <c r="O47">
        <f>Table1[[#This Row],[Delivered Date]]-Table1[[#This Row],[Order Date]]</f>
        <v>8</v>
      </c>
      <c r="P47">
        <f>ROUND(G47*H47*VLOOKUP(D47,Table2[#All],2,FALSE),0)</f>
        <v>578</v>
      </c>
      <c r="Q47">
        <f>Table1[[#This Row],[Quantity]]*Table1[[#This Row],[Unit Price]]</f>
        <v>889</v>
      </c>
      <c r="R47">
        <f>Table1[[#This Row],[Sales Revenue]]-Table1[[#This Row],[Total Cost]]</f>
        <v>311</v>
      </c>
    </row>
    <row r="48" spans="1:18" x14ac:dyDescent="0.35">
      <c r="A48">
        <v>47</v>
      </c>
      <c r="B48" t="s">
        <v>168</v>
      </c>
      <c r="C48" t="s">
        <v>49</v>
      </c>
      <c r="D48" t="s">
        <v>134</v>
      </c>
      <c r="E48" s="1">
        <v>45306</v>
      </c>
      <c r="F48" s="1">
        <v>45309</v>
      </c>
      <c r="G48">
        <v>2</v>
      </c>
      <c r="H48">
        <v>908</v>
      </c>
      <c r="I48" t="s">
        <v>17</v>
      </c>
      <c r="J48" t="s">
        <v>74</v>
      </c>
      <c r="K48" t="s">
        <v>55</v>
      </c>
      <c r="L48">
        <f>YEAR(Table1[[#This Row],[Order Date]])</f>
        <v>2024</v>
      </c>
      <c r="M48" t="str">
        <f>TEXT(Table1[[#This Row],[Order Date]],"MMM")</f>
        <v>Jan</v>
      </c>
      <c r="N48" t="str">
        <f>TEXT(Table1[[#This Row],[Order Date]],"DDD")</f>
        <v>Mon</v>
      </c>
      <c r="O48">
        <f>Table1[[#This Row],[Delivered Date]]-Table1[[#This Row],[Order Date]]</f>
        <v>3</v>
      </c>
      <c r="P48">
        <f>ROUND(G48*H48*VLOOKUP(D48,Table2[#All],2,FALSE),0)</f>
        <v>999</v>
      </c>
      <c r="Q48">
        <f>Table1[[#This Row],[Quantity]]*Table1[[#This Row],[Unit Price]]</f>
        <v>1816</v>
      </c>
      <c r="R48">
        <f>Table1[[#This Row],[Sales Revenue]]-Table1[[#This Row],[Total Cost]]</f>
        <v>817</v>
      </c>
    </row>
    <row r="49" spans="1:18" x14ac:dyDescent="0.35">
      <c r="A49">
        <v>48</v>
      </c>
      <c r="B49" t="s">
        <v>169</v>
      </c>
      <c r="C49" t="s">
        <v>50</v>
      </c>
      <c r="D49" t="s">
        <v>110</v>
      </c>
      <c r="E49" s="1">
        <v>45292</v>
      </c>
      <c r="F49" s="1">
        <v>45306</v>
      </c>
      <c r="G49">
        <v>9</v>
      </c>
      <c r="H49">
        <v>957</v>
      </c>
      <c r="I49" t="s">
        <v>17</v>
      </c>
      <c r="J49" t="s">
        <v>73</v>
      </c>
      <c r="K49" t="s">
        <v>55</v>
      </c>
      <c r="L49">
        <f>YEAR(Table1[[#This Row],[Order Date]])</f>
        <v>2024</v>
      </c>
      <c r="M49" t="str">
        <f>TEXT(Table1[[#This Row],[Order Date]],"MMM")</f>
        <v>Jan</v>
      </c>
      <c r="N49" t="str">
        <f>TEXT(Table1[[#This Row],[Order Date]],"DDD")</f>
        <v>Mon</v>
      </c>
      <c r="O49">
        <f>Table1[[#This Row],[Delivered Date]]-Table1[[#This Row],[Order Date]]</f>
        <v>14</v>
      </c>
      <c r="P49">
        <f>ROUND(G49*H49*VLOOKUP(D49,Table2[#All],2,FALSE),0)</f>
        <v>5598</v>
      </c>
      <c r="Q49">
        <f>Table1[[#This Row],[Quantity]]*Table1[[#This Row],[Unit Price]]</f>
        <v>8613</v>
      </c>
      <c r="R49">
        <f>Table1[[#This Row],[Sales Revenue]]-Table1[[#This Row],[Total Cost]]</f>
        <v>3015</v>
      </c>
    </row>
    <row r="50" spans="1:18" x14ac:dyDescent="0.35">
      <c r="A50">
        <v>49</v>
      </c>
      <c r="B50" t="s">
        <v>170</v>
      </c>
      <c r="C50" t="s">
        <v>48</v>
      </c>
      <c r="D50" t="s">
        <v>161</v>
      </c>
      <c r="E50" s="1">
        <v>45512</v>
      </c>
      <c r="F50" s="1">
        <v>45519</v>
      </c>
      <c r="G50">
        <v>2</v>
      </c>
      <c r="H50">
        <v>981</v>
      </c>
      <c r="I50" t="s">
        <v>17</v>
      </c>
      <c r="J50" t="s">
        <v>72</v>
      </c>
      <c r="K50" t="s">
        <v>57</v>
      </c>
      <c r="L50">
        <f>YEAR(Table1[[#This Row],[Order Date]])</f>
        <v>2024</v>
      </c>
      <c r="M50" t="str">
        <f>TEXT(Table1[[#This Row],[Order Date]],"MMM")</f>
        <v>Aug</v>
      </c>
      <c r="N50" t="str">
        <f>TEXT(Table1[[#This Row],[Order Date]],"DDD")</f>
        <v>Thu</v>
      </c>
      <c r="O50">
        <f>Table1[[#This Row],[Delivered Date]]-Table1[[#This Row],[Order Date]]</f>
        <v>7</v>
      </c>
      <c r="P50">
        <f>ROUND(G50*H50*VLOOKUP(D50,Table2[#All],2,FALSE),0)</f>
        <v>1570</v>
      </c>
      <c r="Q50">
        <f>Table1[[#This Row],[Quantity]]*Table1[[#This Row],[Unit Price]]</f>
        <v>1962</v>
      </c>
      <c r="R50">
        <f>Table1[[#This Row],[Sales Revenue]]-Table1[[#This Row],[Total Cost]]</f>
        <v>392</v>
      </c>
    </row>
    <row r="51" spans="1:18" x14ac:dyDescent="0.35">
      <c r="A51">
        <v>50</v>
      </c>
      <c r="B51" t="s">
        <v>171</v>
      </c>
      <c r="C51" t="s">
        <v>51</v>
      </c>
      <c r="D51" t="s">
        <v>108</v>
      </c>
      <c r="E51" s="1">
        <v>45575</v>
      </c>
      <c r="F51" s="1">
        <v>45578</v>
      </c>
      <c r="G51">
        <v>3</v>
      </c>
      <c r="H51">
        <v>206</v>
      </c>
      <c r="I51" t="s">
        <v>17</v>
      </c>
      <c r="J51" t="s">
        <v>71</v>
      </c>
      <c r="K51" t="s">
        <v>57</v>
      </c>
      <c r="L51">
        <f>YEAR(Table1[[#This Row],[Order Date]])</f>
        <v>2024</v>
      </c>
      <c r="M51" t="str">
        <f>TEXT(Table1[[#This Row],[Order Date]],"MMM")</f>
        <v>Oct</v>
      </c>
      <c r="N51" t="str">
        <f>TEXT(Table1[[#This Row],[Order Date]],"DDD")</f>
        <v>Thu</v>
      </c>
      <c r="O51">
        <f>Table1[[#This Row],[Delivered Date]]-Table1[[#This Row],[Order Date]]</f>
        <v>3</v>
      </c>
      <c r="P51">
        <f>ROUND(G51*H51*VLOOKUP(D51,Table2[#All],2,FALSE),0)</f>
        <v>340</v>
      </c>
      <c r="Q51">
        <f>Table1[[#This Row],[Quantity]]*Table1[[#This Row],[Unit Price]]</f>
        <v>618</v>
      </c>
      <c r="R51">
        <f>Table1[[#This Row],[Sales Revenue]]-Table1[[#This Row],[Total Cost]]</f>
        <v>278</v>
      </c>
    </row>
    <row r="52" spans="1:18" x14ac:dyDescent="0.35">
      <c r="A52">
        <v>51</v>
      </c>
      <c r="B52" t="s">
        <v>172</v>
      </c>
      <c r="C52" t="s">
        <v>51</v>
      </c>
      <c r="D52" t="s">
        <v>117</v>
      </c>
      <c r="E52" s="1">
        <v>45637</v>
      </c>
      <c r="F52" s="1">
        <v>45647</v>
      </c>
      <c r="G52">
        <v>4</v>
      </c>
      <c r="H52">
        <v>533</v>
      </c>
      <c r="I52" t="s">
        <v>17</v>
      </c>
      <c r="J52" t="s">
        <v>71</v>
      </c>
      <c r="K52" t="s">
        <v>55</v>
      </c>
      <c r="L52">
        <f>YEAR(Table1[[#This Row],[Order Date]])</f>
        <v>2024</v>
      </c>
      <c r="M52" t="str">
        <f>TEXT(Table1[[#This Row],[Order Date]],"MMM")</f>
        <v>Dec</v>
      </c>
      <c r="N52" t="str">
        <f>TEXT(Table1[[#This Row],[Order Date]],"DDD")</f>
        <v>Wed</v>
      </c>
      <c r="O52">
        <f>Table1[[#This Row],[Delivered Date]]-Table1[[#This Row],[Order Date]]</f>
        <v>10</v>
      </c>
      <c r="P52">
        <f>ROUND(G52*H52*VLOOKUP(D52,Table2[#All],2,FALSE),0)</f>
        <v>1066</v>
      </c>
      <c r="Q52">
        <f>Table1[[#This Row],[Quantity]]*Table1[[#This Row],[Unit Price]]</f>
        <v>2132</v>
      </c>
      <c r="R52">
        <f>Table1[[#This Row],[Sales Revenue]]-Table1[[#This Row],[Total Cost]]</f>
        <v>1066</v>
      </c>
    </row>
    <row r="53" spans="1:18" x14ac:dyDescent="0.35">
      <c r="A53">
        <v>52</v>
      </c>
      <c r="B53" t="s">
        <v>173</v>
      </c>
      <c r="C53" t="s">
        <v>50</v>
      </c>
      <c r="D53" t="s">
        <v>174</v>
      </c>
      <c r="E53" s="1">
        <v>45555</v>
      </c>
      <c r="F53" s="1">
        <v>45562</v>
      </c>
      <c r="G53">
        <v>10</v>
      </c>
      <c r="H53">
        <v>353</v>
      </c>
      <c r="I53" t="s">
        <v>17</v>
      </c>
      <c r="J53" t="s">
        <v>70</v>
      </c>
      <c r="K53" t="s">
        <v>55</v>
      </c>
      <c r="L53">
        <f>YEAR(Table1[[#This Row],[Order Date]])</f>
        <v>2024</v>
      </c>
      <c r="M53" t="str">
        <f>TEXT(Table1[[#This Row],[Order Date]],"MMM")</f>
        <v>Sep</v>
      </c>
      <c r="N53" t="str">
        <f>TEXT(Table1[[#This Row],[Order Date]],"DDD")</f>
        <v>Fri</v>
      </c>
      <c r="O53">
        <f>Table1[[#This Row],[Delivered Date]]-Table1[[#This Row],[Order Date]]</f>
        <v>7</v>
      </c>
      <c r="P53">
        <f>ROUND(G53*H53*VLOOKUP(D53,Table2[#All],2,FALSE),0)</f>
        <v>2471</v>
      </c>
      <c r="Q53">
        <f>Table1[[#This Row],[Quantity]]*Table1[[#This Row],[Unit Price]]</f>
        <v>3530</v>
      </c>
      <c r="R53">
        <f>Table1[[#This Row],[Sales Revenue]]-Table1[[#This Row],[Total Cost]]</f>
        <v>1059</v>
      </c>
    </row>
    <row r="54" spans="1:18" x14ac:dyDescent="0.35">
      <c r="A54">
        <v>53</v>
      </c>
      <c r="B54" t="s">
        <v>175</v>
      </c>
      <c r="C54" t="s">
        <v>49</v>
      </c>
      <c r="D54" t="s">
        <v>104</v>
      </c>
      <c r="E54" s="1">
        <v>45525</v>
      </c>
      <c r="F54" s="1">
        <v>45536</v>
      </c>
      <c r="G54">
        <v>7</v>
      </c>
      <c r="H54">
        <v>917</v>
      </c>
      <c r="I54" t="s">
        <v>1</v>
      </c>
      <c r="J54" t="s">
        <v>72</v>
      </c>
      <c r="K54" t="s">
        <v>58</v>
      </c>
      <c r="L54">
        <f>YEAR(Table1[[#This Row],[Order Date]])</f>
        <v>2024</v>
      </c>
      <c r="M54" t="str">
        <f>TEXT(Table1[[#This Row],[Order Date]],"MMM")</f>
        <v>Aug</v>
      </c>
      <c r="N54" t="str">
        <f>TEXT(Table1[[#This Row],[Order Date]],"DDD")</f>
        <v>Wed</v>
      </c>
      <c r="O54">
        <f>Table1[[#This Row],[Delivered Date]]-Table1[[#This Row],[Order Date]]</f>
        <v>11</v>
      </c>
      <c r="P54">
        <f>ROUND(G54*H54*VLOOKUP(D54,Table2[#All],2,FALSE),0)</f>
        <v>3210</v>
      </c>
      <c r="Q54">
        <f>Table1[[#This Row],[Quantity]]*Table1[[#This Row],[Unit Price]]</f>
        <v>6419</v>
      </c>
      <c r="R54">
        <f>Table1[[#This Row],[Sales Revenue]]-Table1[[#This Row],[Total Cost]]</f>
        <v>3209</v>
      </c>
    </row>
    <row r="55" spans="1:18" x14ac:dyDescent="0.35">
      <c r="A55">
        <v>54</v>
      </c>
      <c r="B55" t="s">
        <v>176</v>
      </c>
      <c r="C55" t="s">
        <v>51</v>
      </c>
      <c r="D55" t="s">
        <v>117</v>
      </c>
      <c r="E55" s="1">
        <v>45496</v>
      </c>
      <c r="F55" s="1">
        <v>45502</v>
      </c>
      <c r="G55">
        <v>4</v>
      </c>
      <c r="H55">
        <v>161</v>
      </c>
      <c r="I55" t="s">
        <v>1</v>
      </c>
      <c r="J55" t="s">
        <v>72</v>
      </c>
      <c r="K55" t="s">
        <v>55</v>
      </c>
      <c r="L55">
        <f>YEAR(Table1[[#This Row],[Order Date]])</f>
        <v>2024</v>
      </c>
      <c r="M55" t="str">
        <f>TEXT(Table1[[#This Row],[Order Date]],"MMM")</f>
        <v>Jul</v>
      </c>
      <c r="N55" t="str">
        <f>TEXT(Table1[[#This Row],[Order Date]],"DDD")</f>
        <v>Tue</v>
      </c>
      <c r="O55">
        <f>Table1[[#This Row],[Delivered Date]]-Table1[[#This Row],[Order Date]]</f>
        <v>6</v>
      </c>
      <c r="P55">
        <f>ROUND(G55*H55*VLOOKUP(D55,Table2[#All],2,FALSE),0)</f>
        <v>322</v>
      </c>
      <c r="Q55">
        <f>Table1[[#This Row],[Quantity]]*Table1[[#This Row],[Unit Price]]</f>
        <v>644</v>
      </c>
      <c r="R55">
        <f>Table1[[#This Row],[Sales Revenue]]-Table1[[#This Row],[Total Cost]]</f>
        <v>322</v>
      </c>
    </row>
    <row r="56" spans="1:18" x14ac:dyDescent="0.35">
      <c r="A56">
        <v>55</v>
      </c>
      <c r="B56" t="s">
        <v>177</v>
      </c>
      <c r="C56" t="s">
        <v>51</v>
      </c>
      <c r="D56" t="s">
        <v>178</v>
      </c>
      <c r="E56" s="1">
        <v>45382</v>
      </c>
      <c r="F56" s="1">
        <v>45387</v>
      </c>
      <c r="G56">
        <v>9</v>
      </c>
      <c r="H56">
        <v>485</v>
      </c>
      <c r="I56" t="s">
        <v>1</v>
      </c>
      <c r="J56" t="s">
        <v>70</v>
      </c>
      <c r="K56" t="s">
        <v>57</v>
      </c>
      <c r="L56">
        <f>YEAR(Table1[[#This Row],[Order Date]])</f>
        <v>2024</v>
      </c>
      <c r="M56" t="str">
        <f>TEXT(Table1[[#This Row],[Order Date]],"MMM")</f>
        <v>Mar</v>
      </c>
      <c r="N56" t="str">
        <f>TEXT(Table1[[#This Row],[Order Date]],"DDD")</f>
        <v>Sun</v>
      </c>
      <c r="O56">
        <f>Table1[[#This Row],[Delivered Date]]-Table1[[#This Row],[Order Date]]</f>
        <v>5</v>
      </c>
      <c r="P56">
        <f>ROUND(G56*H56*VLOOKUP(D56,Table2[#All],2,FALSE),0)</f>
        <v>2619</v>
      </c>
      <c r="Q56">
        <f>Table1[[#This Row],[Quantity]]*Table1[[#This Row],[Unit Price]]</f>
        <v>4365</v>
      </c>
      <c r="R56">
        <f>Table1[[#This Row],[Sales Revenue]]-Table1[[#This Row],[Total Cost]]</f>
        <v>1746</v>
      </c>
    </row>
    <row r="57" spans="1:18" x14ac:dyDescent="0.35">
      <c r="A57">
        <v>56</v>
      </c>
      <c r="B57" t="s">
        <v>179</v>
      </c>
      <c r="C57" t="s">
        <v>50</v>
      </c>
      <c r="D57" t="s">
        <v>110</v>
      </c>
      <c r="E57" s="1">
        <v>45360</v>
      </c>
      <c r="F57" s="1">
        <v>45364</v>
      </c>
      <c r="G57">
        <v>8</v>
      </c>
      <c r="H57">
        <v>693</v>
      </c>
      <c r="I57" t="s">
        <v>17</v>
      </c>
      <c r="J57" t="s">
        <v>72</v>
      </c>
      <c r="K57" t="s">
        <v>58</v>
      </c>
      <c r="L57">
        <f>YEAR(Table1[[#This Row],[Order Date]])</f>
        <v>2024</v>
      </c>
      <c r="M57" t="str">
        <f>TEXT(Table1[[#This Row],[Order Date]],"MMM")</f>
        <v>Mar</v>
      </c>
      <c r="N57" t="str">
        <f>TEXT(Table1[[#This Row],[Order Date]],"DDD")</f>
        <v>Sat</v>
      </c>
      <c r="O57">
        <f>Table1[[#This Row],[Delivered Date]]-Table1[[#This Row],[Order Date]]</f>
        <v>4</v>
      </c>
      <c r="P57">
        <f>ROUND(G57*H57*VLOOKUP(D57,Table2[#All],2,FALSE),0)</f>
        <v>3604</v>
      </c>
      <c r="Q57">
        <f>Table1[[#This Row],[Quantity]]*Table1[[#This Row],[Unit Price]]</f>
        <v>5544</v>
      </c>
      <c r="R57">
        <f>Table1[[#This Row],[Sales Revenue]]-Table1[[#This Row],[Total Cost]]</f>
        <v>1940</v>
      </c>
    </row>
    <row r="58" spans="1:18" x14ac:dyDescent="0.35">
      <c r="A58">
        <v>57</v>
      </c>
      <c r="B58" t="s">
        <v>180</v>
      </c>
      <c r="C58" t="s">
        <v>48</v>
      </c>
      <c r="D58" t="s">
        <v>106</v>
      </c>
      <c r="E58" s="1">
        <v>45522</v>
      </c>
      <c r="F58" s="1">
        <v>45532</v>
      </c>
      <c r="G58">
        <v>5</v>
      </c>
      <c r="H58">
        <v>779</v>
      </c>
      <c r="I58" t="s">
        <v>17</v>
      </c>
      <c r="J58" t="s">
        <v>70</v>
      </c>
      <c r="K58" t="s">
        <v>56</v>
      </c>
      <c r="L58">
        <f>YEAR(Table1[[#This Row],[Order Date]])</f>
        <v>2024</v>
      </c>
      <c r="M58" t="str">
        <f>TEXT(Table1[[#This Row],[Order Date]],"MMM")</f>
        <v>Aug</v>
      </c>
      <c r="N58" t="str">
        <f>TEXT(Table1[[#This Row],[Order Date]],"DDD")</f>
        <v>Sun</v>
      </c>
      <c r="O58">
        <f>Table1[[#This Row],[Delivered Date]]-Table1[[#This Row],[Order Date]]</f>
        <v>10</v>
      </c>
      <c r="P58">
        <f>ROUND(G58*H58*VLOOKUP(D58,Table2[#All],2,FALSE),0)</f>
        <v>2921</v>
      </c>
      <c r="Q58">
        <f>Table1[[#This Row],[Quantity]]*Table1[[#This Row],[Unit Price]]</f>
        <v>3895</v>
      </c>
      <c r="R58">
        <f>Table1[[#This Row],[Sales Revenue]]-Table1[[#This Row],[Total Cost]]</f>
        <v>974</v>
      </c>
    </row>
    <row r="59" spans="1:18" x14ac:dyDescent="0.35">
      <c r="A59">
        <v>58</v>
      </c>
      <c r="B59" t="s">
        <v>181</v>
      </c>
      <c r="C59" t="s">
        <v>51</v>
      </c>
      <c r="D59" t="s">
        <v>178</v>
      </c>
      <c r="E59" s="1">
        <v>45432</v>
      </c>
      <c r="F59" s="1">
        <v>45443</v>
      </c>
      <c r="G59">
        <v>8</v>
      </c>
      <c r="H59">
        <v>89</v>
      </c>
      <c r="I59" t="s">
        <v>1</v>
      </c>
      <c r="J59" t="s">
        <v>72</v>
      </c>
      <c r="K59" t="s">
        <v>57</v>
      </c>
      <c r="L59">
        <f>YEAR(Table1[[#This Row],[Order Date]])</f>
        <v>2024</v>
      </c>
      <c r="M59" t="str">
        <f>TEXT(Table1[[#This Row],[Order Date]],"MMM")</f>
        <v>May</v>
      </c>
      <c r="N59" t="str">
        <f>TEXT(Table1[[#This Row],[Order Date]],"DDD")</f>
        <v>Mon</v>
      </c>
      <c r="O59">
        <f>Table1[[#This Row],[Delivered Date]]-Table1[[#This Row],[Order Date]]</f>
        <v>11</v>
      </c>
      <c r="P59">
        <f>ROUND(G59*H59*VLOOKUP(D59,Table2[#All],2,FALSE),0)</f>
        <v>427</v>
      </c>
      <c r="Q59">
        <f>Table1[[#This Row],[Quantity]]*Table1[[#This Row],[Unit Price]]</f>
        <v>712</v>
      </c>
      <c r="R59">
        <f>Table1[[#This Row],[Sales Revenue]]-Table1[[#This Row],[Total Cost]]</f>
        <v>285</v>
      </c>
    </row>
    <row r="60" spans="1:18" x14ac:dyDescent="0.35">
      <c r="A60">
        <v>59</v>
      </c>
      <c r="B60" t="s">
        <v>182</v>
      </c>
      <c r="C60" t="s">
        <v>52</v>
      </c>
      <c r="D60" t="s">
        <v>157</v>
      </c>
      <c r="E60" s="1">
        <v>45455</v>
      </c>
      <c r="F60" s="1">
        <v>45459</v>
      </c>
      <c r="G60">
        <v>9</v>
      </c>
      <c r="H60">
        <v>92</v>
      </c>
      <c r="I60" t="s">
        <v>1</v>
      </c>
      <c r="J60" t="s">
        <v>70</v>
      </c>
      <c r="K60" t="s">
        <v>57</v>
      </c>
      <c r="L60">
        <f>YEAR(Table1[[#This Row],[Order Date]])</f>
        <v>2024</v>
      </c>
      <c r="M60" t="str">
        <f>TEXT(Table1[[#This Row],[Order Date]],"MMM")</f>
        <v>Jun</v>
      </c>
      <c r="N60" t="str">
        <f>TEXT(Table1[[#This Row],[Order Date]],"DDD")</f>
        <v>Wed</v>
      </c>
      <c r="O60">
        <f>Table1[[#This Row],[Delivered Date]]-Table1[[#This Row],[Order Date]]</f>
        <v>4</v>
      </c>
      <c r="P60">
        <f>ROUND(G60*H60*VLOOKUP(D60,Table2[#All],2,FALSE),0)</f>
        <v>538</v>
      </c>
      <c r="Q60">
        <f>Table1[[#This Row],[Quantity]]*Table1[[#This Row],[Unit Price]]</f>
        <v>828</v>
      </c>
      <c r="R60">
        <f>Table1[[#This Row],[Sales Revenue]]-Table1[[#This Row],[Total Cost]]</f>
        <v>290</v>
      </c>
    </row>
    <row r="61" spans="1:18" x14ac:dyDescent="0.35">
      <c r="A61">
        <v>60</v>
      </c>
      <c r="B61" t="s">
        <v>183</v>
      </c>
      <c r="C61" t="s">
        <v>48</v>
      </c>
      <c r="D61" t="s">
        <v>161</v>
      </c>
      <c r="E61" s="1">
        <v>45515</v>
      </c>
      <c r="F61" s="1">
        <v>45529</v>
      </c>
      <c r="G61">
        <v>8</v>
      </c>
      <c r="H61">
        <v>39</v>
      </c>
      <c r="I61" t="s">
        <v>17</v>
      </c>
      <c r="J61" t="s">
        <v>71</v>
      </c>
      <c r="K61" t="s">
        <v>57</v>
      </c>
      <c r="L61">
        <f>YEAR(Table1[[#This Row],[Order Date]])</f>
        <v>2024</v>
      </c>
      <c r="M61" t="str">
        <f>TEXT(Table1[[#This Row],[Order Date]],"MMM")</f>
        <v>Aug</v>
      </c>
      <c r="N61" t="str">
        <f>TEXT(Table1[[#This Row],[Order Date]],"DDD")</f>
        <v>Sun</v>
      </c>
      <c r="O61">
        <f>Table1[[#This Row],[Delivered Date]]-Table1[[#This Row],[Order Date]]</f>
        <v>14</v>
      </c>
      <c r="P61">
        <f>ROUND(G61*H61*VLOOKUP(D61,Table2[#All],2,FALSE),0)</f>
        <v>250</v>
      </c>
      <c r="Q61">
        <f>Table1[[#This Row],[Quantity]]*Table1[[#This Row],[Unit Price]]</f>
        <v>312</v>
      </c>
      <c r="R61">
        <f>Table1[[#This Row],[Sales Revenue]]-Table1[[#This Row],[Total Cost]]</f>
        <v>62</v>
      </c>
    </row>
    <row r="62" spans="1:18" x14ac:dyDescent="0.35">
      <c r="A62">
        <v>61</v>
      </c>
      <c r="B62" t="s">
        <v>184</v>
      </c>
      <c r="C62" t="s">
        <v>49</v>
      </c>
      <c r="D62" t="s">
        <v>138</v>
      </c>
      <c r="E62" s="1">
        <v>45631</v>
      </c>
      <c r="F62" s="1">
        <v>45638</v>
      </c>
      <c r="G62">
        <v>1</v>
      </c>
      <c r="H62">
        <v>95</v>
      </c>
      <c r="I62" t="s">
        <v>1</v>
      </c>
      <c r="J62" t="s">
        <v>72</v>
      </c>
      <c r="K62" t="s">
        <v>58</v>
      </c>
      <c r="L62">
        <f>YEAR(Table1[[#This Row],[Order Date]])</f>
        <v>2024</v>
      </c>
      <c r="M62" t="str">
        <f>TEXT(Table1[[#This Row],[Order Date]],"MMM")</f>
        <v>Dec</v>
      </c>
      <c r="N62" t="str">
        <f>TEXT(Table1[[#This Row],[Order Date]],"DDD")</f>
        <v>Thu</v>
      </c>
      <c r="O62">
        <f>Table1[[#This Row],[Delivered Date]]-Table1[[#This Row],[Order Date]]</f>
        <v>7</v>
      </c>
      <c r="P62">
        <f>ROUND(G62*H62*VLOOKUP(D62,Table2[#All],2,FALSE),0)</f>
        <v>62</v>
      </c>
      <c r="Q62">
        <f>Table1[[#This Row],[Quantity]]*Table1[[#This Row],[Unit Price]]</f>
        <v>95</v>
      </c>
      <c r="R62">
        <f>Table1[[#This Row],[Sales Revenue]]-Table1[[#This Row],[Total Cost]]</f>
        <v>33</v>
      </c>
    </row>
    <row r="63" spans="1:18" x14ac:dyDescent="0.35">
      <c r="A63">
        <v>62</v>
      </c>
      <c r="B63" t="s">
        <v>185</v>
      </c>
      <c r="C63" t="s">
        <v>50</v>
      </c>
      <c r="D63" t="s">
        <v>110</v>
      </c>
      <c r="E63" s="1">
        <v>45301</v>
      </c>
      <c r="F63" s="1">
        <v>45305</v>
      </c>
      <c r="G63">
        <v>9</v>
      </c>
      <c r="H63">
        <v>63</v>
      </c>
      <c r="I63" t="s">
        <v>17</v>
      </c>
      <c r="J63" t="s">
        <v>74</v>
      </c>
      <c r="K63" t="s">
        <v>58</v>
      </c>
      <c r="L63">
        <f>YEAR(Table1[[#This Row],[Order Date]])</f>
        <v>2024</v>
      </c>
      <c r="M63" t="str">
        <f>TEXT(Table1[[#This Row],[Order Date]],"MMM")</f>
        <v>Jan</v>
      </c>
      <c r="N63" t="str">
        <f>TEXT(Table1[[#This Row],[Order Date]],"DDD")</f>
        <v>Wed</v>
      </c>
      <c r="O63">
        <f>Table1[[#This Row],[Delivered Date]]-Table1[[#This Row],[Order Date]]</f>
        <v>4</v>
      </c>
      <c r="P63">
        <f>ROUND(G63*H63*VLOOKUP(D63,Table2[#All],2,FALSE),0)</f>
        <v>369</v>
      </c>
      <c r="Q63">
        <f>Table1[[#This Row],[Quantity]]*Table1[[#This Row],[Unit Price]]</f>
        <v>567</v>
      </c>
      <c r="R63">
        <f>Table1[[#This Row],[Sales Revenue]]-Table1[[#This Row],[Total Cost]]</f>
        <v>198</v>
      </c>
    </row>
    <row r="64" spans="1:18" x14ac:dyDescent="0.35">
      <c r="A64">
        <v>63</v>
      </c>
      <c r="B64" t="s">
        <v>186</v>
      </c>
      <c r="C64" t="s">
        <v>50</v>
      </c>
      <c r="D64" t="s">
        <v>102</v>
      </c>
      <c r="E64" s="1">
        <v>45307</v>
      </c>
      <c r="F64" s="1">
        <v>45320</v>
      </c>
      <c r="G64">
        <v>4</v>
      </c>
      <c r="H64">
        <v>214</v>
      </c>
      <c r="I64" t="s">
        <v>17</v>
      </c>
      <c r="J64" t="s">
        <v>73</v>
      </c>
      <c r="K64" t="s">
        <v>58</v>
      </c>
      <c r="L64">
        <f>YEAR(Table1[[#This Row],[Order Date]])</f>
        <v>2024</v>
      </c>
      <c r="M64" t="str">
        <f>TEXT(Table1[[#This Row],[Order Date]],"MMM")</f>
        <v>Jan</v>
      </c>
      <c r="N64" t="str">
        <f>TEXT(Table1[[#This Row],[Order Date]],"DDD")</f>
        <v>Tue</v>
      </c>
      <c r="O64">
        <f>Table1[[#This Row],[Delivered Date]]-Table1[[#This Row],[Order Date]]</f>
        <v>13</v>
      </c>
      <c r="P64">
        <f>ROUND(G64*H64*VLOOKUP(D64,Table2[#All],2,FALSE),0)</f>
        <v>642</v>
      </c>
      <c r="Q64">
        <f>Table1[[#This Row],[Quantity]]*Table1[[#This Row],[Unit Price]]</f>
        <v>856</v>
      </c>
      <c r="R64">
        <f>Table1[[#This Row],[Sales Revenue]]-Table1[[#This Row],[Total Cost]]</f>
        <v>214</v>
      </c>
    </row>
    <row r="65" spans="1:18" x14ac:dyDescent="0.35">
      <c r="A65">
        <v>64</v>
      </c>
      <c r="B65" t="s">
        <v>187</v>
      </c>
      <c r="C65" t="s">
        <v>48</v>
      </c>
      <c r="D65" t="s">
        <v>132</v>
      </c>
      <c r="E65" s="1">
        <v>45356</v>
      </c>
      <c r="F65" s="1">
        <v>45365</v>
      </c>
      <c r="G65">
        <v>8</v>
      </c>
      <c r="H65">
        <v>695</v>
      </c>
      <c r="I65" t="s">
        <v>1</v>
      </c>
      <c r="J65" t="s">
        <v>70</v>
      </c>
      <c r="K65" t="s">
        <v>57</v>
      </c>
      <c r="L65">
        <f>YEAR(Table1[[#This Row],[Order Date]])</f>
        <v>2024</v>
      </c>
      <c r="M65" t="str">
        <f>TEXT(Table1[[#This Row],[Order Date]],"MMM")</f>
        <v>Mar</v>
      </c>
      <c r="N65" t="str">
        <f>TEXT(Table1[[#This Row],[Order Date]],"DDD")</f>
        <v>Tue</v>
      </c>
      <c r="O65">
        <f>Table1[[#This Row],[Delivered Date]]-Table1[[#This Row],[Order Date]]</f>
        <v>9</v>
      </c>
      <c r="P65">
        <f>ROUND(G65*H65*VLOOKUP(D65,Table2[#All],2,FALSE),0)</f>
        <v>3892</v>
      </c>
      <c r="Q65">
        <f>Table1[[#This Row],[Quantity]]*Table1[[#This Row],[Unit Price]]</f>
        <v>5560</v>
      </c>
      <c r="R65">
        <f>Table1[[#This Row],[Sales Revenue]]-Table1[[#This Row],[Total Cost]]</f>
        <v>1668</v>
      </c>
    </row>
    <row r="66" spans="1:18" x14ac:dyDescent="0.35">
      <c r="A66">
        <v>65</v>
      </c>
      <c r="B66" t="s">
        <v>188</v>
      </c>
      <c r="C66" t="s">
        <v>51</v>
      </c>
      <c r="D66" t="s">
        <v>108</v>
      </c>
      <c r="E66" s="1">
        <v>45480</v>
      </c>
      <c r="F66" s="1">
        <v>45488</v>
      </c>
      <c r="G66">
        <v>3</v>
      </c>
      <c r="H66">
        <v>630</v>
      </c>
      <c r="I66" t="s">
        <v>1</v>
      </c>
      <c r="J66" t="s">
        <v>72</v>
      </c>
      <c r="K66" t="s">
        <v>58</v>
      </c>
      <c r="L66">
        <f>YEAR(Table1[[#This Row],[Order Date]])</f>
        <v>2024</v>
      </c>
      <c r="M66" t="str">
        <f>TEXT(Table1[[#This Row],[Order Date]],"MMM")</f>
        <v>Jul</v>
      </c>
      <c r="N66" t="str">
        <f>TEXT(Table1[[#This Row],[Order Date]],"DDD")</f>
        <v>Sun</v>
      </c>
      <c r="O66">
        <f>Table1[[#This Row],[Delivered Date]]-Table1[[#This Row],[Order Date]]</f>
        <v>8</v>
      </c>
      <c r="P66">
        <f>ROUND(G66*H66*VLOOKUP(D66,Table2[#All],2,FALSE),0)</f>
        <v>1040</v>
      </c>
      <c r="Q66">
        <f>Table1[[#This Row],[Quantity]]*Table1[[#This Row],[Unit Price]]</f>
        <v>1890</v>
      </c>
      <c r="R66">
        <f>Table1[[#This Row],[Sales Revenue]]-Table1[[#This Row],[Total Cost]]</f>
        <v>850</v>
      </c>
    </row>
    <row r="67" spans="1:18" x14ac:dyDescent="0.35">
      <c r="A67">
        <v>66</v>
      </c>
      <c r="B67" t="s">
        <v>189</v>
      </c>
      <c r="C67" t="s">
        <v>52</v>
      </c>
      <c r="D67" t="s">
        <v>154</v>
      </c>
      <c r="E67" s="1">
        <v>45588</v>
      </c>
      <c r="F67" s="1">
        <v>45600</v>
      </c>
      <c r="G67">
        <v>1</v>
      </c>
      <c r="H67">
        <v>961</v>
      </c>
      <c r="I67" t="s">
        <v>17</v>
      </c>
      <c r="J67" t="s">
        <v>74</v>
      </c>
      <c r="K67" t="s">
        <v>58</v>
      </c>
      <c r="L67">
        <f>YEAR(Table1[[#This Row],[Order Date]])</f>
        <v>2024</v>
      </c>
      <c r="M67" t="str">
        <f>TEXT(Table1[[#This Row],[Order Date]],"MMM")</f>
        <v>Oct</v>
      </c>
      <c r="N67" t="str">
        <f>TEXT(Table1[[#This Row],[Order Date]],"DDD")</f>
        <v>Wed</v>
      </c>
      <c r="O67">
        <f>Table1[[#This Row],[Delivered Date]]-Table1[[#This Row],[Order Date]]</f>
        <v>12</v>
      </c>
      <c r="P67">
        <f>ROUND(G67*H67*VLOOKUP(D67,Table2[#All],2,FALSE),0)</f>
        <v>721</v>
      </c>
      <c r="Q67">
        <f>Table1[[#This Row],[Quantity]]*Table1[[#This Row],[Unit Price]]</f>
        <v>961</v>
      </c>
      <c r="R67">
        <f>Table1[[#This Row],[Sales Revenue]]-Table1[[#This Row],[Total Cost]]</f>
        <v>240</v>
      </c>
    </row>
    <row r="68" spans="1:18" x14ac:dyDescent="0.35">
      <c r="A68">
        <v>67</v>
      </c>
      <c r="B68" t="s">
        <v>190</v>
      </c>
      <c r="C68" t="s">
        <v>51</v>
      </c>
      <c r="D68" t="s">
        <v>117</v>
      </c>
      <c r="E68" s="1">
        <v>45393</v>
      </c>
      <c r="F68" s="1">
        <v>45406</v>
      </c>
      <c r="G68">
        <v>2</v>
      </c>
      <c r="H68">
        <v>616</v>
      </c>
      <c r="I68" t="s">
        <v>1</v>
      </c>
      <c r="J68" t="s">
        <v>72</v>
      </c>
      <c r="K68" t="s">
        <v>58</v>
      </c>
      <c r="L68">
        <f>YEAR(Table1[[#This Row],[Order Date]])</f>
        <v>2024</v>
      </c>
      <c r="M68" t="str">
        <f>TEXT(Table1[[#This Row],[Order Date]],"MMM")</f>
        <v>Apr</v>
      </c>
      <c r="N68" t="str">
        <f>TEXT(Table1[[#This Row],[Order Date]],"DDD")</f>
        <v>Thu</v>
      </c>
      <c r="O68">
        <f>Table1[[#This Row],[Delivered Date]]-Table1[[#This Row],[Order Date]]</f>
        <v>13</v>
      </c>
      <c r="P68">
        <f>ROUND(G68*H68*VLOOKUP(D68,Table2[#All],2,FALSE),0)</f>
        <v>616</v>
      </c>
      <c r="Q68">
        <f>Table1[[#This Row],[Quantity]]*Table1[[#This Row],[Unit Price]]</f>
        <v>1232</v>
      </c>
      <c r="R68">
        <f>Table1[[#This Row],[Sales Revenue]]-Table1[[#This Row],[Total Cost]]</f>
        <v>616</v>
      </c>
    </row>
    <row r="69" spans="1:18" x14ac:dyDescent="0.35">
      <c r="A69">
        <v>68</v>
      </c>
      <c r="B69" t="s">
        <v>191</v>
      </c>
      <c r="C69" t="s">
        <v>52</v>
      </c>
      <c r="D69" t="s">
        <v>112</v>
      </c>
      <c r="E69" s="1">
        <v>45353</v>
      </c>
      <c r="F69" s="1">
        <v>45364</v>
      </c>
      <c r="G69">
        <v>10</v>
      </c>
      <c r="H69">
        <v>811</v>
      </c>
      <c r="I69" t="s">
        <v>17</v>
      </c>
      <c r="J69" t="s">
        <v>70</v>
      </c>
      <c r="K69" t="s">
        <v>58</v>
      </c>
      <c r="L69">
        <f>YEAR(Table1[[#This Row],[Order Date]])</f>
        <v>2024</v>
      </c>
      <c r="M69" t="str">
        <f>TEXT(Table1[[#This Row],[Order Date]],"MMM")</f>
        <v>Mar</v>
      </c>
      <c r="N69" t="str">
        <f>TEXT(Table1[[#This Row],[Order Date]],"DDD")</f>
        <v>Sat</v>
      </c>
      <c r="O69">
        <f>Table1[[#This Row],[Delivered Date]]-Table1[[#This Row],[Order Date]]</f>
        <v>11</v>
      </c>
      <c r="P69">
        <f>ROUND(G69*H69*VLOOKUP(D69,Table2[#All],2,FALSE),0)</f>
        <v>6083</v>
      </c>
      <c r="Q69">
        <f>Table1[[#This Row],[Quantity]]*Table1[[#This Row],[Unit Price]]</f>
        <v>8110</v>
      </c>
      <c r="R69">
        <f>Table1[[#This Row],[Sales Revenue]]-Table1[[#This Row],[Total Cost]]</f>
        <v>2027</v>
      </c>
    </row>
    <row r="70" spans="1:18" x14ac:dyDescent="0.35">
      <c r="A70">
        <v>69</v>
      </c>
      <c r="B70" t="s">
        <v>192</v>
      </c>
      <c r="C70" t="s">
        <v>51</v>
      </c>
      <c r="D70" t="s">
        <v>193</v>
      </c>
      <c r="E70" s="1">
        <v>45513</v>
      </c>
      <c r="F70" s="1">
        <v>45519</v>
      </c>
      <c r="G70">
        <v>6</v>
      </c>
      <c r="H70">
        <v>660</v>
      </c>
      <c r="I70" t="s">
        <v>17</v>
      </c>
      <c r="J70" t="s">
        <v>73</v>
      </c>
      <c r="K70" t="s">
        <v>57</v>
      </c>
      <c r="L70">
        <f>YEAR(Table1[[#This Row],[Order Date]])</f>
        <v>2024</v>
      </c>
      <c r="M70" t="str">
        <f>TEXT(Table1[[#This Row],[Order Date]],"MMM")</f>
        <v>Aug</v>
      </c>
      <c r="N70" t="str">
        <f>TEXT(Table1[[#This Row],[Order Date]],"DDD")</f>
        <v>Fri</v>
      </c>
      <c r="O70">
        <f>Table1[[#This Row],[Delivered Date]]-Table1[[#This Row],[Order Date]]</f>
        <v>6</v>
      </c>
      <c r="P70">
        <f>ROUND(G70*H70*VLOOKUP(D70,Table2[#All],2,FALSE),0)</f>
        <v>2376</v>
      </c>
      <c r="Q70">
        <f>Table1[[#This Row],[Quantity]]*Table1[[#This Row],[Unit Price]]</f>
        <v>3960</v>
      </c>
      <c r="R70">
        <f>Table1[[#This Row],[Sales Revenue]]-Table1[[#This Row],[Total Cost]]</f>
        <v>1584</v>
      </c>
    </row>
    <row r="71" spans="1:18" x14ac:dyDescent="0.35">
      <c r="A71">
        <v>70</v>
      </c>
      <c r="B71" t="s">
        <v>194</v>
      </c>
      <c r="C71" t="s">
        <v>48</v>
      </c>
      <c r="D71" t="s">
        <v>106</v>
      </c>
      <c r="E71" s="1">
        <v>45382</v>
      </c>
      <c r="F71" s="1">
        <v>45395</v>
      </c>
      <c r="G71">
        <v>9</v>
      </c>
      <c r="H71">
        <v>998</v>
      </c>
      <c r="I71" t="s">
        <v>17</v>
      </c>
      <c r="J71" t="s">
        <v>72</v>
      </c>
      <c r="K71" t="s">
        <v>56</v>
      </c>
      <c r="L71">
        <f>YEAR(Table1[[#This Row],[Order Date]])</f>
        <v>2024</v>
      </c>
      <c r="M71" t="str">
        <f>TEXT(Table1[[#This Row],[Order Date]],"MMM")</f>
        <v>Mar</v>
      </c>
      <c r="N71" t="str">
        <f>TEXT(Table1[[#This Row],[Order Date]],"DDD")</f>
        <v>Sun</v>
      </c>
      <c r="O71">
        <f>Table1[[#This Row],[Delivered Date]]-Table1[[#This Row],[Order Date]]</f>
        <v>13</v>
      </c>
      <c r="P71">
        <f>ROUND(G71*H71*VLOOKUP(D71,Table2[#All],2,FALSE),0)</f>
        <v>6737</v>
      </c>
      <c r="Q71">
        <f>Table1[[#This Row],[Quantity]]*Table1[[#This Row],[Unit Price]]</f>
        <v>8982</v>
      </c>
      <c r="R71">
        <f>Table1[[#This Row],[Sales Revenue]]-Table1[[#This Row],[Total Cost]]</f>
        <v>2245</v>
      </c>
    </row>
    <row r="72" spans="1:18" x14ac:dyDescent="0.35">
      <c r="A72">
        <v>71</v>
      </c>
      <c r="B72" t="s">
        <v>195</v>
      </c>
      <c r="C72" t="s">
        <v>49</v>
      </c>
      <c r="D72" t="s">
        <v>134</v>
      </c>
      <c r="E72" s="1">
        <v>45576</v>
      </c>
      <c r="F72" s="1">
        <v>45582</v>
      </c>
      <c r="G72">
        <v>1</v>
      </c>
      <c r="H72">
        <v>539</v>
      </c>
      <c r="I72" t="s">
        <v>1</v>
      </c>
      <c r="J72" t="s">
        <v>70</v>
      </c>
      <c r="K72" t="s">
        <v>55</v>
      </c>
      <c r="L72">
        <f>YEAR(Table1[[#This Row],[Order Date]])</f>
        <v>2024</v>
      </c>
      <c r="M72" t="str">
        <f>TEXT(Table1[[#This Row],[Order Date]],"MMM")</f>
        <v>Oct</v>
      </c>
      <c r="N72" t="str">
        <f>TEXT(Table1[[#This Row],[Order Date]],"DDD")</f>
        <v>Fri</v>
      </c>
      <c r="O72">
        <f>Table1[[#This Row],[Delivered Date]]-Table1[[#This Row],[Order Date]]</f>
        <v>6</v>
      </c>
      <c r="P72">
        <f>ROUND(G72*H72*VLOOKUP(D72,Table2[#All],2,FALSE),0)</f>
        <v>296</v>
      </c>
      <c r="Q72">
        <f>Table1[[#This Row],[Quantity]]*Table1[[#This Row],[Unit Price]]</f>
        <v>539</v>
      </c>
      <c r="R72">
        <f>Table1[[#This Row],[Sales Revenue]]-Table1[[#This Row],[Total Cost]]</f>
        <v>243</v>
      </c>
    </row>
    <row r="73" spans="1:18" x14ac:dyDescent="0.35">
      <c r="A73">
        <v>72</v>
      </c>
      <c r="B73" t="s">
        <v>196</v>
      </c>
      <c r="C73" t="s">
        <v>49</v>
      </c>
      <c r="D73" t="s">
        <v>134</v>
      </c>
      <c r="E73" s="1">
        <v>45534</v>
      </c>
      <c r="F73" s="1">
        <v>45547</v>
      </c>
      <c r="G73">
        <v>9</v>
      </c>
      <c r="H73">
        <v>553</v>
      </c>
      <c r="I73" t="s">
        <v>17</v>
      </c>
      <c r="J73" t="s">
        <v>74</v>
      </c>
      <c r="K73" t="s">
        <v>55</v>
      </c>
      <c r="L73">
        <f>YEAR(Table1[[#This Row],[Order Date]])</f>
        <v>2024</v>
      </c>
      <c r="M73" t="str">
        <f>TEXT(Table1[[#This Row],[Order Date]],"MMM")</f>
        <v>Aug</v>
      </c>
      <c r="N73" t="str">
        <f>TEXT(Table1[[#This Row],[Order Date]],"DDD")</f>
        <v>Fri</v>
      </c>
      <c r="O73">
        <f>Table1[[#This Row],[Delivered Date]]-Table1[[#This Row],[Order Date]]</f>
        <v>13</v>
      </c>
      <c r="P73">
        <f>ROUND(G73*H73*VLOOKUP(D73,Table2[#All],2,FALSE),0)</f>
        <v>2737</v>
      </c>
      <c r="Q73">
        <f>Table1[[#This Row],[Quantity]]*Table1[[#This Row],[Unit Price]]</f>
        <v>4977</v>
      </c>
      <c r="R73">
        <f>Table1[[#This Row],[Sales Revenue]]-Table1[[#This Row],[Total Cost]]</f>
        <v>2240</v>
      </c>
    </row>
    <row r="74" spans="1:18" x14ac:dyDescent="0.35">
      <c r="A74">
        <v>73</v>
      </c>
      <c r="B74" t="s">
        <v>197</v>
      </c>
      <c r="C74" t="s">
        <v>49</v>
      </c>
      <c r="D74" t="s">
        <v>134</v>
      </c>
      <c r="E74" s="1">
        <v>45472</v>
      </c>
      <c r="F74" s="1">
        <v>45486</v>
      </c>
      <c r="G74">
        <v>8</v>
      </c>
      <c r="H74">
        <v>287</v>
      </c>
      <c r="I74" t="s">
        <v>1</v>
      </c>
      <c r="J74" t="s">
        <v>74</v>
      </c>
      <c r="K74" t="s">
        <v>56</v>
      </c>
      <c r="L74">
        <f>YEAR(Table1[[#This Row],[Order Date]])</f>
        <v>2024</v>
      </c>
      <c r="M74" t="str">
        <f>TEXT(Table1[[#This Row],[Order Date]],"MMM")</f>
        <v>Jun</v>
      </c>
      <c r="N74" t="str">
        <f>TEXT(Table1[[#This Row],[Order Date]],"DDD")</f>
        <v>Sat</v>
      </c>
      <c r="O74">
        <f>Table1[[#This Row],[Delivered Date]]-Table1[[#This Row],[Order Date]]</f>
        <v>14</v>
      </c>
      <c r="P74">
        <f>ROUND(G74*H74*VLOOKUP(D74,Table2[#All],2,FALSE),0)</f>
        <v>1263</v>
      </c>
      <c r="Q74">
        <f>Table1[[#This Row],[Quantity]]*Table1[[#This Row],[Unit Price]]</f>
        <v>2296</v>
      </c>
      <c r="R74">
        <f>Table1[[#This Row],[Sales Revenue]]-Table1[[#This Row],[Total Cost]]</f>
        <v>1033</v>
      </c>
    </row>
    <row r="75" spans="1:18" x14ac:dyDescent="0.35">
      <c r="A75">
        <v>74</v>
      </c>
      <c r="B75" t="s">
        <v>198</v>
      </c>
      <c r="C75" t="s">
        <v>50</v>
      </c>
      <c r="D75" t="s">
        <v>136</v>
      </c>
      <c r="E75" s="1">
        <v>45453</v>
      </c>
      <c r="F75" s="1">
        <v>45462</v>
      </c>
      <c r="G75">
        <v>2</v>
      </c>
      <c r="H75">
        <v>770</v>
      </c>
      <c r="I75" t="s">
        <v>1</v>
      </c>
      <c r="J75" t="s">
        <v>72</v>
      </c>
      <c r="K75" t="s">
        <v>55</v>
      </c>
      <c r="L75">
        <f>YEAR(Table1[[#This Row],[Order Date]])</f>
        <v>2024</v>
      </c>
      <c r="M75" t="str">
        <f>TEXT(Table1[[#This Row],[Order Date]],"MMM")</f>
        <v>Jun</v>
      </c>
      <c r="N75" t="str">
        <f>TEXT(Table1[[#This Row],[Order Date]],"DDD")</f>
        <v>Mon</v>
      </c>
      <c r="O75">
        <f>Table1[[#This Row],[Delivered Date]]-Table1[[#This Row],[Order Date]]</f>
        <v>9</v>
      </c>
      <c r="P75">
        <f>ROUND(G75*H75*VLOOKUP(D75,Table2[#All],2,FALSE),0)</f>
        <v>1309</v>
      </c>
      <c r="Q75">
        <f>Table1[[#This Row],[Quantity]]*Table1[[#This Row],[Unit Price]]</f>
        <v>1540</v>
      </c>
      <c r="R75">
        <f>Table1[[#This Row],[Sales Revenue]]-Table1[[#This Row],[Total Cost]]</f>
        <v>231</v>
      </c>
    </row>
    <row r="76" spans="1:18" x14ac:dyDescent="0.35">
      <c r="A76">
        <v>75</v>
      </c>
      <c r="B76" t="s">
        <v>199</v>
      </c>
      <c r="C76" t="s">
        <v>50</v>
      </c>
      <c r="D76" t="s">
        <v>136</v>
      </c>
      <c r="E76" s="1">
        <v>45443</v>
      </c>
      <c r="F76" s="1">
        <v>45457</v>
      </c>
      <c r="G76">
        <v>4</v>
      </c>
      <c r="H76">
        <v>379</v>
      </c>
      <c r="I76" t="s">
        <v>1</v>
      </c>
      <c r="J76" t="s">
        <v>70</v>
      </c>
      <c r="K76" t="s">
        <v>56</v>
      </c>
      <c r="L76">
        <f>YEAR(Table1[[#This Row],[Order Date]])</f>
        <v>2024</v>
      </c>
      <c r="M76" t="str">
        <f>TEXT(Table1[[#This Row],[Order Date]],"MMM")</f>
        <v>May</v>
      </c>
      <c r="N76" t="str">
        <f>TEXT(Table1[[#This Row],[Order Date]],"DDD")</f>
        <v>Fri</v>
      </c>
      <c r="O76">
        <f>Table1[[#This Row],[Delivered Date]]-Table1[[#This Row],[Order Date]]</f>
        <v>14</v>
      </c>
      <c r="P76">
        <f>ROUND(G76*H76*VLOOKUP(D76,Table2[#All],2,FALSE),0)</f>
        <v>1289</v>
      </c>
      <c r="Q76">
        <f>Table1[[#This Row],[Quantity]]*Table1[[#This Row],[Unit Price]]</f>
        <v>1516</v>
      </c>
      <c r="R76">
        <f>Table1[[#This Row],[Sales Revenue]]-Table1[[#This Row],[Total Cost]]</f>
        <v>227</v>
      </c>
    </row>
    <row r="77" spans="1:18" x14ac:dyDescent="0.35">
      <c r="A77">
        <v>76</v>
      </c>
      <c r="B77" t="s">
        <v>200</v>
      </c>
      <c r="C77" t="s">
        <v>49</v>
      </c>
      <c r="D77" t="s">
        <v>142</v>
      </c>
      <c r="E77" s="1">
        <v>45432</v>
      </c>
      <c r="F77" s="1">
        <v>45438</v>
      </c>
      <c r="G77">
        <v>1</v>
      </c>
      <c r="H77">
        <v>65</v>
      </c>
      <c r="I77" t="s">
        <v>17</v>
      </c>
      <c r="J77" t="s">
        <v>72</v>
      </c>
      <c r="K77" t="s">
        <v>56</v>
      </c>
      <c r="L77">
        <f>YEAR(Table1[[#This Row],[Order Date]])</f>
        <v>2024</v>
      </c>
      <c r="M77" t="str">
        <f>TEXT(Table1[[#This Row],[Order Date]],"MMM")</f>
        <v>May</v>
      </c>
      <c r="N77" t="str">
        <f>TEXT(Table1[[#This Row],[Order Date]],"DDD")</f>
        <v>Mon</v>
      </c>
      <c r="O77">
        <f>Table1[[#This Row],[Delivered Date]]-Table1[[#This Row],[Order Date]]</f>
        <v>6</v>
      </c>
      <c r="P77">
        <f>ROUND(G77*H77*VLOOKUP(D77,Table2[#All],2,FALSE),0)</f>
        <v>33</v>
      </c>
      <c r="Q77">
        <f>Table1[[#This Row],[Quantity]]*Table1[[#This Row],[Unit Price]]</f>
        <v>65</v>
      </c>
      <c r="R77">
        <f>Table1[[#This Row],[Sales Revenue]]-Table1[[#This Row],[Total Cost]]</f>
        <v>32</v>
      </c>
    </row>
    <row r="78" spans="1:18" x14ac:dyDescent="0.35">
      <c r="A78">
        <v>77</v>
      </c>
      <c r="B78" t="s">
        <v>201</v>
      </c>
      <c r="C78" t="s">
        <v>51</v>
      </c>
      <c r="D78" t="s">
        <v>108</v>
      </c>
      <c r="E78" s="1">
        <v>45386</v>
      </c>
      <c r="F78" s="1">
        <v>45397</v>
      </c>
      <c r="G78">
        <v>1</v>
      </c>
      <c r="H78">
        <v>268</v>
      </c>
      <c r="I78" t="s">
        <v>1</v>
      </c>
      <c r="J78" t="s">
        <v>73</v>
      </c>
      <c r="K78" t="s">
        <v>58</v>
      </c>
      <c r="L78">
        <f>YEAR(Table1[[#This Row],[Order Date]])</f>
        <v>2024</v>
      </c>
      <c r="M78" t="str">
        <f>TEXT(Table1[[#This Row],[Order Date]],"MMM")</f>
        <v>Apr</v>
      </c>
      <c r="N78" t="str">
        <f>TEXT(Table1[[#This Row],[Order Date]],"DDD")</f>
        <v>Thu</v>
      </c>
      <c r="O78">
        <f>Table1[[#This Row],[Delivered Date]]-Table1[[#This Row],[Order Date]]</f>
        <v>11</v>
      </c>
      <c r="P78">
        <f>ROUND(G78*H78*VLOOKUP(D78,Table2[#All],2,FALSE),0)</f>
        <v>147</v>
      </c>
      <c r="Q78">
        <f>Table1[[#This Row],[Quantity]]*Table1[[#This Row],[Unit Price]]</f>
        <v>268</v>
      </c>
      <c r="R78">
        <f>Table1[[#This Row],[Sales Revenue]]-Table1[[#This Row],[Total Cost]]</f>
        <v>121</v>
      </c>
    </row>
    <row r="79" spans="1:18" x14ac:dyDescent="0.35">
      <c r="A79">
        <v>78</v>
      </c>
      <c r="B79" t="s">
        <v>202</v>
      </c>
      <c r="C79" t="s">
        <v>50</v>
      </c>
      <c r="D79" t="s">
        <v>110</v>
      </c>
      <c r="E79" s="1">
        <v>45543</v>
      </c>
      <c r="F79" s="1">
        <v>45556</v>
      </c>
      <c r="G79">
        <v>2</v>
      </c>
      <c r="H79">
        <v>600</v>
      </c>
      <c r="I79" t="s">
        <v>1</v>
      </c>
      <c r="J79" t="s">
        <v>72</v>
      </c>
      <c r="K79" t="s">
        <v>56</v>
      </c>
      <c r="L79">
        <f>YEAR(Table1[[#This Row],[Order Date]])</f>
        <v>2024</v>
      </c>
      <c r="M79" t="str">
        <f>TEXT(Table1[[#This Row],[Order Date]],"MMM")</f>
        <v>Sep</v>
      </c>
      <c r="N79" t="str">
        <f>TEXT(Table1[[#This Row],[Order Date]],"DDD")</f>
        <v>Sun</v>
      </c>
      <c r="O79">
        <f>Table1[[#This Row],[Delivered Date]]-Table1[[#This Row],[Order Date]]</f>
        <v>13</v>
      </c>
      <c r="P79">
        <f>ROUND(G79*H79*VLOOKUP(D79,Table2[#All],2,FALSE),0)</f>
        <v>780</v>
      </c>
      <c r="Q79">
        <f>Table1[[#This Row],[Quantity]]*Table1[[#This Row],[Unit Price]]</f>
        <v>1200</v>
      </c>
      <c r="R79">
        <f>Table1[[#This Row],[Sales Revenue]]-Table1[[#This Row],[Total Cost]]</f>
        <v>420</v>
      </c>
    </row>
    <row r="80" spans="1:18" x14ac:dyDescent="0.35">
      <c r="A80">
        <v>79</v>
      </c>
      <c r="B80" t="s">
        <v>203</v>
      </c>
      <c r="C80" t="s">
        <v>51</v>
      </c>
      <c r="D80" t="s">
        <v>108</v>
      </c>
      <c r="E80" s="1">
        <v>45593</v>
      </c>
      <c r="F80" s="1">
        <v>45600</v>
      </c>
      <c r="G80">
        <v>7</v>
      </c>
      <c r="H80">
        <v>322</v>
      </c>
      <c r="I80" t="s">
        <v>1</v>
      </c>
      <c r="J80" t="s">
        <v>72</v>
      </c>
      <c r="K80" t="s">
        <v>56</v>
      </c>
      <c r="L80">
        <f>YEAR(Table1[[#This Row],[Order Date]])</f>
        <v>2024</v>
      </c>
      <c r="M80" t="str">
        <f>TEXT(Table1[[#This Row],[Order Date]],"MMM")</f>
        <v>Oct</v>
      </c>
      <c r="N80" t="str">
        <f>TEXT(Table1[[#This Row],[Order Date]],"DDD")</f>
        <v>Mon</v>
      </c>
      <c r="O80">
        <f>Table1[[#This Row],[Delivered Date]]-Table1[[#This Row],[Order Date]]</f>
        <v>7</v>
      </c>
      <c r="P80">
        <f>ROUND(G80*H80*VLOOKUP(D80,Table2[#All],2,FALSE),0)</f>
        <v>1240</v>
      </c>
      <c r="Q80">
        <f>Table1[[#This Row],[Quantity]]*Table1[[#This Row],[Unit Price]]</f>
        <v>2254</v>
      </c>
      <c r="R80">
        <f>Table1[[#This Row],[Sales Revenue]]-Table1[[#This Row],[Total Cost]]</f>
        <v>1014</v>
      </c>
    </row>
    <row r="81" spans="1:18" x14ac:dyDescent="0.35">
      <c r="A81">
        <v>80</v>
      </c>
      <c r="B81" t="s">
        <v>204</v>
      </c>
      <c r="C81" t="s">
        <v>49</v>
      </c>
      <c r="D81" t="s">
        <v>104</v>
      </c>
      <c r="E81" s="1">
        <v>45398</v>
      </c>
      <c r="F81" s="1">
        <v>45404</v>
      </c>
      <c r="G81">
        <v>4</v>
      </c>
      <c r="H81">
        <v>280</v>
      </c>
      <c r="I81" t="s">
        <v>1</v>
      </c>
      <c r="J81" t="s">
        <v>72</v>
      </c>
      <c r="K81" t="s">
        <v>57</v>
      </c>
      <c r="L81">
        <f>YEAR(Table1[[#This Row],[Order Date]])</f>
        <v>2024</v>
      </c>
      <c r="M81" t="str">
        <f>TEXT(Table1[[#This Row],[Order Date]],"MMM")</f>
        <v>Apr</v>
      </c>
      <c r="N81" t="str">
        <f>TEXT(Table1[[#This Row],[Order Date]],"DDD")</f>
        <v>Tue</v>
      </c>
      <c r="O81">
        <f>Table1[[#This Row],[Delivered Date]]-Table1[[#This Row],[Order Date]]</f>
        <v>6</v>
      </c>
      <c r="P81">
        <f>ROUND(G81*H81*VLOOKUP(D81,Table2[#All],2,FALSE),0)</f>
        <v>560</v>
      </c>
      <c r="Q81">
        <f>Table1[[#This Row],[Quantity]]*Table1[[#This Row],[Unit Price]]</f>
        <v>1120</v>
      </c>
      <c r="R81">
        <f>Table1[[#This Row],[Sales Revenue]]-Table1[[#This Row],[Total Cost]]</f>
        <v>560</v>
      </c>
    </row>
    <row r="82" spans="1:18" x14ac:dyDescent="0.35">
      <c r="A82">
        <v>81</v>
      </c>
      <c r="B82" t="s">
        <v>205</v>
      </c>
      <c r="C82" t="s">
        <v>49</v>
      </c>
      <c r="D82" t="s">
        <v>123</v>
      </c>
      <c r="E82" s="1">
        <v>45441</v>
      </c>
      <c r="F82" s="1">
        <v>45455</v>
      </c>
      <c r="G82">
        <v>1</v>
      </c>
      <c r="H82">
        <v>247</v>
      </c>
      <c r="I82" t="s">
        <v>17</v>
      </c>
      <c r="J82" t="s">
        <v>74</v>
      </c>
      <c r="K82" t="s">
        <v>56</v>
      </c>
      <c r="L82">
        <f>YEAR(Table1[[#This Row],[Order Date]])</f>
        <v>2024</v>
      </c>
      <c r="M82" t="str">
        <f>TEXT(Table1[[#This Row],[Order Date]],"MMM")</f>
        <v>May</v>
      </c>
      <c r="N82" t="str">
        <f>TEXT(Table1[[#This Row],[Order Date]],"DDD")</f>
        <v>Wed</v>
      </c>
      <c r="O82">
        <f>Table1[[#This Row],[Delivered Date]]-Table1[[#This Row],[Order Date]]</f>
        <v>14</v>
      </c>
      <c r="P82">
        <f>ROUND(G82*H82*VLOOKUP(D82,Table2[#All],2,FALSE),0)</f>
        <v>148</v>
      </c>
      <c r="Q82">
        <f>Table1[[#This Row],[Quantity]]*Table1[[#This Row],[Unit Price]]</f>
        <v>247</v>
      </c>
      <c r="R82">
        <f>Table1[[#This Row],[Sales Revenue]]-Table1[[#This Row],[Total Cost]]</f>
        <v>99</v>
      </c>
    </row>
    <row r="83" spans="1:18" x14ac:dyDescent="0.35">
      <c r="A83">
        <v>82</v>
      </c>
      <c r="B83" t="s">
        <v>206</v>
      </c>
      <c r="C83" t="s">
        <v>51</v>
      </c>
      <c r="D83" t="s">
        <v>193</v>
      </c>
      <c r="E83" s="1">
        <v>45643</v>
      </c>
      <c r="F83" s="1">
        <v>45656</v>
      </c>
      <c r="G83">
        <v>4</v>
      </c>
      <c r="H83">
        <v>956</v>
      </c>
      <c r="I83" t="s">
        <v>17</v>
      </c>
      <c r="J83" t="s">
        <v>74</v>
      </c>
      <c r="K83" t="s">
        <v>57</v>
      </c>
      <c r="L83">
        <f>YEAR(Table1[[#This Row],[Order Date]])</f>
        <v>2024</v>
      </c>
      <c r="M83" t="str">
        <f>TEXT(Table1[[#This Row],[Order Date]],"MMM")</f>
        <v>Dec</v>
      </c>
      <c r="N83" t="str">
        <f>TEXT(Table1[[#This Row],[Order Date]],"DDD")</f>
        <v>Tue</v>
      </c>
      <c r="O83">
        <f>Table1[[#This Row],[Delivered Date]]-Table1[[#This Row],[Order Date]]</f>
        <v>13</v>
      </c>
      <c r="P83">
        <f>ROUND(G83*H83*VLOOKUP(D83,Table2[#All],2,FALSE),0)</f>
        <v>2294</v>
      </c>
      <c r="Q83">
        <f>Table1[[#This Row],[Quantity]]*Table1[[#This Row],[Unit Price]]</f>
        <v>3824</v>
      </c>
      <c r="R83">
        <f>Table1[[#This Row],[Sales Revenue]]-Table1[[#This Row],[Total Cost]]</f>
        <v>1530</v>
      </c>
    </row>
    <row r="84" spans="1:18" x14ac:dyDescent="0.35">
      <c r="A84">
        <v>83</v>
      </c>
      <c r="B84" t="s">
        <v>207</v>
      </c>
      <c r="C84" t="s">
        <v>48</v>
      </c>
      <c r="D84" t="s">
        <v>119</v>
      </c>
      <c r="E84" s="1">
        <v>45322</v>
      </c>
      <c r="F84" s="1">
        <v>45336</v>
      </c>
      <c r="G84">
        <v>3</v>
      </c>
      <c r="H84">
        <v>821</v>
      </c>
      <c r="I84" t="s">
        <v>17</v>
      </c>
      <c r="J84" t="s">
        <v>74</v>
      </c>
      <c r="K84" t="s">
        <v>58</v>
      </c>
      <c r="L84">
        <f>YEAR(Table1[[#This Row],[Order Date]])</f>
        <v>2024</v>
      </c>
      <c r="M84" t="str">
        <f>TEXT(Table1[[#This Row],[Order Date]],"MMM")</f>
        <v>Jan</v>
      </c>
      <c r="N84" t="str">
        <f>TEXT(Table1[[#This Row],[Order Date]],"DDD")</f>
        <v>Wed</v>
      </c>
      <c r="O84">
        <f>Table1[[#This Row],[Delivered Date]]-Table1[[#This Row],[Order Date]]</f>
        <v>14</v>
      </c>
      <c r="P84">
        <f>ROUND(G84*H84*VLOOKUP(D84,Table2[#All],2,FALSE),0)</f>
        <v>1601</v>
      </c>
      <c r="Q84">
        <f>Table1[[#This Row],[Quantity]]*Table1[[#This Row],[Unit Price]]</f>
        <v>2463</v>
      </c>
      <c r="R84">
        <f>Table1[[#This Row],[Sales Revenue]]-Table1[[#This Row],[Total Cost]]</f>
        <v>862</v>
      </c>
    </row>
    <row r="85" spans="1:18" x14ac:dyDescent="0.35">
      <c r="A85">
        <v>84</v>
      </c>
      <c r="B85" t="s">
        <v>208</v>
      </c>
      <c r="C85" t="s">
        <v>49</v>
      </c>
      <c r="D85" t="s">
        <v>134</v>
      </c>
      <c r="E85" s="1">
        <v>45516</v>
      </c>
      <c r="F85" s="1">
        <v>45521</v>
      </c>
      <c r="G85">
        <v>2</v>
      </c>
      <c r="H85">
        <v>489</v>
      </c>
      <c r="I85" t="s">
        <v>17</v>
      </c>
      <c r="J85" t="s">
        <v>72</v>
      </c>
      <c r="K85" t="s">
        <v>56</v>
      </c>
      <c r="L85">
        <f>YEAR(Table1[[#This Row],[Order Date]])</f>
        <v>2024</v>
      </c>
      <c r="M85" t="str">
        <f>TEXT(Table1[[#This Row],[Order Date]],"MMM")</f>
        <v>Aug</v>
      </c>
      <c r="N85" t="str">
        <f>TEXT(Table1[[#This Row],[Order Date]],"DDD")</f>
        <v>Mon</v>
      </c>
      <c r="O85">
        <f>Table1[[#This Row],[Delivered Date]]-Table1[[#This Row],[Order Date]]</f>
        <v>5</v>
      </c>
      <c r="P85">
        <f>ROUND(G85*H85*VLOOKUP(D85,Table2[#All],2,FALSE),0)</f>
        <v>538</v>
      </c>
      <c r="Q85">
        <f>Table1[[#This Row],[Quantity]]*Table1[[#This Row],[Unit Price]]</f>
        <v>978</v>
      </c>
      <c r="R85">
        <f>Table1[[#This Row],[Sales Revenue]]-Table1[[#This Row],[Total Cost]]</f>
        <v>440</v>
      </c>
    </row>
    <row r="86" spans="1:18" x14ac:dyDescent="0.35">
      <c r="A86">
        <v>85</v>
      </c>
      <c r="B86" t="s">
        <v>209</v>
      </c>
      <c r="C86" t="s">
        <v>51</v>
      </c>
      <c r="D86" t="s">
        <v>108</v>
      </c>
      <c r="E86" s="1">
        <v>45548</v>
      </c>
      <c r="F86" s="1">
        <v>45560</v>
      </c>
      <c r="G86">
        <v>9</v>
      </c>
      <c r="H86">
        <v>515</v>
      </c>
      <c r="I86" t="s">
        <v>17</v>
      </c>
      <c r="J86" t="s">
        <v>71</v>
      </c>
      <c r="K86" t="s">
        <v>58</v>
      </c>
      <c r="L86">
        <f>YEAR(Table1[[#This Row],[Order Date]])</f>
        <v>2024</v>
      </c>
      <c r="M86" t="str">
        <f>TEXT(Table1[[#This Row],[Order Date]],"MMM")</f>
        <v>Sep</v>
      </c>
      <c r="N86" t="str">
        <f>TEXT(Table1[[#This Row],[Order Date]],"DDD")</f>
        <v>Fri</v>
      </c>
      <c r="O86">
        <f>Table1[[#This Row],[Delivered Date]]-Table1[[#This Row],[Order Date]]</f>
        <v>12</v>
      </c>
      <c r="P86">
        <f>ROUND(G86*H86*VLOOKUP(D86,Table2[#All],2,FALSE),0)</f>
        <v>2549</v>
      </c>
      <c r="Q86">
        <f>Table1[[#This Row],[Quantity]]*Table1[[#This Row],[Unit Price]]</f>
        <v>4635</v>
      </c>
      <c r="R86">
        <f>Table1[[#This Row],[Sales Revenue]]-Table1[[#This Row],[Total Cost]]</f>
        <v>2086</v>
      </c>
    </row>
    <row r="87" spans="1:18" x14ac:dyDescent="0.35">
      <c r="A87">
        <v>86</v>
      </c>
      <c r="B87" t="s">
        <v>210</v>
      </c>
      <c r="C87" t="s">
        <v>50</v>
      </c>
      <c r="D87" t="s">
        <v>110</v>
      </c>
      <c r="E87" s="1">
        <v>45457</v>
      </c>
      <c r="F87" s="1">
        <v>45462</v>
      </c>
      <c r="G87">
        <v>10</v>
      </c>
      <c r="H87">
        <v>266</v>
      </c>
      <c r="I87" t="s">
        <v>1</v>
      </c>
      <c r="J87" t="s">
        <v>70</v>
      </c>
      <c r="K87" t="s">
        <v>58</v>
      </c>
      <c r="L87">
        <f>YEAR(Table1[[#This Row],[Order Date]])</f>
        <v>2024</v>
      </c>
      <c r="M87" t="str">
        <f>TEXT(Table1[[#This Row],[Order Date]],"MMM")</f>
        <v>Jun</v>
      </c>
      <c r="N87" t="str">
        <f>TEXT(Table1[[#This Row],[Order Date]],"DDD")</f>
        <v>Fri</v>
      </c>
      <c r="O87">
        <f>Table1[[#This Row],[Delivered Date]]-Table1[[#This Row],[Order Date]]</f>
        <v>5</v>
      </c>
      <c r="P87">
        <f>ROUND(G87*H87*VLOOKUP(D87,Table2[#All],2,FALSE),0)</f>
        <v>1729</v>
      </c>
      <c r="Q87">
        <f>Table1[[#This Row],[Quantity]]*Table1[[#This Row],[Unit Price]]</f>
        <v>2660</v>
      </c>
      <c r="R87">
        <f>Table1[[#This Row],[Sales Revenue]]-Table1[[#This Row],[Total Cost]]</f>
        <v>931</v>
      </c>
    </row>
    <row r="88" spans="1:18" x14ac:dyDescent="0.35">
      <c r="A88">
        <v>87</v>
      </c>
      <c r="B88" t="s">
        <v>211</v>
      </c>
      <c r="C88" t="s">
        <v>49</v>
      </c>
      <c r="D88" t="s">
        <v>123</v>
      </c>
      <c r="E88" s="1">
        <v>45434</v>
      </c>
      <c r="F88" s="1">
        <v>45444</v>
      </c>
      <c r="G88">
        <v>3</v>
      </c>
      <c r="H88">
        <v>609</v>
      </c>
      <c r="I88" t="s">
        <v>1</v>
      </c>
      <c r="J88" t="s">
        <v>71</v>
      </c>
      <c r="K88" t="s">
        <v>58</v>
      </c>
      <c r="L88">
        <f>YEAR(Table1[[#This Row],[Order Date]])</f>
        <v>2024</v>
      </c>
      <c r="M88" t="str">
        <f>TEXT(Table1[[#This Row],[Order Date]],"MMM")</f>
        <v>May</v>
      </c>
      <c r="N88" t="str">
        <f>TEXT(Table1[[#This Row],[Order Date]],"DDD")</f>
        <v>Wed</v>
      </c>
      <c r="O88">
        <f>Table1[[#This Row],[Delivered Date]]-Table1[[#This Row],[Order Date]]</f>
        <v>10</v>
      </c>
      <c r="P88">
        <f>ROUND(G88*H88*VLOOKUP(D88,Table2[#All],2,FALSE),0)</f>
        <v>1096</v>
      </c>
      <c r="Q88">
        <f>Table1[[#This Row],[Quantity]]*Table1[[#This Row],[Unit Price]]</f>
        <v>1827</v>
      </c>
      <c r="R88">
        <f>Table1[[#This Row],[Sales Revenue]]-Table1[[#This Row],[Total Cost]]</f>
        <v>731</v>
      </c>
    </row>
    <row r="89" spans="1:18" x14ac:dyDescent="0.35">
      <c r="A89">
        <v>88</v>
      </c>
      <c r="B89" t="s">
        <v>212</v>
      </c>
      <c r="C89" t="s">
        <v>51</v>
      </c>
      <c r="D89" t="s">
        <v>108</v>
      </c>
      <c r="E89" s="1">
        <v>45501</v>
      </c>
      <c r="F89" s="1">
        <v>45505</v>
      </c>
      <c r="G89">
        <v>6</v>
      </c>
      <c r="H89">
        <v>338</v>
      </c>
      <c r="I89" t="s">
        <v>1</v>
      </c>
      <c r="J89" t="s">
        <v>72</v>
      </c>
      <c r="K89" t="s">
        <v>58</v>
      </c>
      <c r="L89">
        <f>YEAR(Table1[[#This Row],[Order Date]])</f>
        <v>2024</v>
      </c>
      <c r="M89" t="str">
        <f>TEXT(Table1[[#This Row],[Order Date]],"MMM")</f>
        <v>Jul</v>
      </c>
      <c r="N89" t="str">
        <f>TEXT(Table1[[#This Row],[Order Date]],"DDD")</f>
        <v>Sun</v>
      </c>
      <c r="O89">
        <f>Table1[[#This Row],[Delivered Date]]-Table1[[#This Row],[Order Date]]</f>
        <v>4</v>
      </c>
      <c r="P89">
        <f>ROUND(G89*H89*VLOOKUP(D89,Table2[#All],2,FALSE),0)</f>
        <v>1115</v>
      </c>
      <c r="Q89">
        <f>Table1[[#This Row],[Quantity]]*Table1[[#This Row],[Unit Price]]</f>
        <v>2028</v>
      </c>
      <c r="R89">
        <f>Table1[[#This Row],[Sales Revenue]]-Table1[[#This Row],[Total Cost]]</f>
        <v>913</v>
      </c>
    </row>
    <row r="90" spans="1:18" x14ac:dyDescent="0.35">
      <c r="A90">
        <v>89</v>
      </c>
      <c r="B90" t="s">
        <v>213</v>
      </c>
      <c r="C90" t="s">
        <v>52</v>
      </c>
      <c r="D90" t="s">
        <v>128</v>
      </c>
      <c r="E90" s="1">
        <v>45647</v>
      </c>
      <c r="F90" s="1">
        <v>45650</v>
      </c>
      <c r="G90">
        <v>8</v>
      </c>
      <c r="H90">
        <v>305</v>
      </c>
      <c r="I90" t="s">
        <v>17</v>
      </c>
      <c r="J90" t="s">
        <v>72</v>
      </c>
      <c r="K90" t="s">
        <v>57</v>
      </c>
      <c r="L90">
        <f>YEAR(Table1[[#This Row],[Order Date]])</f>
        <v>2024</v>
      </c>
      <c r="M90" t="str">
        <f>TEXT(Table1[[#This Row],[Order Date]],"MMM")</f>
        <v>Dec</v>
      </c>
      <c r="N90" t="str">
        <f>TEXT(Table1[[#This Row],[Order Date]],"DDD")</f>
        <v>Sat</v>
      </c>
      <c r="O90">
        <f>Table1[[#This Row],[Delivered Date]]-Table1[[#This Row],[Order Date]]</f>
        <v>3</v>
      </c>
      <c r="P90">
        <f>ROUND(G90*H90*VLOOKUP(D90,Table2[#All],2,FALSE),0)</f>
        <v>1708</v>
      </c>
      <c r="Q90">
        <f>Table1[[#This Row],[Quantity]]*Table1[[#This Row],[Unit Price]]</f>
        <v>2440</v>
      </c>
      <c r="R90">
        <f>Table1[[#This Row],[Sales Revenue]]-Table1[[#This Row],[Total Cost]]</f>
        <v>732</v>
      </c>
    </row>
    <row r="91" spans="1:18" x14ac:dyDescent="0.35">
      <c r="A91">
        <v>90</v>
      </c>
      <c r="B91" t="s">
        <v>214</v>
      </c>
      <c r="C91" t="s">
        <v>49</v>
      </c>
      <c r="D91" t="s">
        <v>104</v>
      </c>
      <c r="E91" s="1">
        <v>45628</v>
      </c>
      <c r="F91" s="1">
        <v>45641</v>
      </c>
      <c r="G91">
        <v>9</v>
      </c>
      <c r="H91">
        <v>483</v>
      </c>
      <c r="I91" t="s">
        <v>1</v>
      </c>
      <c r="J91" t="s">
        <v>71</v>
      </c>
      <c r="K91" t="s">
        <v>57</v>
      </c>
      <c r="L91">
        <f>YEAR(Table1[[#This Row],[Order Date]])</f>
        <v>2024</v>
      </c>
      <c r="M91" t="str">
        <f>TEXT(Table1[[#This Row],[Order Date]],"MMM")</f>
        <v>Dec</v>
      </c>
      <c r="N91" t="str">
        <f>TEXT(Table1[[#This Row],[Order Date]],"DDD")</f>
        <v>Mon</v>
      </c>
      <c r="O91">
        <f>Table1[[#This Row],[Delivered Date]]-Table1[[#This Row],[Order Date]]</f>
        <v>13</v>
      </c>
      <c r="P91">
        <f>ROUND(G91*H91*VLOOKUP(D91,Table2[#All],2,FALSE),0)</f>
        <v>2174</v>
      </c>
      <c r="Q91">
        <f>Table1[[#This Row],[Quantity]]*Table1[[#This Row],[Unit Price]]</f>
        <v>4347</v>
      </c>
      <c r="R91">
        <f>Table1[[#This Row],[Sales Revenue]]-Table1[[#This Row],[Total Cost]]</f>
        <v>2173</v>
      </c>
    </row>
    <row r="92" spans="1:18" x14ac:dyDescent="0.35">
      <c r="A92">
        <v>91</v>
      </c>
      <c r="B92" t="s">
        <v>215</v>
      </c>
      <c r="C92" t="s">
        <v>49</v>
      </c>
      <c r="D92" t="s">
        <v>134</v>
      </c>
      <c r="E92" s="1">
        <v>45610</v>
      </c>
      <c r="F92" s="1">
        <v>45614</v>
      </c>
      <c r="G92">
        <v>8</v>
      </c>
      <c r="H92">
        <v>650</v>
      </c>
      <c r="I92" t="s">
        <v>1</v>
      </c>
      <c r="J92" t="s">
        <v>71</v>
      </c>
      <c r="K92" t="s">
        <v>56</v>
      </c>
      <c r="L92">
        <f>YEAR(Table1[[#This Row],[Order Date]])</f>
        <v>2024</v>
      </c>
      <c r="M92" t="str">
        <f>TEXT(Table1[[#This Row],[Order Date]],"MMM")</f>
        <v>Nov</v>
      </c>
      <c r="N92" t="str">
        <f>TEXT(Table1[[#This Row],[Order Date]],"DDD")</f>
        <v>Thu</v>
      </c>
      <c r="O92">
        <f>Table1[[#This Row],[Delivered Date]]-Table1[[#This Row],[Order Date]]</f>
        <v>4</v>
      </c>
      <c r="P92">
        <f>ROUND(G92*H92*VLOOKUP(D92,Table2[#All],2,FALSE),0)</f>
        <v>2860</v>
      </c>
      <c r="Q92">
        <f>Table1[[#This Row],[Quantity]]*Table1[[#This Row],[Unit Price]]</f>
        <v>5200</v>
      </c>
      <c r="R92">
        <f>Table1[[#This Row],[Sales Revenue]]-Table1[[#This Row],[Total Cost]]</f>
        <v>2340</v>
      </c>
    </row>
    <row r="93" spans="1:18" x14ac:dyDescent="0.35">
      <c r="A93">
        <v>92</v>
      </c>
      <c r="B93" t="s">
        <v>216</v>
      </c>
      <c r="C93" t="s">
        <v>52</v>
      </c>
      <c r="D93" t="s">
        <v>112</v>
      </c>
      <c r="E93" s="1">
        <v>45359</v>
      </c>
      <c r="F93" s="1">
        <v>45373</v>
      </c>
      <c r="G93">
        <v>5</v>
      </c>
      <c r="H93">
        <v>458</v>
      </c>
      <c r="I93" t="s">
        <v>1</v>
      </c>
      <c r="J93" t="s">
        <v>72</v>
      </c>
      <c r="K93" t="s">
        <v>58</v>
      </c>
      <c r="L93">
        <f>YEAR(Table1[[#This Row],[Order Date]])</f>
        <v>2024</v>
      </c>
      <c r="M93" t="str">
        <f>TEXT(Table1[[#This Row],[Order Date]],"MMM")</f>
        <v>Mar</v>
      </c>
      <c r="N93" t="str">
        <f>TEXT(Table1[[#This Row],[Order Date]],"DDD")</f>
        <v>Fri</v>
      </c>
      <c r="O93">
        <f>Table1[[#This Row],[Delivered Date]]-Table1[[#This Row],[Order Date]]</f>
        <v>14</v>
      </c>
      <c r="P93">
        <f>ROUND(G93*H93*VLOOKUP(D93,Table2[#All],2,FALSE),0)</f>
        <v>1718</v>
      </c>
      <c r="Q93">
        <f>Table1[[#This Row],[Quantity]]*Table1[[#This Row],[Unit Price]]</f>
        <v>2290</v>
      </c>
      <c r="R93">
        <f>Table1[[#This Row],[Sales Revenue]]-Table1[[#This Row],[Total Cost]]</f>
        <v>572</v>
      </c>
    </row>
    <row r="94" spans="1:18" x14ac:dyDescent="0.35">
      <c r="A94">
        <v>93</v>
      </c>
      <c r="B94" t="s">
        <v>217</v>
      </c>
      <c r="C94" t="s">
        <v>50</v>
      </c>
      <c r="D94" t="s">
        <v>115</v>
      </c>
      <c r="E94" s="1">
        <v>45414</v>
      </c>
      <c r="F94" s="1">
        <v>45425</v>
      </c>
      <c r="G94">
        <v>3</v>
      </c>
      <c r="H94">
        <v>328</v>
      </c>
      <c r="I94" t="s">
        <v>17</v>
      </c>
      <c r="J94" t="s">
        <v>72</v>
      </c>
      <c r="K94" t="s">
        <v>58</v>
      </c>
      <c r="L94">
        <f>YEAR(Table1[[#This Row],[Order Date]])</f>
        <v>2024</v>
      </c>
      <c r="M94" t="str">
        <f>TEXT(Table1[[#This Row],[Order Date]],"MMM")</f>
        <v>May</v>
      </c>
      <c r="N94" t="str">
        <f>TEXT(Table1[[#This Row],[Order Date]],"DDD")</f>
        <v>Thu</v>
      </c>
      <c r="O94">
        <f>Table1[[#This Row],[Delivered Date]]-Table1[[#This Row],[Order Date]]</f>
        <v>11</v>
      </c>
      <c r="P94">
        <f>ROUND(G94*H94*VLOOKUP(D94,Table2[#All],2,FALSE),0)</f>
        <v>787</v>
      </c>
      <c r="Q94">
        <f>Table1[[#This Row],[Quantity]]*Table1[[#This Row],[Unit Price]]</f>
        <v>984</v>
      </c>
      <c r="R94">
        <f>Table1[[#This Row],[Sales Revenue]]-Table1[[#This Row],[Total Cost]]</f>
        <v>197</v>
      </c>
    </row>
    <row r="95" spans="1:18" x14ac:dyDescent="0.35">
      <c r="A95">
        <v>94</v>
      </c>
      <c r="B95" t="s">
        <v>218</v>
      </c>
      <c r="C95" t="s">
        <v>48</v>
      </c>
      <c r="D95" t="s">
        <v>106</v>
      </c>
      <c r="E95" s="1">
        <v>45574</v>
      </c>
      <c r="F95" s="1">
        <v>45581</v>
      </c>
      <c r="G95">
        <v>3</v>
      </c>
      <c r="H95">
        <v>402</v>
      </c>
      <c r="I95" t="s">
        <v>17</v>
      </c>
      <c r="J95" t="s">
        <v>70</v>
      </c>
      <c r="K95" t="s">
        <v>55</v>
      </c>
      <c r="L95">
        <f>YEAR(Table1[[#This Row],[Order Date]])</f>
        <v>2024</v>
      </c>
      <c r="M95" t="str">
        <f>TEXT(Table1[[#This Row],[Order Date]],"MMM")</f>
        <v>Oct</v>
      </c>
      <c r="N95" t="str">
        <f>TEXT(Table1[[#This Row],[Order Date]],"DDD")</f>
        <v>Wed</v>
      </c>
      <c r="O95">
        <f>Table1[[#This Row],[Delivered Date]]-Table1[[#This Row],[Order Date]]</f>
        <v>7</v>
      </c>
      <c r="P95">
        <f>ROUND(G95*H95*VLOOKUP(D95,Table2[#All],2,FALSE),0)</f>
        <v>905</v>
      </c>
      <c r="Q95">
        <f>Table1[[#This Row],[Quantity]]*Table1[[#This Row],[Unit Price]]</f>
        <v>1206</v>
      </c>
      <c r="R95">
        <f>Table1[[#This Row],[Sales Revenue]]-Table1[[#This Row],[Total Cost]]</f>
        <v>301</v>
      </c>
    </row>
    <row r="96" spans="1:18" x14ac:dyDescent="0.35">
      <c r="A96">
        <v>95</v>
      </c>
      <c r="B96" t="s">
        <v>219</v>
      </c>
      <c r="C96" t="s">
        <v>50</v>
      </c>
      <c r="D96" t="s">
        <v>174</v>
      </c>
      <c r="E96" s="1">
        <v>45444</v>
      </c>
      <c r="F96" s="1">
        <v>45456</v>
      </c>
      <c r="G96">
        <v>10</v>
      </c>
      <c r="H96">
        <v>603</v>
      </c>
      <c r="I96" t="s">
        <v>1</v>
      </c>
      <c r="J96" t="s">
        <v>72</v>
      </c>
      <c r="K96" t="s">
        <v>55</v>
      </c>
      <c r="L96">
        <f>YEAR(Table1[[#This Row],[Order Date]])</f>
        <v>2024</v>
      </c>
      <c r="M96" t="str">
        <f>TEXT(Table1[[#This Row],[Order Date]],"MMM")</f>
        <v>Jun</v>
      </c>
      <c r="N96" t="str">
        <f>TEXT(Table1[[#This Row],[Order Date]],"DDD")</f>
        <v>Sat</v>
      </c>
      <c r="O96">
        <f>Table1[[#This Row],[Delivered Date]]-Table1[[#This Row],[Order Date]]</f>
        <v>12</v>
      </c>
      <c r="P96">
        <f>ROUND(G96*H96*VLOOKUP(D96,Table2[#All],2,FALSE),0)</f>
        <v>4221</v>
      </c>
      <c r="Q96">
        <f>Table1[[#This Row],[Quantity]]*Table1[[#This Row],[Unit Price]]</f>
        <v>6030</v>
      </c>
      <c r="R96">
        <f>Table1[[#This Row],[Sales Revenue]]-Table1[[#This Row],[Total Cost]]</f>
        <v>1809</v>
      </c>
    </row>
    <row r="97" spans="1:18" x14ac:dyDescent="0.35">
      <c r="A97">
        <v>96</v>
      </c>
      <c r="B97" t="s">
        <v>220</v>
      </c>
      <c r="C97" t="s">
        <v>50</v>
      </c>
      <c r="D97" t="s">
        <v>115</v>
      </c>
      <c r="E97" s="1">
        <v>45525</v>
      </c>
      <c r="F97" s="1">
        <v>45537</v>
      </c>
      <c r="G97">
        <v>1</v>
      </c>
      <c r="H97">
        <v>749</v>
      </c>
      <c r="I97" t="s">
        <v>17</v>
      </c>
      <c r="J97" t="s">
        <v>70</v>
      </c>
      <c r="K97" t="s">
        <v>58</v>
      </c>
      <c r="L97">
        <f>YEAR(Table1[[#This Row],[Order Date]])</f>
        <v>2024</v>
      </c>
      <c r="M97" t="str">
        <f>TEXT(Table1[[#This Row],[Order Date]],"MMM")</f>
        <v>Aug</v>
      </c>
      <c r="N97" t="str">
        <f>TEXT(Table1[[#This Row],[Order Date]],"DDD")</f>
        <v>Wed</v>
      </c>
      <c r="O97">
        <f>Table1[[#This Row],[Delivered Date]]-Table1[[#This Row],[Order Date]]</f>
        <v>12</v>
      </c>
      <c r="P97">
        <f>ROUND(G97*H97*VLOOKUP(D97,Table2[#All],2,FALSE),0)</f>
        <v>599</v>
      </c>
      <c r="Q97">
        <f>Table1[[#This Row],[Quantity]]*Table1[[#This Row],[Unit Price]]</f>
        <v>749</v>
      </c>
      <c r="R97">
        <f>Table1[[#This Row],[Sales Revenue]]-Table1[[#This Row],[Total Cost]]</f>
        <v>150</v>
      </c>
    </row>
    <row r="98" spans="1:18" x14ac:dyDescent="0.35">
      <c r="A98">
        <v>97</v>
      </c>
      <c r="B98" t="s">
        <v>221</v>
      </c>
      <c r="C98" t="s">
        <v>48</v>
      </c>
      <c r="D98" t="s">
        <v>119</v>
      </c>
      <c r="E98" s="1">
        <v>45532</v>
      </c>
      <c r="F98" s="1">
        <v>45539</v>
      </c>
      <c r="G98">
        <v>5</v>
      </c>
      <c r="H98">
        <v>356</v>
      </c>
      <c r="I98" t="s">
        <v>17</v>
      </c>
      <c r="J98" t="s">
        <v>72</v>
      </c>
      <c r="K98" t="s">
        <v>58</v>
      </c>
      <c r="L98">
        <f>YEAR(Table1[[#This Row],[Order Date]])</f>
        <v>2024</v>
      </c>
      <c r="M98" t="str">
        <f>TEXT(Table1[[#This Row],[Order Date]],"MMM")</f>
        <v>Aug</v>
      </c>
      <c r="N98" t="str">
        <f>TEXT(Table1[[#This Row],[Order Date]],"DDD")</f>
        <v>Wed</v>
      </c>
      <c r="O98">
        <f>Table1[[#This Row],[Delivered Date]]-Table1[[#This Row],[Order Date]]</f>
        <v>7</v>
      </c>
      <c r="P98">
        <f>ROUND(G98*H98*VLOOKUP(D98,Table2[#All],2,FALSE),0)</f>
        <v>1157</v>
      </c>
      <c r="Q98">
        <f>Table1[[#This Row],[Quantity]]*Table1[[#This Row],[Unit Price]]</f>
        <v>1780</v>
      </c>
      <c r="R98">
        <f>Table1[[#This Row],[Sales Revenue]]-Table1[[#This Row],[Total Cost]]</f>
        <v>623</v>
      </c>
    </row>
    <row r="99" spans="1:18" x14ac:dyDescent="0.35">
      <c r="A99">
        <v>98</v>
      </c>
      <c r="B99" t="s">
        <v>222</v>
      </c>
      <c r="C99" t="s">
        <v>50</v>
      </c>
      <c r="D99" t="s">
        <v>174</v>
      </c>
      <c r="E99" s="1">
        <v>45637</v>
      </c>
      <c r="F99" s="1">
        <v>45649</v>
      </c>
      <c r="G99">
        <v>9</v>
      </c>
      <c r="H99">
        <v>399</v>
      </c>
      <c r="I99" t="s">
        <v>17</v>
      </c>
      <c r="J99" t="s">
        <v>74</v>
      </c>
      <c r="K99" t="s">
        <v>58</v>
      </c>
      <c r="L99">
        <f>YEAR(Table1[[#This Row],[Order Date]])</f>
        <v>2024</v>
      </c>
      <c r="M99" t="str">
        <f>TEXT(Table1[[#This Row],[Order Date]],"MMM")</f>
        <v>Dec</v>
      </c>
      <c r="N99" t="str">
        <f>TEXT(Table1[[#This Row],[Order Date]],"DDD")</f>
        <v>Wed</v>
      </c>
      <c r="O99">
        <f>Table1[[#This Row],[Delivered Date]]-Table1[[#This Row],[Order Date]]</f>
        <v>12</v>
      </c>
      <c r="P99">
        <f>ROUND(G99*H99*VLOOKUP(D99,Table2[#All],2,FALSE),0)</f>
        <v>2514</v>
      </c>
      <c r="Q99">
        <f>Table1[[#This Row],[Quantity]]*Table1[[#This Row],[Unit Price]]</f>
        <v>3591</v>
      </c>
      <c r="R99">
        <f>Table1[[#This Row],[Sales Revenue]]-Table1[[#This Row],[Total Cost]]</f>
        <v>1077</v>
      </c>
    </row>
    <row r="100" spans="1:18" x14ac:dyDescent="0.35">
      <c r="A100">
        <v>99</v>
      </c>
      <c r="B100" t="s">
        <v>223</v>
      </c>
      <c r="C100" t="s">
        <v>50</v>
      </c>
      <c r="D100" t="s">
        <v>115</v>
      </c>
      <c r="E100" s="1">
        <v>45327</v>
      </c>
      <c r="F100" s="1">
        <v>45331</v>
      </c>
      <c r="G100">
        <v>4</v>
      </c>
      <c r="H100">
        <v>656</v>
      </c>
      <c r="I100" t="s">
        <v>1</v>
      </c>
      <c r="J100" t="s">
        <v>72</v>
      </c>
      <c r="K100" t="s">
        <v>56</v>
      </c>
      <c r="L100">
        <f>YEAR(Table1[[#This Row],[Order Date]])</f>
        <v>2024</v>
      </c>
      <c r="M100" t="str">
        <f>TEXT(Table1[[#This Row],[Order Date]],"MMM")</f>
        <v>Feb</v>
      </c>
      <c r="N100" t="str">
        <f>TEXT(Table1[[#This Row],[Order Date]],"DDD")</f>
        <v>Mon</v>
      </c>
      <c r="O100">
        <f>Table1[[#This Row],[Delivered Date]]-Table1[[#This Row],[Order Date]]</f>
        <v>4</v>
      </c>
      <c r="P100">
        <f>ROUND(G100*H100*VLOOKUP(D100,Table2[#All],2,FALSE),0)</f>
        <v>2099</v>
      </c>
      <c r="Q100">
        <f>Table1[[#This Row],[Quantity]]*Table1[[#This Row],[Unit Price]]</f>
        <v>2624</v>
      </c>
      <c r="R100">
        <f>Table1[[#This Row],[Sales Revenue]]-Table1[[#This Row],[Total Cost]]</f>
        <v>525</v>
      </c>
    </row>
    <row r="101" spans="1:18" x14ac:dyDescent="0.35">
      <c r="A101">
        <v>100</v>
      </c>
      <c r="B101" t="s">
        <v>224</v>
      </c>
      <c r="C101" t="s">
        <v>50</v>
      </c>
      <c r="D101" t="s">
        <v>110</v>
      </c>
      <c r="E101" s="1">
        <v>45342</v>
      </c>
      <c r="F101" s="1">
        <v>45346</v>
      </c>
      <c r="G101">
        <v>2</v>
      </c>
      <c r="H101">
        <v>464</v>
      </c>
      <c r="I101" t="s">
        <v>1</v>
      </c>
      <c r="J101" t="s">
        <v>70</v>
      </c>
      <c r="K101" t="s">
        <v>57</v>
      </c>
      <c r="L101">
        <f>YEAR(Table1[[#This Row],[Order Date]])</f>
        <v>2024</v>
      </c>
      <c r="M101" t="str">
        <f>TEXT(Table1[[#This Row],[Order Date]],"MMM")</f>
        <v>Feb</v>
      </c>
      <c r="N101" t="str">
        <f>TEXT(Table1[[#This Row],[Order Date]],"DDD")</f>
        <v>Tue</v>
      </c>
      <c r="O101">
        <f>Table1[[#This Row],[Delivered Date]]-Table1[[#This Row],[Order Date]]</f>
        <v>4</v>
      </c>
      <c r="P101">
        <f>ROUND(G101*H101*VLOOKUP(D101,Table2[#All],2,FALSE),0)</f>
        <v>603</v>
      </c>
      <c r="Q101">
        <f>Table1[[#This Row],[Quantity]]*Table1[[#This Row],[Unit Price]]</f>
        <v>928</v>
      </c>
      <c r="R101">
        <f>Table1[[#This Row],[Sales Revenue]]-Table1[[#This Row],[Total Cost]]</f>
        <v>325</v>
      </c>
    </row>
    <row r="102" spans="1:18" x14ac:dyDescent="0.35">
      <c r="A102">
        <v>101</v>
      </c>
      <c r="B102" t="s">
        <v>225</v>
      </c>
      <c r="C102" t="s">
        <v>50</v>
      </c>
      <c r="D102" t="s">
        <v>174</v>
      </c>
      <c r="E102" s="1">
        <v>45320</v>
      </c>
      <c r="F102" s="1">
        <v>45327</v>
      </c>
      <c r="G102">
        <v>5</v>
      </c>
      <c r="H102">
        <v>377</v>
      </c>
      <c r="I102" t="s">
        <v>1</v>
      </c>
      <c r="J102" t="s">
        <v>74</v>
      </c>
      <c r="K102" t="s">
        <v>57</v>
      </c>
      <c r="L102">
        <f>YEAR(Table1[[#This Row],[Order Date]])</f>
        <v>2024</v>
      </c>
      <c r="M102" t="str">
        <f>TEXT(Table1[[#This Row],[Order Date]],"MMM")</f>
        <v>Jan</v>
      </c>
      <c r="N102" t="str">
        <f>TEXT(Table1[[#This Row],[Order Date]],"DDD")</f>
        <v>Mon</v>
      </c>
      <c r="O102">
        <f>Table1[[#This Row],[Delivered Date]]-Table1[[#This Row],[Order Date]]</f>
        <v>7</v>
      </c>
      <c r="P102">
        <f>ROUND(G102*H102*VLOOKUP(D102,Table2[#All],2,FALSE),0)</f>
        <v>1320</v>
      </c>
      <c r="Q102">
        <f>Table1[[#This Row],[Quantity]]*Table1[[#This Row],[Unit Price]]</f>
        <v>1885</v>
      </c>
      <c r="R102">
        <f>Table1[[#This Row],[Sales Revenue]]-Table1[[#This Row],[Total Cost]]</f>
        <v>565</v>
      </c>
    </row>
    <row r="103" spans="1:18" x14ac:dyDescent="0.35">
      <c r="A103">
        <v>102</v>
      </c>
      <c r="B103" t="s">
        <v>226</v>
      </c>
      <c r="C103" t="s">
        <v>48</v>
      </c>
      <c r="D103" t="s">
        <v>130</v>
      </c>
      <c r="E103" s="1">
        <v>45502</v>
      </c>
      <c r="F103" s="1">
        <v>45513</v>
      </c>
      <c r="G103">
        <v>10</v>
      </c>
      <c r="H103">
        <v>708</v>
      </c>
      <c r="I103" t="s">
        <v>1</v>
      </c>
      <c r="J103" t="s">
        <v>73</v>
      </c>
      <c r="K103" t="s">
        <v>56</v>
      </c>
      <c r="L103">
        <f>YEAR(Table1[[#This Row],[Order Date]])</f>
        <v>2024</v>
      </c>
      <c r="M103" t="str">
        <f>TEXT(Table1[[#This Row],[Order Date]],"MMM")</f>
        <v>Jul</v>
      </c>
      <c r="N103" t="str">
        <f>TEXT(Table1[[#This Row],[Order Date]],"DDD")</f>
        <v>Mon</v>
      </c>
      <c r="O103">
        <f>Table1[[#This Row],[Delivered Date]]-Table1[[#This Row],[Order Date]]</f>
        <v>11</v>
      </c>
      <c r="P103">
        <f>ROUND(G103*H103*VLOOKUP(D103,Table2[#All],2,FALSE),0)</f>
        <v>4956</v>
      </c>
      <c r="Q103">
        <f>Table1[[#This Row],[Quantity]]*Table1[[#This Row],[Unit Price]]</f>
        <v>7080</v>
      </c>
      <c r="R103">
        <f>Table1[[#This Row],[Sales Revenue]]-Table1[[#This Row],[Total Cost]]</f>
        <v>2124</v>
      </c>
    </row>
    <row r="104" spans="1:18" x14ac:dyDescent="0.35">
      <c r="A104">
        <v>103</v>
      </c>
      <c r="B104" t="s">
        <v>227</v>
      </c>
      <c r="C104" t="s">
        <v>48</v>
      </c>
      <c r="D104" t="s">
        <v>119</v>
      </c>
      <c r="E104" s="1">
        <v>45613</v>
      </c>
      <c r="F104" s="1">
        <v>45619</v>
      </c>
      <c r="G104">
        <v>1</v>
      </c>
      <c r="H104">
        <v>326</v>
      </c>
      <c r="I104" t="s">
        <v>1</v>
      </c>
      <c r="J104" t="s">
        <v>73</v>
      </c>
      <c r="K104" t="s">
        <v>55</v>
      </c>
      <c r="L104">
        <f>YEAR(Table1[[#This Row],[Order Date]])</f>
        <v>2024</v>
      </c>
      <c r="M104" t="str">
        <f>TEXT(Table1[[#This Row],[Order Date]],"MMM")</f>
        <v>Nov</v>
      </c>
      <c r="N104" t="str">
        <f>TEXT(Table1[[#This Row],[Order Date]],"DDD")</f>
        <v>Sun</v>
      </c>
      <c r="O104">
        <f>Table1[[#This Row],[Delivered Date]]-Table1[[#This Row],[Order Date]]</f>
        <v>6</v>
      </c>
      <c r="P104">
        <f>ROUND(G104*H104*VLOOKUP(D104,Table2[#All],2,FALSE),0)</f>
        <v>212</v>
      </c>
      <c r="Q104">
        <f>Table1[[#This Row],[Quantity]]*Table1[[#This Row],[Unit Price]]</f>
        <v>326</v>
      </c>
      <c r="R104">
        <f>Table1[[#This Row],[Sales Revenue]]-Table1[[#This Row],[Total Cost]]</f>
        <v>114</v>
      </c>
    </row>
    <row r="105" spans="1:18" x14ac:dyDescent="0.35">
      <c r="A105">
        <v>104</v>
      </c>
      <c r="B105" t="s">
        <v>228</v>
      </c>
      <c r="C105" t="s">
        <v>49</v>
      </c>
      <c r="D105" t="s">
        <v>134</v>
      </c>
      <c r="E105" s="1">
        <v>45359</v>
      </c>
      <c r="F105" s="1">
        <v>45369</v>
      </c>
      <c r="G105">
        <v>2</v>
      </c>
      <c r="H105">
        <v>941</v>
      </c>
      <c r="I105" t="s">
        <v>17</v>
      </c>
      <c r="J105" t="s">
        <v>74</v>
      </c>
      <c r="K105" t="s">
        <v>56</v>
      </c>
      <c r="L105">
        <f>YEAR(Table1[[#This Row],[Order Date]])</f>
        <v>2024</v>
      </c>
      <c r="M105" t="str">
        <f>TEXT(Table1[[#This Row],[Order Date]],"MMM")</f>
        <v>Mar</v>
      </c>
      <c r="N105" t="str">
        <f>TEXT(Table1[[#This Row],[Order Date]],"DDD")</f>
        <v>Fri</v>
      </c>
      <c r="O105">
        <f>Table1[[#This Row],[Delivered Date]]-Table1[[#This Row],[Order Date]]</f>
        <v>10</v>
      </c>
      <c r="P105">
        <f>ROUND(G105*H105*VLOOKUP(D105,Table2[#All],2,FALSE),0)</f>
        <v>1035</v>
      </c>
      <c r="Q105">
        <f>Table1[[#This Row],[Quantity]]*Table1[[#This Row],[Unit Price]]</f>
        <v>1882</v>
      </c>
      <c r="R105">
        <f>Table1[[#This Row],[Sales Revenue]]-Table1[[#This Row],[Total Cost]]</f>
        <v>847</v>
      </c>
    </row>
    <row r="106" spans="1:18" x14ac:dyDescent="0.35">
      <c r="A106">
        <v>105</v>
      </c>
      <c r="B106" t="s">
        <v>229</v>
      </c>
      <c r="C106" t="s">
        <v>51</v>
      </c>
      <c r="D106" t="s">
        <v>178</v>
      </c>
      <c r="E106" s="1">
        <v>45394</v>
      </c>
      <c r="F106" s="1">
        <v>45403</v>
      </c>
      <c r="G106">
        <v>3</v>
      </c>
      <c r="H106">
        <v>815</v>
      </c>
      <c r="I106" t="s">
        <v>17</v>
      </c>
      <c r="J106" t="s">
        <v>72</v>
      </c>
      <c r="K106" t="s">
        <v>56</v>
      </c>
      <c r="L106">
        <f>YEAR(Table1[[#This Row],[Order Date]])</f>
        <v>2024</v>
      </c>
      <c r="M106" t="str">
        <f>TEXT(Table1[[#This Row],[Order Date]],"MMM")</f>
        <v>Apr</v>
      </c>
      <c r="N106" t="str">
        <f>TEXT(Table1[[#This Row],[Order Date]],"DDD")</f>
        <v>Fri</v>
      </c>
      <c r="O106">
        <f>Table1[[#This Row],[Delivered Date]]-Table1[[#This Row],[Order Date]]</f>
        <v>9</v>
      </c>
      <c r="P106">
        <f>ROUND(G106*H106*VLOOKUP(D106,Table2[#All],2,FALSE),0)</f>
        <v>1467</v>
      </c>
      <c r="Q106">
        <f>Table1[[#This Row],[Quantity]]*Table1[[#This Row],[Unit Price]]</f>
        <v>2445</v>
      </c>
      <c r="R106">
        <f>Table1[[#This Row],[Sales Revenue]]-Table1[[#This Row],[Total Cost]]</f>
        <v>978</v>
      </c>
    </row>
    <row r="107" spans="1:18" x14ac:dyDescent="0.35">
      <c r="A107">
        <v>106</v>
      </c>
      <c r="B107" t="s">
        <v>230</v>
      </c>
      <c r="C107" t="s">
        <v>52</v>
      </c>
      <c r="D107" t="s">
        <v>154</v>
      </c>
      <c r="E107" s="1">
        <v>45531</v>
      </c>
      <c r="F107" s="1">
        <v>45538</v>
      </c>
      <c r="G107">
        <v>2</v>
      </c>
      <c r="H107">
        <v>154</v>
      </c>
      <c r="I107" t="s">
        <v>17</v>
      </c>
      <c r="J107" t="s">
        <v>73</v>
      </c>
      <c r="K107" t="s">
        <v>56</v>
      </c>
      <c r="L107">
        <f>YEAR(Table1[[#This Row],[Order Date]])</f>
        <v>2024</v>
      </c>
      <c r="M107" t="str">
        <f>TEXT(Table1[[#This Row],[Order Date]],"MMM")</f>
        <v>Aug</v>
      </c>
      <c r="N107" t="str">
        <f>TEXT(Table1[[#This Row],[Order Date]],"DDD")</f>
        <v>Tue</v>
      </c>
      <c r="O107">
        <f>Table1[[#This Row],[Delivered Date]]-Table1[[#This Row],[Order Date]]</f>
        <v>7</v>
      </c>
      <c r="P107">
        <f>ROUND(G107*H107*VLOOKUP(D107,Table2[#All],2,FALSE),0)</f>
        <v>231</v>
      </c>
      <c r="Q107">
        <f>Table1[[#This Row],[Quantity]]*Table1[[#This Row],[Unit Price]]</f>
        <v>308</v>
      </c>
      <c r="R107">
        <f>Table1[[#This Row],[Sales Revenue]]-Table1[[#This Row],[Total Cost]]</f>
        <v>77</v>
      </c>
    </row>
    <row r="108" spans="1:18" x14ac:dyDescent="0.35">
      <c r="A108">
        <v>107</v>
      </c>
      <c r="B108" t="s">
        <v>231</v>
      </c>
      <c r="C108" t="s">
        <v>49</v>
      </c>
      <c r="D108" t="s">
        <v>104</v>
      </c>
      <c r="E108" s="1">
        <v>45524</v>
      </c>
      <c r="F108" s="1">
        <v>45534</v>
      </c>
      <c r="G108">
        <v>6</v>
      </c>
      <c r="H108">
        <v>698</v>
      </c>
      <c r="I108" t="s">
        <v>17</v>
      </c>
      <c r="J108" t="s">
        <v>72</v>
      </c>
      <c r="K108" t="s">
        <v>56</v>
      </c>
      <c r="L108">
        <f>YEAR(Table1[[#This Row],[Order Date]])</f>
        <v>2024</v>
      </c>
      <c r="M108" t="str">
        <f>TEXT(Table1[[#This Row],[Order Date]],"MMM")</f>
        <v>Aug</v>
      </c>
      <c r="N108" t="str">
        <f>TEXT(Table1[[#This Row],[Order Date]],"DDD")</f>
        <v>Tue</v>
      </c>
      <c r="O108">
        <f>Table1[[#This Row],[Delivered Date]]-Table1[[#This Row],[Order Date]]</f>
        <v>10</v>
      </c>
      <c r="P108">
        <f>ROUND(G108*H108*VLOOKUP(D108,Table2[#All],2,FALSE),0)</f>
        <v>2094</v>
      </c>
      <c r="Q108">
        <f>Table1[[#This Row],[Quantity]]*Table1[[#This Row],[Unit Price]]</f>
        <v>4188</v>
      </c>
      <c r="R108">
        <f>Table1[[#This Row],[Sales Revenue]]-Table1[[#This Row],[Total Cost]]</f>
        <v>2094</v>
      </c>
    </row>
    <row r="109" spans="1:18" x14ac:dyDescent="0.35">
      <c r="A109">
        <v>108</v>
      </c>
      <c r="B109" t="s">
        <v>232</v>
      </c>
      <c r="C109" t="s">
        <v>51</v>
      </c>
      <c r="D109" t="s">
        <v>108</v>
      </c>
      <c r="E109" s="1">
        <v>45347</v>
      </c>
      <c r="F109" s="1">
        <v>45353</v>
      </c>
      <c r="G109">
        <v>4</v>
      </c>
      <c r="H109">
        <v>492</v>
      </c>
      <c r="I109" t="s">
        <v>17</v>
      </c>
      <c r="J109" t="s">
        <v>70</v>
      </c>
      <c r="K109" t="s">
        <v>58</v>
      </c>
      <c r="L109">
        <f>YEAR(Table1[[#This Row],[Order Date]])</f>
        <v>2024</v>
      </c>
      <c r="M109" t="str">
        <f>TEXT(Table1[[#This Row],[Order Date]],"MMM")</f>
        <v>Feb</v>
      </c>
      <c r="N109" t="str">
        <f>TEXT(Table1[[#This Row],[Order Date]],"DDD")</f>
        <v>Sun</v>
      </c>
      <c r="O109">
        <f>Table1[[#This Row],[Delivered Date]]-Table1[[#This Row],[Order Date]]</f>
        <v>6</v>
      </c>
      <c r="P109">
        <f>ROUND(G109*H109*VLOOKUP(D109,Table2[#All],2,FALSE),0)</f>
        <v>1082</v>
      </c>
      <c r="Q109">
        <f>Table1[[#This Row],[Quantity]]*Table1[[#This Row],[Unit Price]]</f>
        <v>1968</v>
      </c>
      <c r="R109">
        <f>Table1[[#This Row],[Sales Revenue]]-Table1[[#This Row],[Total Cost]]</f>
        <v>886</v>
      </c>
    </row>
    <row r="110" spans="1:18" x14ac:dyDescent="0.35">
      <c r="A110">
        <v>109</v>
      </c>
      <c r="B110" t="s">
        <v>233</v>
      </c>
      <c r="C110" t="s">
        <v>52</v>
      </c>
      <c r="D110" t="s">
        <v>112</v>
      </c>
      <c r="E110" s="1">
        <v>45405</v>
      </c>
      <c r="F110" s="1">
        <v>45410</v>
      </c>
      <c r="G110">
        <v>2</v>
      </c>
      <c r="H110">
        <v>660</v>
      </c>
      <c r="I110" t="s">
        <v>17</v>
      </c>
      <c r="J110" t="s">
        <v>73</v>
      </c>
      <c r="K110" t="s">
        <v>55</v>
      </c>
      <c r="L110">
        <f>YEAR(Table1[[#This Row],[Order Date]])</f>
        <v>2024</v>
      </c>
      <c r="M110" t="str">
        <f>TEXT(Table1[[#This Row],[Order Date]],"MMM")</f>
        <v>Apr</v>
      </c>
      <c r="N110" t="str">
        <f>TEXT(Table1[[#This Row],[Order Date]],"DDD")</f>
        <v>Tue</v>
      </c>
      <c r="O110">
        <f>Table1[[#This Row],[Delivered Date]]-Table1[[#This Row],[Order Date]]</f>
        <v>5</v>
      </c>
      <c r="P110">
        <f>ROUND(G110*H110*VLOOKUP(D110,Table2[#All],2,FALSE),0)</f>
        <v>990</v>
      </c>
      <c r="Q110">
        <f>Table1[[#This Row],[Quantity]]*Table1[[#This Row],[Unit Price]]</f>
        <v>1320</v>
      </c>
      <c r="R110">
        <f>Table1[[#This Row],[Sales Revenue]]-Table1[[#This Row],[Total Cost]]</f>
        <v>330</v>
      </c>
    </row>
    <row r="111" spans="1:18" x14ac:dyDescent="0.35">
      <c r="A111">
        <v>110</v>
      </c>
      <c r="B111" t="s">
        <v>234</v>
      </c>
      <c r="C111" t="s">
        <v>51</v>
      </c>
      <c r="D111" t="s">
        <v>178</v>
      </c>
      <c r="E111" s="1">
        <v>45477</v>
      </c>
      <c r="F111" s="1">
        <v>45484</v>
      </c>
      <c r="G111">
        <v>2</v>
      </c>
      <c r="H111">
        <v>712</v>
      </c>
      <c r="I111" t="s">
        <v>17</v>
      </c>
      <c r="J111" t="s">
        <v>74</v>
      </c>
      <c r="K111" t="s">
        <v>58</v>
      </c>
      <c r="L111">
        <f>YEAR(Table1[[#This Row],[Order Date]])</f>
        <v>2024</v>
      </c>
      <c r="M111" t="str">
        <f>TEXT(Table1[[#This Row],[Order Date]],"MMM")</f>
        <v>Jul</v>
      </c>
      <c r="N111" t="str">
        <f>TEXT(Table1[[#This Row],[Order Date]],"DDD")</f>
        <v>Thu</v>
      </c>
      <c r="O111">
        <f>Table1[[#This Row],[Delivered Date]]-Table1[[#This Row],[Order Date]]</f>
        <v>7</v>
      </c>
      <c r="P111">
        <f>ROUND(G111*H111*VLOOKUP(D111,Table2[#All],2,FALSE),0)</f>
        <v>854</v>
      </c>
      <c r="Q111">
        <f>Table1[[#This Row],[Quantity]]*Table1[[#This Row],[Unit Price]]</f>
        <v>1424</v>
      </c>
      <c r="R111">
        <f>Table1[[#This Row],[Sales Revenue]]-Table1[[#This Row],[Total Cost]]</f>
        <v>570</v>
      </c>
    </row>
    <row r="112" spans="1:18" x14ac:dyDescent="0.35">
      <c r="A112">
        <v>111</v>
      </c>
      <c r="B112" t="s">
        <v>235</v>
      </c>
      <c r="C112" t="s">
        <v>52</v>
      </c>
      <c r="D112" t="s">
        <v>154</v>
      </c>
      <c r="E112" s="1">
        <v>45495</v>
      </c>
      <c r="F112" s="1">
        <v>45499</v>
      </c>
      <c r="G112">
        <v>5</v>
      </c>
      <c r="H112">
        <v>204</v>
      </c>
      <c r="I112" t="s">
        <v>1</v>
      </c>
      <c r="J112" t="s">
        <v>70</v>
      </c>
      <c r="K112" t="s">
        <v>55</v>
      </c>
      <c r="L112">
        <f>YEAR(Table1[[#This Row],[Order Date]])</f>
        <v>2024</v>
      </c>
      <c r="M112" t="str">
        <f>TEXT(Table1[[#This Row],[Order Date]],"MMM")</f>
        <v>Jul</v>
      </c>
      <c r="N112" t="str">
        <f>TEXT(Table1[[#This Row],[Order Date]],"DDD")</f>
        <v>Mon</v>
      </c>
      <c r="O112">
        <f>Table1[[#This Row],[Delivered Date]]-Table1[[#This Row],[Order Date]]</f>
        <v>4</v>
      </c>
      <c r="P112">
        <f>ROUND(G112*H112*VLOOKUP(D112,Table2[#All],2,FALSE),0)</f>
        <v>765</v>
      </c>
      <c r="Q112">
        <f>Table1[[#This Row],[Quantity]]*Table1[[#This Row],[Unit Price]]</f>
        <v>1020</v>
      </c>
      <c r="R112">
        <f>Table1[[#This Row],[Sales Revenue]]-Table1[[#This Row],[Total Cost]]</f>
        <v>255</v>
      </c>
    </row>
    <row r="113" spans="1:18" x14ac:dyDescent="0.35">
      <c r="A113">
        <v>112</v>
      </c>
      <c r="B113" t="s">
        <v>236</v>
      </c>
      <c r="C113" t="s">
        <v>48</v>
      </c>
      <c r="D113" t="s">
        <v>130</v>
      </c>
      <c r="E113" s="1">
        <v>45302</v>
      </c>
      <c r="F113" s="1">
        <v>45308</v>
      </c>
      <c r="G113">
        <v>1</v>
      </c>
      <c r="H113">
        <v>815</v>
      </c>
      <c r="I113" t="s">
        <v>1</v>
      </c>
      <c r="J113" t="s">
        <v>74</v>
      </c>
      <c r="K113" t="s">
        <v>58</v>
      </c>
      <c r="L113">
        <f>YEAR(Table1[[#This Row],[Order Date]])</f>
        <v>2024</v>
      </c>
      <c r="M113" t="str">
        <f>TEXT(Table1[[#This Row],[Order Date]],"MMM")</f>
        <v>Jan</v>
      </c>
      <c r="N113" t="str">
        <f>TEXT(Table1[[#This Row],[Order Date]],"DDD")</f>
        <v>Thu</v>
      </c>
      <c r="O113">
        <f>Table1[[#This Row],[Delivered Date]]-Table1[[#This Row],[Order Date]]</f>
        <v>6</v>
      </c>
      <c r="P113">
        <f>ROUND(G113*H113*VLOOKUP(D113,Table2[#All],2,FALSE),0)</f>
        <v>571</v>
      </c>
      <c r="Q113">
        <f>Table1[[#This Row],[Quantity]]*Table1[[#This Row],[Unit Price]]</f>
        <v>815</v>
      </c>
      <c r="R113">
        <f>Table1[[#This Row],[Sales Revenue]]-Table1[[#This Row],[Total Cost]]</f>
        <v>244</v>
      </c>
    </row>
    <row r="114" spans="1:18" x14ac:dyDescent="0.35">
      <c r="A114">
        <v>113</v>
      </c>
      <c r="B114" t="s">
        <v>237</v>
      </c>
      <c r="C114" t="s">
        <v>49</v>
      </c>
      <c r="D114" t="s">
        <v>142</v>
      </c>
      <c r="E114" s="1">
        <v>45327</v>
      </c>
      <c r="F114" s="1">
        <v>45335</v>
      </c>
      <c r="G114">
        <v>9</v>
      </c>
      <c r="H114">
        <v>222</v>
      </c>
      <c r="I114" t="s">
        <v>1</v>
      </c>
      <c r="J114" t="s">
        <v>72</v>
      </c>
      <c r="K114" t="s">
        <v>57</v>
      </c>
      <c r="L114">
        <f>YEAR(Table1[[#This Row],[Order Date]])</f>
        <v>2024</v>
      </c>
      <c r="M114" t="str">
        <f>TEXT(Table1[[#This Row],[Order Date]],"MMM")</f>
        <v>Feb</v>
      </c>
      <c r="N114" t="str">
        <f>TEXT(Table1[[#This Row],[Order Date]],"DDD")</f>
        <v>Mon</v>
      </c>
      <c r="O114">
        <f>Table1[[#This Row],[Delivered Date]]-Table1[[#This Row],[Order Date]]</f>
        <v>8</v>
      </c>
      <c r="P114">
        <f>ROUND(G114*H114*VLOOKUP(D114,Table2[#All],2,FALSE),0)</f>
        <v>999</v>
      </c>
      <c r="Q114">
        <f>Table1[[#This Row],[Quantity]]*Table1[[#This Row],[Unit Price]]</f>
        <v>1998</v>
      </c>
      <c r="R114">
        <f>Table1[[#This Row],[Sales Revenue]]-Table1[[#This Row],[Total Cost]]</f>
        <v>999</v>
      </c>
    </row>
    <row r="115" spans="1:18" x14ac:dyDescent="0.35">
      <c r="A115">
        <v>114</v>
      </c>
      <c r="B115" t="s">
        <v>238</v>
      </c>
      <c r="C115" t="s">
        <v>52</v>
      </c>
      <c r="D115" t="s">
        <v>121</v>
      </c>
      <c r="E115" s="1">
        <v>45597</v>
      </c>
      <c r="F115" s="1">
        <v>45605</v>
      </c>
      <c r="G115">
        <v>1</v>
      </c>
      <c r="H115">
        <v>293</v>
      </c>
      <c r="I115" t="s">
        <v>1</v>
      </c>
      <c r="J115" t="s">
        <v>73</v>
      </c>
      <c r="K115" t="s">
        <v>56</v>
      </c>
      <c r="L115">
        <f>YEAR(Table1[[#This Row],[Order Date]])</f>
        <v>2024</v>
      </c>
      <c r="M115" t="str">
        <f>TEXT(Table1[[#This Row],[Order Date]],"MMM")</f>
        <v>Nov</v>
      </c>
      <c r="N115" t="str">
        <f>TEXT(Table1[[#This Row],[Order Date]],"DDD")</f>
        <v>Fri</v>
      </c>
      <c r="O115">
        <f>Table1[[#This Row],[Delivered Date]]-Table1[[#This Row],[Order Date]]</f>
        <v>8</v>
      </c>
      <c r="P115">
        <f>ROUND(G115*H115*VLOOKUP(D115,Table2[#All],2,FALSE),0)</f>
        <v>190</v>
      </c>
      <c r="Q115">
        <f>Table1[[#This Row],[Quantity]]*Table1[[#This Row],[Unit Price]]</f>
        <v>293</v>
      </c>
      <c r="R115">
        <f>Table1[[#This Row],[Sales Revenue]]-Table1[[#This Row],[Total Cost]]</f>
        <v>103</v>
      </c>
    </row>
    <row r="116" spans="1:18" x14ac:dyDescent="0.35">
      <c r="A116">
        <v>115</v>
      </c>
      <c r="B116" t="s">
        <v>239</v>
      </c>
      <c r="C116" t="s">
        <v>49</v>
      </c>
      <c r="D116" t="s">
        <v>134</v>
      </c>
      <c r="E116" s="1">
        <v>45381</v>
      </c>
      <c r="F116" s="1">
        <v>45387</v>
      </c>
      <c r="G116">
        <v>2</v>
      </c>
      <c r="H116">
        <v>686</v>
      </c>
      <c r="I116" t="s">
        <v>1</v>
      </c>
      <c r="J116" t="s">
        <v>73</v>
      </c>
      <c r="K116" t="s">
        <v>58</v>
      </c>
      <c r="L116">
        <f>YEAR(Table1[[#This Row],[Order Date]])</f>
        <v>2024</v>
      </c>
      <c r="M116" t="str">
        <f>TEXT(Table1[[#This Row],[Order Date]],"MMM")</f>
        <v>Mar</v>
      </c>
      <c r="N116" t="str">
        <f>TEXT(Table1[[#This Row],[Order Date]],"DDD")</f>
        <v>Sat</v>
      </c>
      <c r="O116">
        <f>Table1[[#This Row],[Delivered Date]]-Table1[[#This Row],[Order Date]]</f>
        <v>6</v>
      </c>
      <c r="P116">
        <f>ROUND(G116*H116*VLOOKUP(D116,Table2[#All],2,FALSE),0)</f>
        <v>755</v>
      </c>
      <c r="Q116">
        <f>Table1[[#This Row],[Quantity]]*Table1[[#This Row],[Unit Price]]</f>
        <v>1372</v>
      </c>
      <c r="R116">
        <f>Table1[[#This Row],[Sales Revenue]]-Table1[[#This Row],[Total Cost]]</f>
        <v>617</v>
      </c>
    </row>
    <row r="117" spans="1:18" x14ac:dyDescent="0.35">
      <c r="A117">
        <v>116</v>
      </c>
      <c r="B117" t="s">
        <v>240</v>
      </c>
      <c r="C117" t="s">
        <v>51</v>
      </c>
      <c r="D117" t="s">
        <v>108</v>
      </c>
      <c r="E117" s="1">
        <v>45554</v>
      </c>
      <c r="F117" s="1">
        <v>45564</v>
      </c>
      <c r="G117">
        <v>10</v>
      </c>
      <c r="H117">
        <v>121</v>
      </c>
      <c r="I117" t="s">
        <v>1</v>
      </c>
      <c r="J117" t="s">
        <v>71</v>
      </c>
      <c r="K117" t="s">
        <v>56</v>
      </c>
      <c r="L117">
        <f>YEAR(Table1[[#This Row],[Order Date]])</f>
        <v>2024</v>
      </c>
      <c r="M117" t="str">
        <f>TEXT(Table1[[#This Row],[Order Date]],"MMM")</f>
        <v>Sep</v>
      </c>
      <c r="N117" t="str">
        <f>TEXT(Table1[[#This Row],[Order Date]],"DDD")</f>
        <v>Thu</v>
      </c>
      <c r="O117">
        <f>Table1[[#This Row],[Delivered Date]]-Table1[[#This Row],[Order Date]]</f>
        <v>10</v>
      </c>
      <c r="P117">
        <f>ROUND(G117*H117*VLOOKUP(D117,Table2[#All],2,FALSE),0)</f>
        <v>666</v>
      </c>
      <c r="Q117">
        <f>Table1[[#This Row],[Quantity]]*Table1[[#This Row],[Unit Price]]</f>
        <v>1210</v>
      </c>
      <c r="R117">
        <f>Table1[[#This Row],[Sales Revenue]]-Table1[[#This Row],[Total Cost]]</f>
        <v>544</v>
      </c>
    </row>
    <row r="118" spans="1:18" x14ac:dyDescent="0.35">
      <c r="A118">
        <v>117</v>
      </c>
      <c r="B118" t="s">
        <v>241</v>
      </c>
      <c r="C118" t="s">
        <v>49</v>
      </c>
      <c r="D118" t="s">
        <v>104</v>
      </c>
      <c r="E118" s="1">
        <v>45629</v>
      </c>
      <c r="F118" s="1">
        <v>45633</v>
      </c>
      <c r="G118">
        <v>9</v>
      </c>
      <c r="H118">
        <v>318</v>
      </c>
      <c r="I118" t="s">
        <v>1</v>
      </c>
      <c r="J118" t="s">
        <v>71</v>
      </c>
      <c r="K118" t="s">
        <v>57</v>
      </c>
      <c r="L118">
        <f>YEAR(Table1[[#This Row],[Order Date]])</f>
        <v>2024</v>
      </c>
      <c r="M118" t="str">
        <f>TEXT(Table1[[#This Row],[Order Date]],"MMM")</f>
        <v>Dec</v>
      </c>
      <c r="N118" t="str">
        <f>TEXT(Table1[[#This Row],[Order Date]],"DDD")</f>
        <v>Tue</v>
      </c>
      <c r="O118">
        <f>Table1[[#This Row],[Delivered Date]]-Table1[[#This Row],[Order Date]]</f>
        <v>4</v>
      </c>
      <c r="P118">
        <f>ROUND(G118*H118*VLOOKUP(D118,Table2[#All],2,FALSE),0)</f>
        <v>1431</v>
      </c>
      <c r="Q118">
        <f>Table1[[#This Row],[Quantity]]*Table1[[#This Row],[Unit Price]]</f>
        <v>2862</v>
      </c>
      <c r="R118">
        <f>Table1[[#This Row],[Sales Revenue]]-Table1[[#This Row],[Total Cost]]</f>
        <v>1431</v>
      </c>
    </row>
    <row r="119" spans="1:18" x14ac:dyDescent="0.35">
      <c r="A119">
        <v>118</v>
      </c>
      <c r="B119" t="s">
        <v>242</v>
      </c>
      <c r="C119" t="s">
        <v>51</v>
      </c>
      <c r="D119" t="s">
        <v>117</v>
      </c>
      <c r="E119" s="1">
        <v>45510</v>
      </c>
      <c r="F119" s="1">
        <v>45521</v>
      </c>
      <c r="G119">
        <v>2</v>
      </c>
      <c r="H119">
        <v>512</v>
      </c>
      <c r="I119" t="s">
        <v>1</v>
      </c>
      <c r="J119" t="s">
        <v>72</v>
      </c>
      <c r="K119" t="s">
        <v>58</v>
      </c>
      <c r="L119">
        <f>YEAR(Table1[[#This Row],[Order Date]])</f>
        <v>2024</v>
      </c>
      <c r="M119" t="str">
        <f>TEXT(Table1[[#This Row],[Order Date]],"MMM")</f>
        <v>Aug</v>
      </c>
      <c r="N119" t="str">
        <f>TEXT(Table1[[#This Row],[Order Date]],"DDD")</f>
        <v>Tue</v>
      </c>
      <c r="O119">
        <f>Table1[[#This Row],[Delivered Date]]-Table1[[#This Row],[Order Date]]</f>
        <v>11</v>
      </c>
      <c r="P119">
        <f>ROUND(G119*H119*VLOOKUP(D119,Table2[#All],2,FALSE),0)</f>
        <v>512</v>
      </c>
      <c r="Q119">
        <f>Table1[[#This Row],[Quantity]]*Table1[[#This Row],[Unit Price]]</f>
        <v>1024</v>
      </c>
      <c r="R119">
        <f>Table1[[#This Row],[Sales Revenue]]-Table1[[#This Row],[Total Cost]]</f>
        <v>512</v>
      </c>
    </row>
    <row r="120" spans="1:18" x14ac:dyDescent="0.35">
      <c r="A120">
        <v>119</v>
      </c>
      <c r="B120" t="s">
        <v>243</v>
      </c>
      <c r="C120" t="s">
        <v>50</v>
      </c>
      <c r="D120" t="s">
        <v>174</v>
      </c>
      <c r="E120" s="1">
        <v>45603</v>
      </c>
      <c r="F120" s="1">
        <v>45608</v>
      </c>
      <c r="G120">
        <v>3</v>
      </c>
      <c r="H120">
        <v>77</v>
      </c>
      <c r="I120" t="s">
        <v>17</v>
      </c>
      <c r="J120" t="s">
        <v>70</v>
      </c>
      <c r="K120" t="s">
        <v>56</v>
      </c>
      <c r="L120">
        <f>YEAR(Table1[[#This Row],[Order Date]])</f>
        <v>2024</v>
      </c>
      <c r="M120" t="str">
        <f>TEXT(Table1[[#This Row],[Order Date]],"MMM")</f>
        <v>Nov</v>
      </c>
      <c r="N120" t="str">
        <f>TEXT(Table1[[#This Row],[Order Date]],"DDD")</f>
        <v>Thu</v>
      </c>
      <c r="O120">
        <f>Table1[[#This Row],[Delivered Date]]-Table1[[#This Row],[Order Date]]</f>
        <v>5</v>
      </c>
      <c r="P120">
        <f>ROUND(G120*H120*VLOOKUP(D120,Table2[#All],2,FALSE),0)</f>
        <v>162</v>
      </c>
      <c r="Q120">
        <f>Table1[[#This Row],[Quantity]]*Table1[[#This Row],[Unit Price]]</f>
        <v>231</v>
      </c>
      <c r="R120">
        <f>Table1[[#This Row],[Sales Revenue]]-Table1[[#This Row],[Total Cost]]</f>
        <v>69</v>
      </c>
    </row>
    <row r="121" spans="1:18" x14ac:dyDescent="0.35">
      <c r="A121">
        <v>120</v>
      </c>
      <c r="B121" t="s">
        <v>244</v>
      </c>
      <c r="C121" t="s">
        <v>51</v>
      </c>
      <c r="D121" t="s">
        <v>148</v>
      </c>
      <c r="E121" s="1">
        <v>45601</v>
      </c>
      <c r="F121" s="1">
        <v>45605</v>
      </c>
      <c r="G121">
        <v>7</v>
      </c>
      <c r="H121">
        <v>111</v>
      </c>
      <c r="I121" t="s">
        <v>17</v>
      </c>
      <c r="J121" t="s">
        <v>73</v>
      </c>
      <c r="K121" t="s">
        <v>55</v>
      </c>
      <c r="L121">
        <f>YEAR(Table1[[#This Row],[Order Date]])</f>
        <v>2024</v>
      </c>
      <c r="M121" t="str">
        <f>TEXT(Table1[[#This Row],[Order Date]],"MMM")</f>
        <v>Nov</v>
      </c>
      <c r="N121" t="str">
        <f>TEXT(Table1[[#This Row],[Order Date]],"DDD")</f>
        <v>Tue</v>
      </c>
      <c r="O121">
        <f>Table1[[#This Row],[Delivered Date]]-Table1[[#This Row],[Order Date]]</f>
        <v>4</v>
      </c>
      <c r="P121">
        <f>ROUND(G121*H121*VLOOKUP(D121,Table2[#All],2,FALSE),0)</f>
        <v>427</v>
      </c>
      <c r="Q121">
        <f>Table1[[#This Row],[Quantity]]*Table1[[#This Row],[Unit Price]]</f>
        <v>777</v>
      </c>
      <c r="R121">
        <f>Table1[[#This Row],[Sales Revenue]]-Table1[[#This Row],[Total Cost]]</f>
        <v>350</v>
      </c>
    </row>
    <row r="122" spans="1:18" x14ac:dyDescent="0.35">
      <c r="A122">
        <v>121</v>
      </c>
      <c r="B122" t="s">
        <v>245</v>
      </c>
      <c r="C122" t="s">
        <v>51</v>
      </c>
      <c r="D122" t="s">
        <v>117</v>
      </c>
      <c r="E122" s="1">
        <v>45504</v>
      </c>
      <c r="F122" s="1">
        <v>45509</v>
      </c>
      <c r="G122">
        <v>2</v>
      </c>
      <c r="H122">
        <v>330</v>
      </c>
      <c r="I122" t="s">
        <v>17</v>
      </c>
      <c r="J122" t="s">
        <v>71</v>
      </c>
      <c r="K122" t="s">
        <v>55</v>
      </c>
      <c r="L122">
        <f>YEAR(Table1[[#This Row],[Order Date]])</f>
        <v>2024</v>
      </c>
      <c r="M122" t="str">
        <f>TEXT(Table1[[#This Row],[Order Date]],"MMM")</f>
        <v>Jul</v>
      </c>
      <c r="N122" t="str">
        <f>TEXT(Table1[[#This Row],[Order Date]],"DDD")</f>
        <v>Wed</v>
      </c>
      <c r="O122">
        <f>Table1[[#This Row],[Delivered Date]]-Table1[[#This Row],[Order Date]]</f>
        <v>5</v>
      </c>
      <c r="P122">
        <f>ROUND(G122*H122*VLOOKUP(D122,Table2[#All],2,FALSE),0)</f>
        <v>330</v>
      </c>
      <c r="Q122">
        <f>Table1[[#This Row],[Quantity]]*Table1[[#This Row],[Unit Price]]</f>
        <v>660</v>
      </c>
      <c r="R122">
        <f>Table1[[#This Row],[Sales Revenue]]-Table1[[#This Row],[Total Cost]]</f>
        <v>330</v>
      </c>
    </row>
    <row r="123" spans="1:18" x14ac:dyDescent="0.35">
      <c r="A123">
        <v>122</v>
      </c>
      <c r="B123" t="s">
        <v>246</v>
      </c>
      <c r="C123" t="s">
        <v>52</v>
      </c>
      <c r="D123" t="s">
        <v>157</v>
      </c>
      <c r="E123" s="1">
        <v>45370</v>
      </c>
      <c r="F123" s="1">
        <v>45374</v>
      </c>
      <c r="G123">
        <v>8</v>
      </c>
      <c r="H123">
        <v>78</v>
      </c>
      <c r="I123" t="s">
        <v>1</v>
      </c>
      <c r="J123" t="s">
        <v>70</v>
      </c>
      <c r="K123" t="s">
        <v>57</v>
      </c>
      <c r="L123">
        <f>YEAR(Table1[[#This Row],[Order Date]])</f>
        <v>2024</v>
      </c>
      <c r="M123" t="str">
        <f>TEXT(Table1[[#This Row],[Order Date]],"MMM")</f>
        <v>Mar</v>
      </c>
      <c r="N123" t="str">
        <f>TEXT(Table1[[#This Row],[Order Date]],"DDD")</f>
        <v>Tue</v>
      </c>
      <c r="O123">
        <f>Table1[[#This Row],[Delivered Date]]-Table1[[#This Row],[Order Date]]</f>
        <v>4</v>
      </c>
      <c r="P123">
        <f>ROUND(G123*H123*VLOOKUP(D123,Table2[#All],2,FALSE),0)</f>
        <v>406</v>
      </c>
      <c r="Q123">
        <f>Table1[[#This Row],[Quantity]]*Table1[[#This Row],[Unit Price]]</f>
        <v>624</v>
      </c>
      <c r="R123">
        <f>Table1[[#This Row],[Sales Revenue]]-Table1[[#This Row],[Total Cost]]</f>
        <v>218</v>
      </c>
    </row>
    <row r="124" spans="1:18" x14ac:dyDescent="0.35">
      <c r="A124">
        <v>123</v>
      </c>
      <c r="B124" t="s">
        <v>247</v>
      </c>
      <c r="C124" t="s">
        <v>51</v>
      </c>
      <c r="D124" t="s">
        <v>193</v>
      </c>
      <c r="E124" s="1">
        <v>45482</v>
      </c>
      <c r="F124" s="1">
        <v>45486</v>
      </c>
      <c r="G124">
        <v>3</v>
      </c>
      <c r="H124">
        <v>579</v>
      </c>
      <c r="I124" t="s">
        <v>17</v>
      </c>
      <c r="J124" t="s">
        <v>70</v>
      </c>
      <c r="K124" t="s">
        <v>57</v>
      </c>
      <c r="L124">
        <f>YEAR(Table1[[#This Row],[Order Date]])</f>
        <v>2024</v>
      </c>
      <c r="M124" t="str">
        <f>TEXT(Table1[[#This Row],[Order Date]],"MMM")</f>
        <v>Jul</v>
      </c>
      <c r="N124" t="str">
        <f>TEXT(Table1[[#This Row],[Order Date]],"DDD")</f>
        <v>Tue</v>
      </c>
      <c r="O124">
        <f>Table1[[#This Row],[Delivered Date]]-Table1[[#This Row],[Order Date]]</f>
        <v>4</v>
      </c>
      <c r="P124">
        <f>ROUND(G124*H124*VLOOKUP(D124,Table2[#All],2,FALSE),0)</f>
        <v>1042</v>
      </c>
      <c r="Q124">
        <f>Table1[[#This Row],[Quantity]]*Table1[[#This Row],[Unit Price]]</f>
        <v>1737</v>
      </c>
      <c r="R124">
        <f>Table1[[#This Row],[Sales Revenue]]-Table1[[#This Row],[Total Cost]]</f>
        <v>695</v>
      </c>
    </row>
    <row r="125" spans="1:18" x14ac:dyDescent="0.35">
      <c r="A125">
        <v>124</v>
      </c>
      <c r="B125" t="s">
        <v>248</v>
      </c>
      <c r="C125" t="s">
        <v>49</v>
      </c>
      <c r="D125" t="s">
        <v>134</v>
      </c>
      <c r="E125" s="1">
        <v>45635</v>
      </c>
      <c r="F125" s="1">
        <v>45649</v>
      </c>
      <c r="G125">
        <v>2</v>
      </c>
      <c r="H125">
        <v>430</v>
      </c>
      <c r="I125" t="s">
        <v>17</v>
      </c>
      <c r="J125" t="s">
        <v>74</v>
      </c>
      <c r="K125" t="s">
        <v>55</v>
      </c>
      <c r="L125">
        <f>YEAR(Table1[[#This Row],[Order Date]])</f>
        <v>2024</v>
      </c>
      <c r="M125" t="str">
        <f>TEXT(Table1[[#This Row],[Order Date]],"MMM")</f>
        <v>Dec</v>
      </c>
      <c r="N125" t="str">
        <f>TEXT(Table1[[#This Row],[Order Date]],"DDD")</f>
        <v>Mon</v>
      </c>
      <c r="O125">
        <f>Table1[[#This Row],[Delivered Date]]-Table1[[#This Row],[Order Date]]</f>
        <v>14</v>
      </c>
      <c r="P125">
        <f>ROUND(G125*H125*VLOOKUP(D125,Table2[#All],2,FALSE),0)</f>
        <v>473</v>
      </c>
      <c r="Q125">
        <f>Table1[[#This Row],[Quantity]]*Table1[[#This Row],[Unit Price]]</f>
        <v>860</v>
      </c>
      <c r="R125">
        <f>Table1[[#This Row],[Sales Revenue]]-Table1[[#This Row],[Total Cost]]</f>
        <v>387</v>
      </c>
    </row>
    <row r="126" spans="1:18" x14ac:dyDescent="0.35">
      <c r="A126">
        <v>125</v>
      </c>
      <c r="B126" t="s">
        <v>249</v>
      </c>
      <c r="C126" t="s">
        <v>50</v>
      </c>
      <c r="D126" t="s">
        <v>174</v>
      </c>
      <c r="E126" s="1">
        <v>45599</v>
      </c>
      <c r="F126" s="1">
        <v>45620</v>
      </c>
      <c r="G126">
        <v>5</v>
      </c>
      <c r="H126">
        <v>370</v>
      </c>
      <c r="I126" t="s">
        <v>17</v>
      </c>
      <c r="J126" t="s">
        <v>70</v>
      </c>
      <c r="K126" t="s">
        <v>58</v>
      </c>
      <c r="L126">
        <f>YEAR(Table1[[#This Row],[Order Date]])</f>
        <v>2024</v>
      </c>
      <c r="M126" t="str">
        <f>TEXT(Table1[[#This Row],[Order Date]],"MMM")</f>
        <v>Nov</v>
      </c>
      <c r="N126" t="str">
        <f>TEXT(Table1[[#This Row],[Order Date]],"DDD")</f>
        <v>Sun</v>
      </c>
      <c r="O126">
        <f>Table1[[#This Row],[Delivered Date]]-Table1[[#This Row],[Order Date]]</f>
        <v>21</v>
      </c>
      <c r="P126">
        <f>ROUND(G126*H126*VLOOKUP(D126,Table2[#All],2,FALSE),0)</f>
        <v>1295</v>
      </c>
      <c r="Q126">
        <f>Table1[[#This Row],[Quantity]]*Table1[[#This Row],[Unit Price]]</f>
        <v>1850</v>
      </c>
      <c r="R126">
        <f>Table1[[#This Row],[Sales Revenue]]-Table1[[#This Row],[Total Cost]]</f>
        <v>555</v>
      </c>
    </row>
    <row r="127" spans="1:18" x14ac:dyDescent="0.35">
      <c r="A127">
        <v>126</v>
      </c>
      <c r="B127" t="s">
        <v>250</v>
      </c>
      <c r="C127" t="s">
        <v>49</v>
      </c>
      <c r="D127" t="s">
        <v>134</v>
      </c>
      <c r="E127" s="1">
        <v>45350</v>
      </c>
      <c r="F127" s="1">
        <v>45354</v>
      </c>
      <c r="G127">
        <v>5</v>
      </c>
      <c r="H127">
        <v>597</v>
      </c>
      <c r="I127" t="s">
        <v>17</v>
      </c>
      <c r="J127" t="s">
        <v>70</v>
      </c>
      <c r="K127" t="s">
        <v>55</v>
      </c>
      <c r="L127">
        <f>YEAR(Table1[[#This Row],[Order Date]])</f>
        <v>2024</v>
      </c>
      <c r="M127" t="str">
        <f>TEXT(Table1[[#This Row],[Order Date]],"MMM")</f>
        <v>Feb</v>
      </c>
      <c r="N127" t="str">
        <f>TEXT(Table1[[#This Row],[Order Date]],"DDD")</f>
        <v>Wed</v>
      </c>
      <c r="O127">
        <f>Table1[[#This Row],[Delivered Date]]-Table1[[#This Row],[Order Date]]</f>
        <v>4</v>
      </c>
      <c r="P127">
        <f>ROUND(G127*H127*VLOOKUP(D127,Table2[#All],2,FALSE),0)</f>
        <v>1642</v>
      </c>
      <c r="Q127">
        <f>Table1[[#This Row],[Quantity]]*Table1[[#This Row],[Unit Price]]</f>
        <v>2985</v>
      </c>
      <c r="R127">
        <f>Table1[[#This Row],[Sales Revenue]]-Table1[[#This Row],[Total Cost]]</f>
        <v>1343</v>
      </c>
    </row>
    <row r="128" spans="1:18" x14ac:dyDescent="0.35">
      <c r="A128">
        <v>127</v>
      </c>
      <c r="B128" t="s">
        <v>251</v>
      </c>
      <c r="C128" t="s">
        <v>49</v>
      </c>
      <c r="D128" t="s">
        <v>138</v>
      </c>
      <c r="E128" s="1">
        <v>45637</v>
      </c>
      <c r="F128" s="1">
        <v>45645</v>
      </c>
      <c r="G128">
        <v>9</v>
      </c>
      <c r="H128">
        <v>36</v>
      </c>
      <c r="I128" t="s">
        <v>1</v>
      </c>
      <c r="J128" t="s">
        <v>72</v>
      </c>
      <c r="K128" t="s">
        <v>55</v>
      </c>
      <c r="L128">
        <f>YEAR(Table1[[#This Row],[Order Date]])</f>
        <v>2024</v>
      </c>
      <c r="M128" t="str">
        <f>TEXT(Table1[[#This Row],[Order Date]],"MMM")</f>
        <v>Dec</v>
      </c>
      <c r="N128" t="str">
        <f>TEXT(Table1[[#This Row],[Order Date]],"DDD")</f>
        <v>Wed</v>
      </c>
      <c r="O128">
        <f>Table1[[#This Row],[Delivered Date]]-Table1[[#This Row],[Order Date]]</f>
        <v>8</v>
      </c>
      <c r="P128">
        <f>ROUND(G128*H128*VLOOKUP(D128,Table2[#All],2,FALSE),0)</f>
        <v>211</v>
      </c>
      <c r="Q128">
        <f>Table1[[#This Row],[Quantity]]*Table1[[#This Row],[Unit Price]]</f>
        <v>324</v>
      </c>
      <c r="R128">
        <f>Table1[[#This Row],[Sales Revenue]]-Table1[[#This Row],[Total Cost]]</f>
        <v>113</v>
      </c>
    </row>
    <row r="129" spans="1:18" x14ac:dyDescent="0.35">
      <c r="A129">
        <v>128</v>
      </c>
      <c r="B129" t="s">
        <v>252</v>
      </c>
      <c r="C129" t="s">
        <v>48</v>
      </c>
      <c r="D129" t="s">
        <v>161</v>
      </c>
      <c r="E129" s="1">
        <v>45651</v>
      </c>
      <c r="F129" s="1">
        <v>45660</v>
      </c>
      <c r="G129">
        <v>5</v>
      </c>
      <c r="H129">
        <v>953</v>
      </c>
      <c r="I129" t="s">
        <v>1</v>
      </c>
      <c r="J129" t="s">
        <v>74</v>
      </c>
      <c r="K129" t="s">
        <v>58</v>
      </c>
      <c r="L129">
        <f>YEAR(Table1[[#This Row],[Order Date]])</f>
        <v>2024</v>
      </c>
      <c r="M129" t="str">
        <f>TEXT(Table1[[#This Row],[Order Date]],"MMM")</f>
        <v>Dec</v>
      </c>
      <c r="N129" t="str">
        <f>TEXT(Table1[[#This Row],[Order Date]],"DDD")</f>
        <v>Wed</v>
      </c>
      <c r="O129">
        <f>Table1[[#This Row],[Delivered Date]]-Table1[[#This Row],[Order Date]]</f>
        <v>9</v>
      </c>
      <c r="P129">
        <f>ROUND(G129*H129*VLOOKUP(D129,Table2[#All],2,FALSE),0)</f>
        <v>3812</v>
      </c>
      <c r="Q129">
        <f>Table1[[#This Row],[Quantity]]*Table1[[#This Row],[Unit Price]]</f>
        <v>4765</v>
      </c>
      <c r="R129">
        <f>Table1[[#This Row],[Sales Revenue]]-Table1[[#This Row],[Total Cost]]</f>
        <v>953</v>
      </c>
    </row>
    <row r="130" spans="1:18" x14ac:dyDescent="0.35">
      <c r="A130">
        <v>129</v>
      </c>
      <c r="B130" t="s">
        <v>253</v>
      </c>
      <c r="C130" t="s">
        <v>48</v>
      </c>
      <c r="D130" t="s">
        <v>132</v>
      </c>
      <c r="E130" s="1">
        <v>45581</v>
      </c>
      <c r="F130" s="1">
        <v>45584</v>
      </c>
      <c r="G130">
        <v>7</v>
      </c>
      <c r="H130">
        <v>81</v>
      </c>
      <c r="I130" t="s">
        <v>1</v>
      </c>
      <c r="J130" t="s">
        <v>70</v>
      </c>
      <c r="K130" t="s">
        <v>57</v>
      </c>
      <c r="L130">
        <f>YEAR(Table1[[#This Row],[Order Date]])</f>
        <v>2024</v>
      </c>
      <c r="M130" t="str">
        <f>TEXT(Table1[[#This Row],[Order Date]],"MMM")</f>
        <v>Oct</v>
      </c>
      <c r="N130" t="str">
        <f>TEXT(Table1[[#This Row],[Order Date]],"DDD")</f>
        <v>Wed</v>
      </c>
      <c r="O130">
        <f>Table1[[#This Row],[Delivered Date]]-Table1[[#This Row],[Order Date]]</f>
        <v>3</v>
      </c>
      <c r="P130">
        <f>ROUND(G130*H130*VLOOKUP(D130,Table2[#All],2,FALSE),0)</f>
        <v>397</v>
      </c>
      <c r="Q130">
        <f>Table1[[#This Row],[Quantity]]*Table1[[#This Row],[Unit Price]]</f>
        <v>567</v>
      </c>
      <c r="R130">
        <f>Table1[[#This Row],[Sales Revenue]]-Table1[[#This Row],[Total Cost]]</f>
        <v>170</v>
      </c>
    </row>
    <row r="131" spans="1:18" x14ac:dyDescent="0.35">
      <c r="A131">
        <v>130</v>
      </c>
      <c r="B131" t="s">
        <v>254</v>
      </c>
      <c r="C131" t="s">
        <v>52</v>
      </c>
      <c r="D131" t="s">
        <v>157</v>
      </c>
      <c r="E131" s="1">
        <v>45582</v>
      </c>
      <c r="F131" s="1">
        <v>45594</v>
      </c>
      <c r="G131">
        <v>10</v>
      </c>
      <c r="H131">
        <v>96</v>
      </c>
      <c r="I131" t="s">
        <v>1</v>
      </c>
      <c r="J131" t="s">
        <v>70</v>
      </c>
      <c r="K131" t="s">
        <v>56</v>
      </c>
      <c r="L131">
        <f>YEAR(Table1[[#This Row],[Order Date]])</f>
        <v>2024</v>
      </c>
      <c r="M131" t="str">
        <f>TEXT(Table1[[#This Row],[Order Date]],"MMM")</f>
        <v>Oct</v>
      </c>
      <c r="N131" t="str">
        <f>TEXT(Table1[[#This Row],[Order Date]],"DDD")</f>
        <v>Thu</v>
      </c>
      <c r="O131">
        <f>Table1[[#This Row],[Delivered Date]]-Table1[[#This Row],[Order Date]]</f>
        <v>12</v>
      </c>
      <c r="P131">
        <f>ROUND(G131*H131*VLOOKUP(D131,Table2[#All],2,FALSE),0)</f>
        <v>624</v>
      </c>
      <c r="Q131">
        <f>Table1[[#This Row],[Quantity]]*Table1[[#This Row],[Unit Price]]</f>
        <v>960</v>
      </c>
      <c r="R131">
        <f>Table1[[#This Row],[Sales Revenue]]-Table1[[#This Row],[Total Cost]]</f>
        <v>336</v>
      </c>
    </row>
    <row r="132" spans="1:18" x14ac:dyDescent="0.35">
      <c r="A132">
        <v>131</v>
      </c>
      <c r="B132" t="s">
        <v>255</v>
      </c>
      <c r="C132" t="s">
        <v>49</v>
      </c>
      <c r="D132" t="s">
        <v>123</v>
      </c>
      <c r="E132" s="1">
        <v>45504</v>
      </c>
      <c r="F132" s="1">
        <v>45507</v>
      </c>
      <c r="G132">
        <v>5</v>
      </c>
      <c r="H132">
        <v>230</v>
      </c>
      <c r="I132" t="s">
        <v>1</v>
      </c>
      <c r="J132" t="s">
        <v>73</v>
      </c>
      <c r="K132" t="s">
        <v>57</v>
      </c>
      <c r="L132">
        <f>YEAR(Table1[[#This Row],[Order Date]])</f>
        <v>2024</v>
      </c>
      <c r="M132" t="str">
        <f>TEXT(Table1[[#This Row],[Order Date]],"MMM")</f>
        <v>Jul</v>
      </c>
      <c r="N132" t="str">
        <f>TEXT(Table1[[#This Row],[Order Date]],"DDD")</f>
        <v>Wed</v>
      </c>
      <c r="O132">
        <f>Table1[[#This Row],[Delivered Date]]-Table1[[#This Row],[Order Date]]</f>
        <v>3</v>
      </c>
      <c r="P132">
        <f>ROUND(G132*H132*VLOOKUP(D132,Table2[#All],2,FALSE),0)</f>
        <v>690</v>
      </c>
      <c r="Q132">
        <f>Table1[[#This Row],[Quantity]]*Table1[[#This Row],[Unit Price]]</f>
        <v>1150</v>
      </c>
      <c r="R132">
        <f>Table1[[#This Row],[Sales Revenue]]-Table1[[#This Row],[Total Cost]]</f>
        <v>460</v>
      </c>
    </row>
    <row r="133" spans="1:18" x14ac:dyDescent="0.35">
      <c r="A133">
        <v>132</v>
      </c>
      <c r="B133" t="s">
        <v>256</v>
      </c>
      <c r="C133" t="s">
        <v>49</v>
      </c>
      <c r="D133" t="s">
        <v>134</v>
      </c>
      <c r="E133" s="1">
        <v>45315</v>
      </c>
      <c r="F133" s="1">
        <v>45329</v>
      </c>
      <c r="G133">
        <v>4</v>
      </c>
      <c r="H133">
        <v>414</v>
      </c>
      <c r="I133" t="s">
        <v>1</v>
      </c>
      <c r="J133" t="s">
        <v>72</v>
      </c>
      <c r="K133" t="s">
        <v>58</v>
      </c>
      <c r="L133">
        <f>YEAR(Table1[[#This Row],[Order Date]])</f>
        <v>2024</v>
      </c>
      <c r="M133" t="str">
        <f>TEXT(Table1[[#This Row],[Order Date]],"MMM")</f>
        <v>Jan</v>
      </c>
      <c r="N133" t="str">
        <f>TEXT(Table1[[#This Row],[Order Date]],"DDD")</f>
        <v>Wed</v>
      </c>
      <c r="O133">
        <f>Table1[[#This Row],[Delivered Date]]-Table1[[#This Row],[Order Date]]</f>
        <v>14</v>
      </c>
      <c r="P133">
        <f>ROUND(G133*H133*VLOOKUP(D133,Table2[#All],2,FALSE),0)</f>
        <v>911</v>
      </c>
      <c r="Q133">
        <f>Table1[[#This Row],[Quantity]]*Table1[[#This Row],[Unit Price]]</f>
        <v>1656</v>
      </c>
      <c r="R133">
        <f>Table1[[#This Row],[Sales Revenue]]-Table1[[#This Row],[Total Cost]]</f>
        <v>745</v>
      </c>
    </row>
    <row r="134" spans="1:18" x14ac:dyDescent="0.35">
      <c r="A134">
        <v>133</v>
      </c>
      <c r="B134" t="s">
        <v>257</v>
      </c>
      <c r="C134" t="s">
        <v>50</v>
      </c>
      <c r="D134" t="s">
        <v>102</v>
      </c>
      <c r="E134" s="1">
        <v>45546</v>
      </c>
      <c r="F134" s="1">
        <v>45559</v>
      </c>
      <c r="G134">
        <v>7</v>
      </c>
      <c r="H134">
        <v>189</v>
      </c>
      <c r="I134" t="s">
        <v>17</v>
      </c>
      <c r="J134" t="s">
        <v>70</v>
      </c>
      <c r="K134" t="s">
        <v>57</v>
      </c>
      <c r="L134">
        <f>YEAR(Table1[[#This Row],[Order Date]])</f>
        <v>2024</v>
      </c>
      <c r="M134" t="str">
        <f>TEXT(Table1[[#This Row],[Order Date]],"MMM")</f>
        <v>Sep</v>
      </c>
      <c r="N134" t="str">
        <f>TEXT(Table1[[#This Row],[Order Date]],"DDD")</f>
        <v>Wed</v>
      </c>
      <c r="O134">
        <f>Table1[[#This Row],[Delivered Date]]-Table1[[#This Row],[Order Date]]</f>
        <v>13</v>
      </c>
      <c r="P134">
        <f>ROUND(G134*H134*VLOOKUP(D134,Table2[#All],2,FALSE),0)</f>
        <v>992</v>
      </c>
      <c r="Q134">
        <f>Table1[[#This Row],[Quantity]]*Table1[[#This Row],[Unit Price]]</f>
        <v>1323</v>
      </c>
      <c r="R134">
        <f>Table1[[#This Row],[Sales Revenue]]-Table1[[#This Row],[Total Cost]]</f>
        <v>331</v>
      </c>
    </row>
    <row r="135" spans="1:18" x14ac:dyDescent="0.35">
      <c r="A135">
        <v>134</v>
      </c>
      <c r="B135" t="s">
        <v>258</v>
      </c>
      <c r="C135" t="s">
        <v>51</v>
      </c>
      <c r="D135" t="s">
        <v>108</v>
      </c>
      <c r="E135" s="1">
        <v>45350</v>
      </c>
      <c r="F135" s="1">
        <v>45356</v>
      </c>
      <c r="G135">
        <v>7</v>
      </c>
      <c r="H135">
        <v>31</v>
      </c>
      <c r="I135" t="s">
        <v>17</v>
      </c>
      <c r="J135" t="s">
        <v>74</v>
      </c>
      <c r="K135" t="s">
        <v>57</v>
      </c>
      <c r="L135">
        <f>YEAR(Table1[[#This Row],[Order Date]])</f>
        <v>2024</v>
      </c>
      <c r="M135" t="str">
        <f>TEXT(Table1[[#This Row],[Order Date]],"MMM")</f>
        <v>Feb</v>
      </c>
      <c r="N135" t="str">
        <f>TEXT(Table1[[#This Row],[Order Date]],"DDD")</f>
        <v>Wed</v>
      </c>
      <c r="O135">
        <f>Table1[[#This Row],[Delivered Date]]-Table1[[#This Row],[Order Date]]</f>
        <v>6</v>
      </c>
      <c r="P135">
        <f>ROUND(G135*H135*VLOOKUP(D135,Table2[#All],2,FALSE),0)</f>
        <v>119</v>
      </c>
      <c r="Q135">
        <f>Table1[[#This Row],[Quantity]]*Table1[[#This Row],[Unit Price]]</f>
        <v>217</v>
      </c>
      <c r="R135">
        <f>Table1[[#This Row],[Sales Revenue]]-Table1[[#This Row],[Total Cost]]</f>
        <v>98</v>
      </c>
    </row>
    <row r="136" spans="1:18" x14ac:dyDescent="0.35">
      <c r="A136">
        <v>135</v>
      </c>
      <c r="B136" t="s">
        <v>259</v>
      </c>
      <c r="C136" t="s">
        <v>49</v>
      </c>
      <c r="D136" t="s">
        <v>123</v>
      </c>
      <c r="E136" s="1">
        <v>45560</v>
      </c>
      <c r="F136" s="1">
        <v>45572</v>
      </c>
      <c r="G136">
        <v>2</v>
      </c>
      <c r="H136">
        <v>415</v>
      </c>
      <c r="I136" t="s">
        <v>17</v>
      </c>
      <c r="J136" t="s">
        <v>73</v>
      </c>
      <c r="K136" t="s">
        <v>56</v>
      </c>
      <c r="L136">
        <f>YEAR(Table1[[#This Row],[Order Date]])</f>
        <v>2024</v>
      </c>
      <c r="M136" t="str">
        <f>TEXT(Table1[[#This Row],[Order Date]],"MMM")</f>
        <v>Sep</v>
      </c>
      <c r="N136" t="str">
        <f>TEXT(Table1[[#This Row],[Order Date]],"DDD")</f>
        <v>Wed</v>
      </c>
      <c r="O136">
        <f>Table1[[#This Row],[Delivered Date]]-Table1[[#This Row],[Order Date]]</f>
        <v>12</v>
      </c>
      <c r="P136">
        <f>ROUND(G136*H136*VLOOKUP(D136,Table2[#All],2,FALSE),0)</f>
        <v>498</v>
      </c>
      <c r="Q136">
        <f>Table1[[#This Row],[Quantity]]*Table1[[#This Row],[Unit Price]]</f>
        <v>830</v>
      </c>
      <c r="R136">
        <f>Table1[[#This Row],[Sales Revenue]]-Table1[[#This Row],[Total Cost]]</f>
        <v>332</v>
      </c>
    </row>
    <row r="137" spans="1:18" x14ac:dyDescent="0.35">
      <c r="A137">
        <v>136</v>
      </c>
      <c r="B137" t="s">
        <v>260</v>
      </c>
      <c r="C137" t="s">
        <v>52</v>
      </c>
      <c r="D137" t="s">
        <v>121</v>
      </c>
      <c r="E137" s="1">
        <v>45462</v>
      </c>
      <c r="F137" s="1">
        <v>45469</v>
      </c>
      <c r="G137">
        <v>3</v>
      </c>
      <c r="H137">
        <v>88</v>
      </c>
      <c r="I137" t="s">
        <v>17</v>
      </c>
      <c r="J137" t="s">
        <v>72</v>
      </c>
      <c r="K137" t="s">
        <v>58</v>
      </c>
      <c r="L137">
        <f>YEAR(Table1[[#This Row],[Order Date]])</f>
        <v>2024</v>
      </c>
      <c r="M137" t="str">
        <f>TEXT(Table1[[#This Row],[Order Date]],"MMM")</f>
        <v>Jun</v>
      </c>
      <c r="N137" t="str">
        <f>TEXT(Table1[[#This Row],[Order Date]],"DDD")</f>
        <v>Wed</v>
      </c>
      <c r="O137">
        <f>Table1[[#This Row],[Delivered Date]]-Table1[[#This Row],[Order Date]]</f>
        <v>7</v>
      </c>
      <c r="P137">
        <f>ROUND(G137*H137*VLOOKUP(D137,Table2[#All],2,FALSE),0)</f>
        <v>172</v>
      </c>
      <c r="Q137">
        <f>Table1[[#This Row],[Quantity]]*Table1[[#This Row],[Unit Price]]</f>
        <v>264</v>
      </c>
      <c r="R137">
        <f>Table1[[#This Row],[Sales Revenue]]-Table1[[#This Row],[Total Cost]]</f>
        <v>92</v>
      </c>
    </row>
    <row r="138" spans="1:18" x14ac:dyDescent="0.35">
      <c r="A138">
        <v>137</v>
      </c>
      <c r="B138" t="s">
        <v>261</v>
      </c>
      <c r="C138" t="s">
        <v>49</v>
      </c>
      <c r="D138" t="s">
        <v>142</v>
      </c>
      <c r="E138" s="1">
        <v>45470</v>
      </c>
      <c r="F138" s="1">
        <v>45478</v>
      </c>
      <c r="G138">
        <v>6</v>
      </c>
      <c r="H138">
        <v>754</v>
      </c>
      <c r="I138" t="s">
        <v>1</v>
      </c>
      <c r="J138" t="s">
        <v>73</v>
      </c>
      <c r="K138" t="s">
        <v>58</v>
      </c>
      <c r="L138">
        <f>YEAR(Table1[[#This Row],[Order Date]])</f>
        <v>2024</v>
      </c>
      <c r="M138" t="str">
        <f>TEXT(Table1[[#This Row],[Order Date]],"MMM")</f>
        <v>Jun</v>
      </c>
      <c r="N138" t="str">
        <f>TEXT(Table1[[#This Row],[Order Date]],"DDD")</f>
        <v>Thu</v>
      </c>
      <c r="O138">
        <f>Table1[[#This Row],[Delivered Date]]-Table1[[#This Row],[Order Date]]</f>
        <v>8</v>
      </c>
      <c r="P138">
        <f>ROUND(G138*H138*VLOOKUP(D138,Table2[#All],2,FALSE),0)</f>
        <v>2262</v>
      </c>
      <c r="Q138">
        <f>Table1[[#This Row],[Quantity]]*Table1[[#This Row],[Unit Price]]</f>
        <v>4524</v>
      </c>
      <c r="R138">
        <f>Table1[[#This Row],[Sales Revenue]]-Table1[[#This Row],[Total Cost]]</f>
        <v>2262</v>
      </c>
    </row>
    <row r="139" spans="1:18" x14ac:dyDescent="0.35">
      <c r="A139">
        <v>138</v>
      </c>
      <c r="B139" t="s">
        <v>262</v>
      </c>
      <c r="C139" t="s">
        <v>50</v>
      </c>
      <c r="D139" t="s">
        <v>136</v>
      </c>
      <c r="E139" s="1">
        <v>45423</v>
      </c>
      <c r="F139" s="1">
        <v>45435</v>
      </c>
      <c r="G139">
        <v>4</v>
      </c>
      <c r="H139">
        <v>187</v>
      </c>
      <c r="I139" t="s">
        <v>17</v>
      </c>
      <c r="J139" t="s">
        <v>72</v>
      </c>
      <c r="K139" t="s">
        <v>58</v>
      </c>
      <c r="L139">
        <f>YEAR(Table1[[#This Row],[Order Date]])</f>
        <v>2024</v>
      </c>
      <c r="M139" t="str">
        <f>TEXT(Table1[[#This Row],[Order Date]],"MMM")</f>
        <v>May</v>
      </c>
      <c r="N139" t="str">
        <f>TEXT(Table1[[#This Row],[Order Date]],"DDD")</f>
        <v>Sat</v>
      </c>
      <c r="O139">
        <f>Table1[[#This Row],[Delivered Date]]-Table1[[#This Row],[Order Date]]</f>
        <v>12</v>
      </c>
      <c r="P139">
        <f>ROUND(G139*H139*VLOOKUP(D139,Table2[#All],2,FALSE),0)</f>
        <v>636</v>
      </c>
      <c r="Q139">
        <f>Table1[[#This Row],[Quantity]]*Table1[[#This Row],[Unit Price]]</f>
        <v>748</v>
      </c>
      <c r="R139">
        <f>Table1[[#This Row],[Sales Revenue]]-Table1[[#This Row],[Total Cost]]</f>
        <v>112</v>
      </c>
    </row>
    <row r="140" spans="1:18" x14ac:dyDescent="0.35">
      <c r="A140">
        <v>139</v>
      </c>
      <c r="B140" t="s">
        <v>263</v>
      </c>
      <c r="C140" t="s">
        <v>50</v>
      </c>
      <c r="D140" t="s">
        <v>136</v>
      </c>
      <c r="E140" s="1">
        <v>45613</v>
      </c>
      <c r="F140" s="1">
        <v>45623</v>
      </c>
      <c r="G140">
        <v>8</v>
      </c>
      <c r="H140">
        <v>485</v>
      </c>
      <c r="I140" t="s">
        <v>17</v>
      </c>
      <c r="J140" t="s">
        <v>73</v>
      </c>
      <c r="K140" t="s">
        <v>55</v>
      </c>
      <c r="L140">
        <f>YEAR(Table1[[#This Row],[Order Date]])</f>
        <v>2024</v>
      </c>
      <c r="M140" t="str">
        <f>TEXT(Table1[[#This Row],[Order Date]],"MMM")</f>
        <v>Nov</v>
      </c>
      <c r="N140" t="str">
        <f>TEXT(Table1[[#This Row],[Order Date]],"DDD")</f>
        <v>Sun</v>
      </c>
      <c r="O140">
        <f>Table1[[#This Row],[Delivered Date]]-Table1[[#This Row],[Order Date]]</f>
        <v>10</v>
      </c>
      <c r="P140">
        <f>ROUND(G140*H140*VLOOKUP(D140,Table2[#All],2,FALSE),0)</f>
        <v>3298</v>
      </c>
      <c r="Q140">
        <f>Table1[[#This Row],[Quantity]]*Table1[[#This Row],[Unit Price]]</f>
        <v>3880</v>
      </c>
      <c r="R140">
        <f>Table1[[#This Row],[Sales Revenue]]-Table1[[#This Row],[Total Cost]]</f>
        <v>582</v>
      </c>
    </row>
    <row r="141" spans="1:18" x14ac:dyDescent="0.35">
      <c r="A141">
        <v>140</v>
      </c>
      <c r="B141" t="s">
        <v>264</v>
      </c>
      <c r="C141" t="s">
        <v>51</v>
      </c>
      <c r="D141" t="s">
        <v>148</v>
      </c>
      <c r="E141" s="1">
        <v>45621</v>
      </c>
      <c r="F141" s="1">
        <v>45624</v>
      </c>
      <c r="G141">
        <v>10</v>
      </c>
      <c r="H141">
        <v>340</v>
      </c>
      <c r="I141" t="s">
        <v>1</v>
      </c>
      <c r="J141" t="s">
        <v>73</v>
      </c>
      <c r="K141" t="s">
        <v>56</v>
      </c>
      <c r="L141">
        <f>YEAR(Table1[[#This Row],[Order Date]])</f>
        <v>2024</v>
      </c>
      <c r="M141" t="str">
        <f>TEXT(Table1[[#This Row],[Order Date]],"MMM")</f>
        <v>Nov</v>
      </c>
      <c r="N141" t="str">
        <f>TEXT(Table1[[#This Row],[Order Date]],"DDD")</f>
        <v>Mon</v>
      </c>
      <c r="O141">
        <f>Table1[[#This Row],[Delivered Date]]-Table1[[#This Row],[Order Date]]</f>
        <v>3</v>
      </c>
      <c r="P141">
        <f>ROUND(G141*H141*VLOOKUP(D141,Table2[#All],2,FALSE),0)</f>
        <v>1870</v>
      </c>
      <c r="Q141">
        <f>Table1[[#This Row],[Quantity]]*Table1[[#This Row],[Unit Price]]</f>
        <v>3400</v>
      </c>
      <c r="R141">
        <f>Table1[[#This Row],[Sales Revenue]]-Table1[[#This Row],[Total Cost]]</f>
        <v>1530</v>
      </c>
    </row>
    <row r="142" spans="1:18" x14ac:dyDescent="0.35">
      <c r="A142">
        <v>141</v>
      </c>
      <c r="B142" t="s">
        <v>265</v>
      </c>
      <c r="C142" t="s">
        <v>51</v>
      </c>
      <c r="D142" t="s">
        <v>193</v>
      </c>
      <c r="E142" s="1">
        <v>45532</v>
      </c>
      <c r="F142" s="1">
        <v>45543</v>
      </c>
      <c r="G142">
        <v>8</v>
      </c>
      <c r="H142">
        <v>656</v>
      </c>
      <c r="I142" t="s">
        <v>17</v>
      </c>
      <c r="J142" t="s">
        <v>74</v>
      </c>
      <c r="K142" t="s">
        <v>58</v>
      </c>
      <c r="L142">
        <f>YEAR(Table1[[#This Row],[Order Date]])</f>
        <v>2024</v>
      </c>
      <c r="M142" t="str">
        <f>TEXT(Table1[[#This Row],[Order Date]],"MMM")</f>
        <v>Aug</v>
      </c>
      <c r="N142" t="str">
        <f>TEXT(Table1[[#This Row],[Order Date]],"DDD")</f>
        <v>Wed</v>
      </c>
      <c r="O142">
        <f>Table1[[#This Row],[Delivered Date]]-Table1[[#This Row],[Order Date]]</f>
        <v>11</v>
      </c>
      <c r="P142">
        <f>ROUND(G142*H142*VLOOKUP(D142,Table2[#All],2,FALSE),0)</f>
        <v>3149</v>
      </c>
      <c r="Q142">
        <f>Table1[[#This Row],[Quantity]]*Table1[[#This Row],[Unit Price]]</f>
        <v>5248</v>
      </c>
      <c r="R142">
        <f>Table1[[#This Row],[Sales Revenue]]-Table1[[#This Row],[Total Cost]]</f>
        <v>2099</v>
      </c>
    </row>
    <row r="143" spans="1:18" x14ac:dyDescent="0.35">
      <c r="A143">
        <v>142</v>
      </c>
      <c r="B143" t="s">
        <v>266</v>
      </c>
      <c r="C143" t="s">
        <v>50</v>
      </c>
      <c r="D143" t="s">
        <v>174</v>
      </c>
      <c r="E143" s="1">
        <v>45551</v>
      </c>
      <c r="F143" s="1">
        <v>45555</v>
      </c>
      <c r="G143">
        <v>2</v>
      </c>
      <c r="H143">
        <v>327</v>
      </c>
      <c r="I143" t="s">
        <v>1</v>
      </c>
      <c r="J143" t="s">
        <v>71</v>
      </c>
      <c r="K143" t="s">
        <v>55</v>
      </c>
      <c r="L143">
        <f>YEAR(Table1[[#This Row],[Order Date]])</f>
        <v>2024</v>
      </c>
      <c r="M143" t="str">
        <f>TEXT(Table1[[#This Row],[Order Date]],"MMM")</f>
        <v>Sep</v>
      </c>
      <c r="N143" t="str">
        <f>TEXT(Table1[[#This Row],[Order Date]],"DDD")</f>
        <v>Mon</v>
      </c>
      <c r="O143">
        <f>Table1[[#This Row],[Delivered Date]]-Table1[[#This Row],[Order Date]]</f>
        <v>4</v>
      </c>
      <c r="P143">
        <f>ROUND(G143*H143*VLOOKUP(D143,Table2[#All],2,FALSE),0)</f>
        <v>458</v>
      </c>
      <c r="Q143">
        <f>Table1[[#This Row],[Quantity]]*Table1[[#This Row],[Unit Price]]</f>
        <v>654</v>
      </c>
      <c r="R143">
        <f>Table1[[#This Row],[Sales Revenue]]-Table1[[#This Row],[Total Cost]]</f>
        <v>196</v>
      </c>
    </row>
    <row r="144" spans="1:18" x14ac:dyDescent="0.35">
      <c r="A144">
        <v>143</v>
      </c>
      <c r="B144" t="s">
        <v>267</v>
      </c>
      <c r="C144" t="s">
        <v>50</v>
      </c>
      <c r="D144" t="s">
        <v>174</v>
      </c>
      <c r="E144" s="1">
        <v>45438</v>
      </c>
      <c r="F144" s="1">
        <v>45444</v>
      </c>
      <c r="G144">
        <v>2</v>
      </c>
      <c r="H144">
        <v>670</v>
      </c>
      <c r="I144" t="s">
        <v>17</v>
      </c>
      <c r="J144" t="s">
        <v>73</v>
      </c>
      <c r="K144" t="s">
        <v>57</v>
      </c>
      <c r="L144">
        <f>YEAR(Table1[[#This Row],[Order Date]])</f>
        <v>2024</v>
      </c>
      <c r="M144" t="str">
        <f>TEXT(Table1[[#This Row],[Order Date]],"MMM")</f>
        <v>May</v>
      </c>
      <c r="N144" t="str">
        <f>TEXT(Table1[[#This Row],[Order Date]],"DDD")</f>
        <v>Sun</v>
      </c>
      <c r="O144">
        <f>Table1[[#This Row],[Delivered Date]]-Table1[[#This Row],[Order Date]]</f>
        <v>6</v>
      </c>
      <c r="P144">
        <f>ROUND(G144*H144*VLOOKUP(D144,Table2[#All],2,FALSE),0)</f>
        <v>938</v>
      </c>
      <c r="Q144">
        <f>Table1[[#This Row],[Quantity]]*Table1[[#This Row],[Unit Price]]</f>
        <v>1340</v>
      </c>
      <c r="R144">
        <f>Table1[[#This Row],[Sales Revenue]]-Table1[[#This Row],[Total Cost]]</f>
        <v>402</v>
      </c>
    </row>
    <row r="145" spans="1:18" x14ac:dyDescent="0.35">
      <c r="A145">
        <v>144</v>
      </c>
      <c r="B145" t="s">
        <v>268</v>
      </c>
      <c r="C145" t="s">
        <v>49</v>
      </c>
      <c r="D145" t="s">
        <v>142</v>
      </c>
      <c r="E145" s="1">
        <v>45456</v>
      </c>
      <c r="F145" s="1">
        <v>45461</v>
      </c>
      <c r="G145">
        <v>10</v>
      </c>
      <c r="H145">
        <v>497</v>
      </c>
      <c r="I145" t="s">
        <v>1</v>
      </c>
      <c r="J145" t="s">
        <v>72</v>
      </c>
      <c r="K145" t="s">
        <v>55</v>
      </c>
      <c r="L145">
        <f>YEAR(Table1[[#This Row],[Order Date]])</f>
        <v>2024</v>
      </c>
      <c r="M145" t="str">
        <f>TEXT(Table1[[#This Row],[Order Date]],"MMM")</f>
        <v>Jun</v>
      </c>
      <c r="N145" t="str">
        <f>TEXT(Table1[[#This Row],[Order Date]],"DDD")</f>
        <v>Thu</v>
      </c>
      <c r="O145">
        <f>Table1[[#This Row],[Delivered Date]]-Table1[[#This Row],[Order Date]]</f>
        <v>5</v>
      </c>
      <c r="P145">
        <f>ROUND(G145*H145*VLOOKUP(D145,Table2[#All],2,FALSE),0)</f>
        <v>2485</v>
      </c>
      <c r="Q145">
        <f>Table1[[#This Row],[Quantity]]*Table1[[#This Row],[Unit Price]]</f>
        <v>4970</v>
      </c>
      <c r="R145">
        <f>Table1[[#This Row],[Sales Revenue]]-Table1[[#This Row],[Total Cost]]</f>
        <v>2485</v>
      </c>
    </row>
    <row r="146" spans="1:18" x14ac:dyDescent="0.35">
      <c r="A146">
        <v>145</v>
      </c>
      <c r="B146" t="s">
        <v>269</v>
      </c>
      <c r="C146" t="s">
        <v>51</v>
      </c>
      <c r="D146" t="s">
        <v>193</v>
      </c>
      <c r="E146" s="1">
        <v>45467</v>
      </c>
      <c r="F146" s="1">
        <v>45476</v>
      </c>
      <c r="G146">
        <v>2</v>
      </c>
      <c r="H146">
        <v>526</v>
      </c>
      <c r="I146" t="s">
        <v>1</v>
      </c>
      <c r="J146" t="s">
        <v>72</v>
      </c>
      <c r="K146" t="s">
        <v>56</v>
      </c>
      <c r="L146">
        <f>YEAR(Table1[[#This Row],[Order Date]])</f>
        <v>2024</v>
      </c>
      <c r="M146" t="str">
        <f>TEXT(Table1[[#This Row],[Order Date]],"MMM")</f>
        <v>Jun</v>
      </c>
      <c r="N146" t="str">
        <f>TEXT(Table1[[#This Row],[Order Date]],"DDD")</f>
        <v>Mon</v>
      </c>
      <c r="O146">
        <f>Table1[[#This Row],[Delivered Date]]-Table1[[#This Row],[Order Date]]</f>
        <v>9</v>
      </c>
      <c r="P146">
        <f>ROUND(G146*H146*VLOOKUP(D146,Table2[#All],2,FALSE),0)</f>
        <v>631</v>
      </c>
      <c r="Q146">
        <f>Table1[[#This Row],[Quantity]]*Table1[[#This Row],[Unit Price]]</f>
        <v>1052</v>
      </c>
      <c r="R146">
        <f>Table1[[#This Row],[Sales Revenue]]-Table1[[#This Row],[Total Cost]]</f>
        <v>421</v>
      </c>
    </row>
    <row r="147" spans="1:18" x14ac:dyDescent="0.35">
      <c r="A147">
        <v>146</v>
      </c>
      <c r="B147" t="s">
        <v>270</v>
      </c>
      <c r="C147" t="s">
        <v>52</v>
      </c>
      <c r="D147" t="s">
        <v>157</v>
      </c>
      <c r="E147" s="1">
        <v>45490</v>
      </c>
      <c r="F147" s="1">
        <v>45504</v>
      </c>
      <c r="G147">
        <v>7</v>
      </c>
      <c r="H147">
        <v>803</v>
      </c>
      <c r="I147" t="s">
        <v>1</v>
      </c>
      <c r="J147" t="s">
        <v>74</v>
      </c>
      <c r="K147" t="s">
        <v>58</v>
      </c>
      <c r="L147">
        <f>YEAR(Table1[[#This Row],[Order Date]])</f>
        <v>2024</v>
      </c>
      <c r="M147" t="str">
        <f>TEXT(Table1[[#This Row],[Order Date]],"MMM")</f>
        <v>Jul</v>
      </c>
      <c r="N147" t="str">
        <f>TEXT(Table1[[#This Row],[Order Date]],"DDD")</f>
        <v>Wed</v>
      </c>
      <c r="O147">
        <f>Table1[[#This Row],[Delivered Date]]-Table1[[#This Row],[Order Date]]</f>
        <v>14</v>
      </c>
      <c r="P147">
        <f>ROUND(G147*H147*VLOOKUP(D147,Table2[#All],2,FALSE),0)</f>
        <v>3654</v>
      </c>
      <c r="Q147">
        <f>Table1[[#This Row],[Quantity]]*Table1[[#This Row],[Unit Price]]</f>
        <v>5621</v>
      </c>
      <c r="R147">
        <f>Table1[[#This Row],[Sales Revenue]]-Table1[[#This Row],[Total Cost]]</f>
        <v>1967</v>
      </c>
    </row>
    <row r="148" spans="1:18" x14ac:dyDescent="0.35">
      <c r="A148">
        <v>147</v>
      </c>
      <c r="B148" t="s">
        <v>271</v>
      </c>
      <c r="C148" t="s">
        <v>52</v>
      </c>
      <c r="D148" t="s">
        <v>128</v>
      </c>
      <c r="E148" s="1">
        <v>45358</v>
      </c>
      <c r="F148" s="1">
        <v>45364</v>
      </c>
      <c r="G148">
        <v>10</v>
      </c>
      <c r="H148">
        <v>735</v>
      </c>
      <c r="I148" t="s">
        <v>17</v>
      </c>
      <c r="J148" t="s">
        <v>70</v>
      </c>
      <c r="K148" t="s">
        <v>57</v>
      </c>
      <c r="L148">
        <f>YEAR(Table1[[#This Row],[Order Date]])</f>
        <v>2024</v>
      </c>
      <c r="M148" t="str">
        <f>TEXT(Table1[[#This Row],[Order Date]],"MMM")</f>
        <v>Mar</v>
      </c>
      <c r="N148" t="str">
        <f>TEXT(Table1[[#This Row],[Order Date]],"DDD")</f>
        <v>Thu</v>
      </c>
      <c r="O148">
        <f>Table1[[#This Row],[Delivered Date]]-Table1[[#This Row],[Order Date]]</f>
        <v>6</v>
      </c>
      <c r="P148">
        <f>ROUND(G148*H148*VLOOKUP(D148,Table2[#All],2,FALSE),0)</f>
        <v>5145</v>
      </c>
      <c r="Q148">
        <f>Table1[[#This Row],[Quantity]]*Table1[[#This Row],[Unit Price]]</f>
        <v>7350</v>
      </c>
      <c r="R148">
        <f>Table1[[#This Row],[Sales Revenue]]-Table1[[#This Row],[Total Cost]]</f>
        <v>2205</v>
      </c>
    </row>
    <row r="149" spans="1:18" x14ac:dyDescent="0.35">
      <c r="A149">
        <v>148</v>
      </c>
      <c r="B149" t="s">
        <v>272</v>
      </c>
      <c r="C149" t="s">
        <v>51</v>
      </c>
      <c r="D149" t="s">
        <v>108</v>
      </c>
      <c r="E149" s="1">
        <v>45357</v>
      </c>
      <c r="F149" s="1">
        <v>45362</v>
      </c>
      <c r="G149">
        <v>9</v>
      </c>
      <c r="H149">
        <v>105</v>
      </c>
      <c r="I149" t="s">
        <v>17</v>
      </c>
      <c r="J149" t="s">
        <v>72</v>
      </c>
      <c r="K149" t="s">
        <v>55</v>
      </c>
      <c r="L149">
        <f>YEAR(Table1[[#This Row],[Order Date]])</f>
        <v>2024</v>
      </c>
      <c r="M149" t="str">
        <f>TEXT(Table1[[#This Row],[Order Date]],"MMM")</f>
        <v>Mar</v>
      </c>
      <c r="N149" t="str">
        <f>TEXT(Table1[[#This Row],[Order Date]],"DDD")</f>
        <v>Wed</v>
      </c>
      <c r="O149">
        <f>Table1[[#This Row],[Delivered Date]]-Table1[[#This Row],[Order Date]]</f>
        <v>5</v>
      </c>
      <c r="P149">
        <f>ROUND(G149*H149*VLOOKUP(D149,Table2[#All],2,FALSE),0)</f>
        <v>520</v>
      </c>
      <c r="Q149">
        <f>Table1[[#This Row],[Quantity]]*Table1[[#This Row],[Unit Price]]</f>
        <v>945</v>
      </c>
      <c r="R149">
        <f>Table1[[#This Row],[Sales Revenue]]-Table1[[#This Row],[Total Cost]]</f>
        <v>425</v>
      </c>
    </row>
    <row r="150" spans="1:18" x14ac:dyDescent="0.35">
      <c r="A150">
        <v>149</v>
      </c>
      <c r="B150" t="s">
        <v>273</v>
      </c>
      <c r="C150" t="s">
        <v>48</v>
      </c>
      <c r="D150" t="s">
        <v>132</v>
      </c>
      <c r="E150" s="1">
        <v>45362</v>
      </c>
      <c r="F150" s="1">
        <v>45367</v>
      </c>
      <c r="G150">
        <v>3</v>
      </c>
      <c r="H150">
        <v>89</v>
      </c>
      <c r="I150" t="s">
        <v>17</v>
      </c>
      <c r="J150" t="s">
        <v>74</v>
      </c>
      <c r="K150" t="s">
        <v>55</v>
      </c>
      <c r="L150">
        <f>YEAR(Table1[[#This Row],[Order Date]])</f>
        <v>2024</v>
      </c>
      <c r="M150" t="str">
        <f>TEXT(Table1[[#This Row],[Order Date]],"MMM")</f>
        <v>Mar</v>
      </c>
      <c r="N150" t="str">
        <f>TEXT(Table1[[#This Row],[Order Date]],"DDD")</f>
        <v>Mon</v>
      </c>
      <c r="O150">
        <f>Table1[[#This Row],[Delivered Date]]-Table1[[#This Row],[Order Date]]</f>
        <v>5</v>
      </c>
      <c r="P150">
        <f>ROUND(G150*H150*VLOOKUP(D150,Table2[#All],2,FALSE),0)</f>
        <v>187</v>
      </c>
      <c r="Q150">
        <f>Table1[[#This Row],[Quantity]]*Table1[[#This Row],[Unit Price]]</f>
        <v>267</v>
      </c>
      <c r="R150">
        <f>Table1[[#This Row],[Sales Revenue]]-Table1[[#This Row],[Total Cost]]</f>
        <v>80</v>
      </c>
    </row>
    <row r="151" spans="1:18" x14ac:dyDescent="0.35">
      <c r="A151">
        <v>150</v>
      </c>
      <c r="B151" t="s">
        <v>274</v>
      </c>
      <c r="C151" t="s">
        <v>49</v>
      </c>
      <c r="D151" t="s">
        <v>138</v>
      </c>
      <c r="E151" s="1">
        <v>45311</v>
      </c>
      <c r="F151" s="1">
        <v>45316</v>
      </c>
      <c r="G151">
        <v>6</v>
      </c>
      <c r="H151">
        <v>907</v>
      </c>
      <c r="I151" t="s">
        <v>1</v>
      </c>
      <c r="J151" t="s">
        <v>73</v>
      </c>
      <c r="K151" t="s">
        <v>58</v>
      </c>
      <c r="L151">
        <f>YEAR(Table1[[#This Row],[Order Date]])</f>
        <v>2024</v>
      </c>
      <c r="M151" t="str">
        <f>TEXT(Table1[[#This Row],[Order Date]],"MMM")</f>
        <v>Jan</v>
      </c>
      <c r="N151" t="str">
        <f>TEXT(Table1[[#This Row],[Order Date]],"DDD")</f>
        <v>Sat</v>
      </c>
      <c r="O151">
        <f>Table1[[#This Row],[Delivered Date]]-Table1[[#This Row],[Order Date]]</f>
        <v>5</v>
      </c>
      <c r="P151">
        <f>ROUND(G151*H151*VLOOKUP(D151,Table2[#All],2,FALSE),0)</f>
        <v>3537</v>
      </c>
      <c r="Q151">
        <f>Table1[[#This Row],[Quantity]]*Table1[[#This Row],[Unit Price]]</f>
        <v>5442</v>
      </c>
      <c r="R151">
        <f>Table1[[#This Row],[Sales Revenue]]-Table1[[#This Row],[Total Cost]]</f>
        <v>1905</v>
      </c>
    </row>
    <row r="152" spans="1:18" x14ac:dyDescent="0.35">
      <c r="A152">
        <v>151</v>
      </c>
      <c r="B152" t="s">
        <v>275</v>
      </c>
      <c r="C152" t="s">
        <v>49</v>
      </c>
      <c r="D152" t="s">
        <v>123</v>
      </c>
      <c r="E152" s="1">
        <v>45370</v>
      </c>
      <c r="F152" s="1">
        <v>45376</v>
      </c>
      <c r="G152">
        <v>3</v>
      </c>
      <c r="H152">
        <v>195</v>
      </c>
      <c r="I152" t="s">
        <v>1</v>
      </c>
      <c r="J152" t="s">
        <v>73</v>
      </c>
      <c r="K152" t="s">
        <v>58</v>
      </c>
      <c r="L152">
        <f>YEAR(Table1[[#This Row],[Order Date]])</f>
        <v>2024</v>
      </c>
      <c r="M152" t="str">
        <f>TEXT(Table1[[#This Row],[Order Date]],"MMM")</f>
        <v>Mar</v>
      </c>
      <c r="N152" t="str">
        <f>TEXT(Table1[[#This Row],[Order Date]],"DDD")</f>
        <v>Tue</v>
      </c>
      <c r="O152">
        <f>Table1[[#This Row],[Delivered Date]]-Table1[[#This Row],[Order Date]]</f>
        <v>6</v>
      </c>
      <c r="P152">
        <f>ROUND(G152*H152*VLOOKUP(D152,Table2[#All],2,FALSE),0)</f>
        <v>351</v>
      </c>
      <c r="Q152">
        <f>Table1[[#This Row],[Quantity]]*Table1[[#This Row],[Unit Price]]</f>
        <v>585</v>
      </c>
      <c r="R152">
        <f>Table1[[#This Row],[Sales Revenue]]-Table1[[#This Row],[Total Cost]]</f>
        <v>234</v>
      </c>
    </row>
    <row r="153" spans="1:18" x14ac:dyDescent="0.35">
      <c r="A153">
        <v>152</v>
      </c>
      <c r="B153" t="s">
        <v>276</v>
      </c>
      <c r="C153" t="s">
        <v>49</v>
      </c>
      <c r="D153" t="s">
        <v>138</v>
      </c>
      <c r="E153" s="1">
        <v>45506</v>
      </c>
      <c r="F153" s="1">
        <v>45515</v>
      </c>
      <c r="G153">
        <v>3</v>
      </c>
      <c r="H153">
        <v>846</v>
      </c>
      <c r="I153" t="s">
        <v>1</v>
      </c>
      <c r="J153" t="s">
        <v>70</v>
      </c>
      <c r="K153" t="s">
        <v>55</v>
      </c>
      <c r="L153">
        <f>YEAR(Table1[[#This Row],[Order Date]])</f>
        <v>2024</v>
      </c>
      <c r="M153" t="str">
        <f>TEXT(Table1[[#This Row],[Order Date]],"MMM")</f>
        <v>Aug</v>
      </c>
      <c r="N153" t="str">
        <f>TEXT(Table1[[#This Row],[Order Date]],"DDD")</f>
        <v>Fri</v>
      </c>
      <c r="O153">
        <f>Table1[[#This Row],[Delivered Date]]-Table1[[#This Row],[Order Date]]</f>
        <v>9</v>
      </c>
      <c r="P153">
        <f>ROUND(G153*H153*VLOOKUP(D153,Table2[#All],2,FALSE),0)</f>
        <v>1650</v>
      </c>
      <c r="Q153">
        <f>Table1[[#This Row],[Quantity]]*Table1[[#This Row],[Unit Price]]</f>
        <v>2538</v>
      </c>
      <c r="R153">
        <f>Table1[[#This Row],[Sales Revenue]]-Table1[[#This Row],[Total Cost]]</f>
        <v>888</v>
      </c>
    </row>
    <row r="154" spans="1:18" x14ac:dyDescent="0.35">
      <c r="A154">
        <v>153</v>
      </c>
      <c r="B154" t="s">
        <v>277</v>
      </c>
      <c r="C154" t="s">
        <v>52</v>
      </c>
      <c r="D154" t="s">
        <v>154</v>
      </c>
      <c r="E154" s="1">
        <v>45620</v>
      </c>
      <c r="F154" s="1">
        <v>45628</v>
      </c>
      <c r="G154">
        <v>8</v>
      </c>
      <c r="H154">
        <v>905</v>
      </c>
      <c r="I154" t="s">
        <v>1</v>
      </c>
      <c r="J154" t="s">
        <v>74</v>
      </c>
      <c r="K154" t="s">
        <v>55</v>
      </c>
      <c r="L154">
        <f>YEAR(Table1[[#This Row],[Order Date]])</f>
        <v>2024</v>
      </c>
      <c r="M154" t="str">
        <f>TEXT(Table1[[#This Row],[Order Date]],"MMM")</f>
        <v>Nov</v>
      </c>
      <c r="N154" t="str">
        <f>TEXT(Table1[[#This Row],[Order Date]],"DDD")</f>
        <v>Sun</v>
      </c>
      <c r="O154">
        <f>Table1[[#This Row],[Delivered Date]]-Table1[[#This Row],[Order Date]]</f>
        <v>8</v>
      </c>
      <c r="P154">
        <f>ROUND(G154*H154*VLOOKUP(D154,Table2[#All],2,FALSE),0)</f>
        <v>5430</v>
      </c>
      <c r="Q154">
        <f>Table1[[#This Row],[Quantity]]*Table1[[#This Row],[Unit Price]]</f>
        <v>7240</v>
      </c>
      <c r="R154">
        <f>Table1[[#This Row],[Sales Revenue]]-Table1[[#This Row],[Total Cost]]</f>
        <v>1810</v>
      </c>
    </row>
    <row r="155" spans="1:18" x14ac:dyDescent="0.35">
      <c r="A155">
        <v>154</v>
      </c>
      <c r="B155" t="s">
        <v>278</v>
      </c>
      <c r="C155" t="s">
        <v>50</v>
      </c>
      <c r="D155" t="s">
        <v>174</v>
      </c>
      <c r="E155" s="1">
        <v>45406</v>
      </c>
      <c r="F155" s="1">
        <v>45418</v>
      </c>
      <c r="G155">
        <v>1</v>
      </c>
      <c r="H155">
        <v>336</v>
      </c>
      <c r="I155" t="s">
        <v>1</v>
      </c>
      <c r="J155" t="s">
        <v>70</v>
      </c>
      <c r="K155" t="s">
        <v>57</v>
      </c>
      <c r="L155">
        <f>YEAR(Table1[[#This Row],[Order Date]])</f>
        <v>2024</v>
      </c>
      <c r="M155" t="str">
        <f>TEXT(Table1[[#This Row],[Order Date]],"MMM")</f>
        <v>Apr</v>
      </c>
      <c r="N155" t="str">
        <f>TEXT(Table1[[#This Row],[Order Date]],"DDD")</f>
        <v>Wed</v>
      </c>
      <c r="O155">
        <f>Table1[[#This Row],[Delivered Date]]-Table1[[#This Row],[Order Date]]</f>
        <v>12</v>
      </c>
      <c r="P155">
        <f>ROUND(G155*H155*VLOOKUP(D155,Table2[#All],2,FALSE),0)</f>
        <v>235</v>
      </c>
      <c r="Q155">
        <f>Table1[[#This Row],[Quantity]]*Table1[[#This Row],[Unit Price]]</f>
        <v>336</v>
      </c>
      <c r="R155">
        <f>Table1[[#This Row],[Sales Revenue]]-Table1[[#This Row],[Total Cost]]</f>
        <v>101</v>
      </c>
    </row>
    <row r="156" spans="1:18" x14ac:dyDescent="0.35">
      <c r="A156">
        <v>155</v>
      </c>
      <c r="B156" t="s">
        <v>279</v>
      </c>
      <c r="C156" t="s">
        <v>48</v>
      </c>
      <c r="D156" t="s">
        <v>119</v>
      </c>
      <c r="E156" s="1">
        <v>45438</v>
      </c>
      <c r="F156" s="1">
        <v>45452</v>
      </c>
      <c r="G156">
        <v>8</v>
      </c>
      <c r="H156">
        <v>722</v>
      </c>
      <c r="I156" t="s">
        <v>17</v>
      </c>
      <c r="J156" t="s">
        <v>73</v>
      </c>
      <c r="K156" t="s">
        <v>56</v>
      </c>
      <c r="L156">
        <f>YEAR(Table1[[#This Row],[Order Date]])</f>
        <v>2024</v>
      </c>
      <c r="M156" t="str">
        <f>TEXT(Table1[[#This Row],[Order Date]],"MMM")</f>
        <v>May</v>
      </c>
      <c r="N156" t="str">
        <f>TEXT(Table1[[#This Row],[Order Date]],"DDD")</f>
        <v>Sun</v>
      </c>
      <c r="O156">
        <f>Table1[[#This Row],[Delivered Date]]-Table1[[#This Row],[Order Date]]</f>
        <v>14</v>
      </c>
      <c r="P156">
        <f>ROUND(G156*H156*VLOOKUP(D156,Table2[#All],2,FALSE),0)</f>
        <v>3754</v>
      </c>
      <c r="Q156">
        <f>Table1[[#This Row],[Quantity]]*Table1[[#This Row],[Unit Price]]</f>
        <v>5776</v>
      </c>
      <c r="R156">
        <f>Table1[[#This Row],[Sales Revenue]]-Table1[[#This Row],[Total Cost]]</f>
        <v>2022</v>
      </c>
    </row>
    <row r="157" spans="1:18" x14ac:dyDescent="0.35">
      <c r="A157">
        <v>156</v>
      </c>
      <c r="B157" t="s">
        <v>280</v>
      </c>
      <c r="C157" t="s">
        <v>50</v>
      </c>
      <c r="D157" t="s">
        <v>102</v>
      </c>
      <c r="E157" s="1">
        <v>45547</v>
      </c>
      <c r="F157" s="1">
        <v>45558</v>
      </c>
      <c r="G157">
        <v>10</v>
      </c>
      <c r="H157">
        <v>558</v>
      </c>
      <c r="I157" t="s">
        <v>17</v>
      </c>
      <c r="J157" t="s">
        <v>70</v>
      </c>
      <c r="K157" t="s">
        <v>58</v>
      </c>
      <c r="L157">
        <f>YEAR(Table1[[#This Row],[Order Date]])</f>
        <v>2024</v>
      </c>
      <c r="M157" t="str">
        <f>TEXT(Table1[[#This Row],[Order Date]],"MMM")</f>
        <v>Sep</v>
      </c>
      <c r="N157" t="str">
        <f>TEXT(Table1[[#This Row],[Order Date]],"DDD")</f>
        <v>Thu</v>
      </c>
      <c r="O157">
        <f>Table1[[#This Row],[Delivered Date]]-Table1[[#This Row],[Order Date]]</f>
        <v>11</v>
      </c>
      <c r="P157">
        <f>ROUND(G157*H157*VLOOKUP(D157,Table2[#All],2,FALSE),0)</f>
        <v>4185</v>
      </c>
      <c r="Q157">
        <f>Table1[[#This Row],[Quantity]]*Table1[[#This Row],[Unit Price]]</f>
        <v>5580</v>
      </c>
      <c r="R157">
        <f>Table1[[#This Row],[Sales Revenue]]-Table1[[#This Row],[Total Cost]]</f>
        <v>1395</v>
      </c>
    </row>
    <row r="158" spans="1:18" x14ac:dyDescent="0.35">
      <c r="A158">
        <v>157</v>
      </c>
      <c r="B158" t="s">
        <v>281</v>
      </c>
      <c r="C158" t="s">
        <v>48</v>
      </c>
      <c r="D158" t="s">
        <v>132</v>
      </c>
      <c r="E158" s="1">
        <v>45441</v>
      </c>
      <c r="F158" s="1">
        <v>45446</v>
      </c>
      <c r="G158">
        <v>7</v>
      </c>
      <c r="H158">
        <v>11</v>
      </c>
      <c r="I158" t="s">
        <v>1</v>
      </c>
      <c r="J158" t="s">
        <v>72</v>
      </c>
      <c r="K158" t="s">
        <v>58</v>
      </c>
      <c r="L158">
        <f>YEAR(Table1[[#This Row],[Order Date]])</f>
        <v>2024</v>
      </c>
      <c r="M158" t="str">
        <f>TEXT(Table1[[#This Row],[Order Date]],"MMM")</f>
        <v>May</v>
      </c>
      <c r="N158" t="str">
        <f>TEXT(Table1[[#This Row],[Order Date]],"DDD")</f>
        <v>Wed</v>
      </c>
      <c r="O158">
        <f>Table1[[#This Row],[Delivered Date]]-Table1[[#This Row],[Order Date]]</f>
        <v>5</v>
      </c>
      <c r="P158">
        <f>ROUND(G158*H158*VLOOKUP(D158,Table2[#All],2,FALSE),0)</f>
        <v>54</v>
      </c>
      <c r="Q158">
        <f>Table1[[#This Row],[Quantity]]*Table1[[#This Row],[Unit Price]]</f>
        <v>77</v>
      </c>
      <c r="R158">
        <f>Table1[[#This Row],[Sales Revenue]]-Table1[[#This Row],[Total Cost]]</f>
        <v>23</v>
      </c>
    </row>
    <row r="159" spans="1:18" x14ac:dyDescent="0.35">
      <c r="A159">
        <v>158</v>
      </c>
      <c r="B159" t="s">
        <v>282</v>
      </c>
      <c r="C159" t="s">
        <v>49</v>
      </c>
      <c r="D159" t="s">
        <v>123</v>
      </c>
      <c r="E159" s="1">
        <v>45387</v>
      </c>
      <c r="F159" s="1">
        <v>45396</v>
      </c>
      <c r="G159">
        <v>2</v>
      </c>
      <c r="H159">
        <v>546</v>
      </c>
      <c r="I159" t="s">
        <v>17</v>
      </c>
      <c r="J159" t="s">
        <v>74</v>
      </c>
      <c r="K159" t="s">
        <v>56</v>
      </c>
      <c r="L159">
        <f>YEAR(Table1[[#This Row],[Order Date]])</f>
        <v>2024</v>
      </c>
      <c r="M159" t="str">
        <f>TEXT(Table1[[#This Row],[Order Date]],"MMM")</f>
        <v>Apr</v>
      </c>
      <c r="N159" t="str">
        <f>TEXT(Table1[[#This Row],[Order Date]],"DDD")</f>
        <v>Fri</v>
      </c>
      <c r="O159">
        <f>Table1[[#This Row],[Delivered Date]]-Table1[[#This Row],[Order Date]]</f>
        <v>9</v>
      </c>
      <c r="P159">
        <f>ROUND(G159*H159*VLOOKUP(D159,Table2[#All],2,FALSE),0)</f>
        <v>655</v>
      </c>
      <c r="Q159">
        <f>Table1[[#This Row],[Quantity]]*Table1[[#This Row],[Unit Price]]</f>
        <v>1092</v>
      </c>
      <c r="R159">
        <f>Table1[[#This Row],[Sales Revenue]]-Table1[[#This Row],[Total Cost]]</f>
        <v>437</v>
      </c>
    </row>
    <row r="160" spans="1:18" x14ac:dyDescent="0.35">
      <c r="A160">
        <v>159</v>
      </c>
      <c r="B160" t="s">
        <v>283</v>
      </c>
      <c r="C160" t="s">
        <v>49</v>
      </c>
      <c r="D160" t="s">
        <v>138</v>
      </c>
      <c r="E160" s="1">
        <v>45551</v>
      </c>
      <c r="F160" s="1">
        <v>45558</v>
      </c>
      <c r="G160">
        <v>9</v>
      </c>
      <c r="H160">
        <v>30</v>
      </c>
      <c r="I160" t="s">
        <v>1</v>
      </c>
      <c r="J160" t="s">
        <v>71</v>
      </c>
      <c r="K160" t="s">
        <v>58</v>
      </c>
      <c r="L160">
        <f>YEAR(Table1[[#This Row],[Order Date]])</f>
        <v>2024</v>
      </c>
      <c r="M160" t="str">
        <f>TEXT(Table1[[#This Row],[Order Date]],"MMM")</f>
        <v>Sep</v>
      </c>
      <c r="N160" t="str">
        <f>TEXT(Table1[[#This Row],[Order Date]],"DDD")</f>
        <v>Mon</v>
      </c>
      <c r="O160">
        <f>Table1[[#This Row],[Delivered Date]]-Table1[[#This Row],[Order Date]]</f>
        <v>7</v>
      </c>
      <c r="P160">
        <f>ROUND(G160*H160*VLOOKUP(D160,Table2[#All],2,FALSE),0)</f>
        <v>176</v>
      </c>
      <c r="Q160">
        <f>Table1[[#This Row],[Quantity]]*Table1[[#This Row],[Unit Price]]</f>
        <v>270</v>
      </c>
      <c r="R160">
        <f>Table1[[#This Row],[Sales Revenue]]-Table1[[#This Row],[Total Cost]]</f>
        <v>94</v>
      </c>
    </row>
    <row r="161" spans="1:18" x14ac:dyDescent="0.35">
      <c r="A161">
        <v>160</v>
      </c>
      <c r="B161" t="s">
        <v>284</v>
      </c>
      <c r="C161" t="s">
        <v>48</v>
      </c>
      <c r="D161" t="s">
        <v>119</v>
      </c>
      <c r="E161" s="1">
        <v>45589</v>
      </c>
      <c r="F161" s="1">
        <v>45608</v>
      </c>
      <c r="G161">
        <v>6</v>
      </c>
      <c r="H161">
        <v>146</v>
      </c>
      <c r="I161" t="s">
        <v>17</v>
      </c>
      <c r="J161" t="s">
        <v>70</v>
      </c>
      <c r="K161" t="s">
        <v>57</v>
      </c>
      <c r="L161">
        <f>YEAR(Table1[[#This Row],[Order Date]])</f>
        <v>2024</v>
      </c>
      <c r="M161" t="str">
        <f>TEXT(Table1[[#This Row],[Order Date]],"MMM")</f>
        <v>Oct</v>
      </c>
      <c r="N161" t="str">
        <f>TEXT(Table1[[#This Row],[Order Date]],"DDD")</f>
        <v>Thu</v>
      </c>
      <c r="O161">
        <f>Table1[[#This Row],[Delivered Date]]-Table1[[#This Row],[Order Date]]</f>
        <v>19</v>
      </c>
      <c r="P161">
        <f>ROUND(G161*H161*VLOOKUP(D161,Table2[#All],2,FALSE),0)</f>
        <v>569</v>
      </c>
      <c r="Q161">
        <f>Table1[[#This Row],[Quantity]]*Table1[[#This Row],[Unit Price]]</f>
        <v>876</v>
      </c>
      <c r="R161">
        <f>Table1[[#This Row],[Sales Revenue]]-Table1[[#This Row],[Total Cost]]</f>
        <v>307</v>
      </c>
    </row>
    <row r="162" spans="1:18" x14ac:dyDescent="0.35">
      <c r="A162">
        <v>161</v>
      </c>
      <c r="B162" t="s">
        <v>285</v>
      </c>
      <c r="C162" t="s">
        <v>52</v>
      </c>
      <c r="D162" t="s">
        <v>121</v>
      </c>
      <c r="E162" s="1">
        <v>45642</v>
      </c>
      <c r="F162" s="1">
        <v>45646</v>
      </c>
      <c r="G162">
        <v>8</v>
      </c>
      <c r="H162">
        <v>722</v>
      </c>
      <c r="I162" t="s">
        <v>1</v>
      </c>
      <c r="J162" t="s">
        <v>71</v>
      </c>
      <c r="K162" t="s">
        <v>55</v>
      </c>
      <c r="L162">
        <f>YEAR(Table1[[#This Row],[Order Date]])</f>
        <v>2024</v>
      </c>
      <c r="M162" t="str">
        <f>TEXT(Table1[[#This Row],[Order Date]],"MMM")</f>
        <v>Dec</v>
      </c>
      <c r="N162" t="str">
        <f>TEXT(Table1[[#This Row],[Order Date]],"DDD")</f>
        <v>Mon</v>
      </c>
      <c r="O162">
        <f>Table1[[#This Row],[Delivered Date]]-Table1[[#This Row],[Order Date]]</f>
        <v>4</v>
      </c>
      <c r="P162">
        <f>ROUND(G162*H162*VLOOKUP(D162,Table2[#All],2,FALSE),0)</f>
        <v>3754</v>
      </c>
      <c r="Q162">
        <f>Table1[[#This Row],[Quantity]]*Table1[[#This Row],[Unit Price]]</f>
        <v>5776</v>
      </c>
      <c r="R162">
        <f>Table1[[#This Row],[Sales Revenue]]-Table1[[#This Row],[Total Cost]]</f>
        <v>2022</v>
      </c>
    </row>
    <row r="163" spans="1:18" x14ac:dyDescent="0.35">
      <c r="A163">
        <v>162</v>
      </c>
      <c r="B163" t="s">
        <v>286</v>
      </c>
      <c r="C163" t="s">
        <v>50</v>
      </c>
      <c r="D163" t="s">
        <v>110</v>
      </c>
      <c r="E163" s="1">
        <v>45310</v>
      </c>
      <c r="F163" s="1">
        <v>45324</v>
      </c>
      <c r="G163">
        <v>5</v>
      </c>
      <c r="H163">
        <v>216</v>
      </c>
      <c r="I163" t="s">
        <v>1</v>
      </c>
      <c r="J163" t="s">
        <v>70</v>
      </c>
      <c r="K163" t="s">
        <v>55</v>
      </c>
      <c r="L163">
        <f>YEAR(Table1[[#This Row],[Order Date]])</f>
        <v>2024</v>
      </c>
      <c r="M163" t="str">
        <f>TEXT(Table1[[#This Row],[Order Date]],"MMM")</f>
        <v>Jan</v>
      </c>
      <c r="N163" t="str">
        <f>TEXT(Table1[[#This Row],[Order Date]],"DDD")</f>
        <v>Fri</v>
      </c>
      <c r="O163">
        <f>Table1[[#This Row],[Delivered Date]]-Table1[[#This Row],[Order Date]]</f>
        <v>14</v>
      </c>
      <c r="P163">
        <f>ROUND(G163*H163*VLOOKUP(D163,Table2[#All],2,FALSE),0)</f>
        <v>702</v>
      </c>
      <c r="Q163">
        <f>Table1[[#This Row],[Quantity]]*Table1[[#This Row],[Unit Price]]</f>
        <v>1080</v>
      </c>
      <c r="R163">
        <f>Table1[[#This Row],[Sales Revenue]]-Table1[[#This Row],[Total Cost]]</f>
        <v>378</v>
      </c>
    </row>
    <row r="164" spans="1:18" x14ac:dyDescent="0.35">
      <c r="A164">
        <v>163</v>
      </c>
      <c r="B164" t="s">
        <v>287</v>
      </c>
      <c r="C164" t="s">
        <v>50</v>
      </c>
      <c r="D164" t="s">
        <v>136</v>
      </c>
      <c r="E164" s="1">
        <v>45438</v>
      </c>
      <c r="F164" s="1">
        <v>45445</v>
      </c>
      <c r="G164">
        <v>6</v>
      </c>
      <c r="H164">
        <v>892</v>
      </c>
      <c r="I164" t="s">
        <v>17</v>
      </c>
      <c r="J164" t="s">
        <v>73</v>
      </c>
      <c r="K164" t="s">
        <v>57</v>
      </c>
      <c r="L164">
        <f>YEAR(Table1[[#This Row],[Order Date]])</f>
        <v>2024</v>
      </c>
      <c r="M164" t="str">
        <f>TEXT(Table1[[#This Row],[Order Date]],"MMM")</f>
        <v>May</v>
      </c>
      <c r="N164" t="str">
        <f>TEXT(Table1[[#This Row],[Order Date]],"DDD")</f>
        <v>Sun</v>
      </c>
      <c r="O164">
        <f>Table1[[#This Row],[Delivered Date]]-Table1[[#This Row],[Order Date]]</f>
        <v>7</v>
      </c>
      <c r="P164">
        <f>ROUND(G164*H164*VLOOKUP(D164,Table2[#All],2,FALSE),0)</f>
        <v>4549</v>
      </c>
      <c r="Q164">
        <f>Table1[[#This Row],[Quantity]]*Table1[[#This Row],[Unit Price]]</f>
        <v>5352</v>
      </c>
      <c r="R164">
        <f>Table1[[#This Row],[Sales Revenue]]-Table1[[#This Row],[Total Cost]]</f>
        <v>803</v>
      </c>
    </row>
    <row r="165" spans="1:18" x14ac:dyDescent="0.35">
      <c r="A165">
        <v>164</v>
      </c>
      <c r="B165" t="s">
        <v>288</v>
      </c>
      <c r="C165" t="s">
        <v>50</v>
      </c>
      <c r="D165" t="s">
        <v>110</v>
      </c>
      <c r="E165" s="1">
        <v>45332</v>
      </c>
      <c r="F165" s="1">
        <v>45340</v>
      </c>
      <c r="G165">
        <v>7</v>
      </c>
      <c r="H165">
        <v>626</v>
      </c>
      <c r="I165" t="s">
        <v>17</v>
      </c>
      <c r="J165" t="s">
        <v>73</v>
      </c>
      <c r="K165" t="s">
        <v>56</v>
      </c>
      <c r="L165">
        <f>YEAR(Table1[[#This Row],[Order Date]])</f>
        <v>2024</v>
      </c>
      <c r="M165" t="str">
        <f>TEXT(Table1[[#This Row],[Order Date]],"MMM")</f>
        <v>Feb</v>
      </c>
      <c r="N165" t="str">
        <f>TEXT(Table1[[#This Row],[Order Date]],"DDD")</f>
        <v>Sat</v>
      </c>
      <c r="O165">
        <f>Table1[[#This Row],[Delivered Date]]-Table1[[#This Row],[Order Date]]</f>
        <v>8</v>
      </c>
      <c r="P165">
        <f>ROUND(G165*H165*VLOOKUP(D165,Table2[#All],2,FALSE),0)</f>
        <v>2848</v>
      </c>
      <c r="Q165">
        <f>Table1[[#This Row],[Quantity]]*Table1[[#This Row],[Unit Price]]</f>
        <v>4382</v>
      </c>
      <c r="R165">
        <f>Table1[[#This Row],[Sales Revenue]]-Table1[[#This Row],[Total Cost]]</f>
        <v>1534</v>
      </c>
    </row>
    <row r="166" spans="1:18" x14ac:dyDescent="0.35">
      <c r="A166">
        <v>165</v>
      </c>
      <c r="B166" t="s">
        <v>289</v>
      </c>
      <c r="C166" t="s">
        <v>50</v>
      </c>
      <c r="D166" t="s">
        <v>174</v>
      </c>
      <c r="E166" s="1">
        <v>45606</v>
      </c>
      <c r="F166" s="1">
        <v>45620</v>
      </c>
      <c r="G166">
        <v>7</v>
      </c>
      <c r="H166">
        <v>291</v>
      </c>
      <c r="I166" t="s">
        <v>1</v>
      </c>
      <c r="J166" t="s">
        <v>72</v>
      </c>
      <c r="K166" t="s">
        <v>57</v>
      </c>
      <c r="L166">
        <f>YEAR(Table1[[#This Row],[Order Date]])</f>
        <v>2024</v>
      </c>
      <c r="M166" t="str">
        <f>TEXT(Table1[[#This Row],[Order Date]],"MMM")</f>
        <v>Nov</v>
      </c>
      <c r="N166" t="str">
        <f>TEXT(Table1[[#This Row],[Order Date]],"DDD")</f>
        <v>Sun</v>
      </c>
      <c r="O166">
        <f>Table1[[#This Row],[Delivered Date]]-Table1[[#This Row],[Order Date]]</f>
        <v>14</v>
      </c>
      <c r="P166">
        <f>ROUND(G166*H166*VLOOKUP(D166,Table2[#All],2,FALSE),0)</f>
        <v>1426</v>
      </c>
      <c r="Q166">
        <f>Table1[[#This Row],[Quantity]]*Table1[[#This Row],[Unit Price]]</f>
        <v>2037</v>
      </c>
      <c r="R166">
        <f>Table1[[#This Row],[Sales Revenue]]-Table1[[#This Row],[Total Cost]]</f>
        <v>611</v>
      </c>
    </row>
    <row r="167" spans="1:18" x14ac:dyDescent="0.35">
      <c r="A167">
        <v>166</v>
      </c>
      <c r="B167" t="s">
        <v>290</v>
      </c>
      <c r="C167" t="s">
        <v>51</v>
      </c>
      <c r="D167" t="s">
        <v>108</v>
      </c>
      <c r="E167" s="1">
        <v>45554</v>
      </c>
      <c r="F167" s="1">
        <v>45574</v>
      </c>
      <c r="G167">
        <v>3</v>
      </c>
      <c r="H167">
        <v>985</v>
      </c>
      <c r="I167" t="s">
        <v>17</v>
      </c>
      <c r="J167" t="s">
        <v>70</v>
      </c>
      <c r="K167" t="s">
        <v>56</v>
      </c>
      <c r="L167">
        <f>YEAR(Table1[[#This Row],[Order Date]])</f>
        <v>2024</v>
      </c>
      <c r="M167" t="str">
        <f>TEXT(Table1[[#This Row],[Order Date]],"MMM")</f>
        <v>Sep</v>
      </c>
      <c r="N167" t="str">
        <f>TEXT(Table1[[#This Row],[Order Date]],"DDD")</f>
        <v>Thu</v>
      </c>
      <c r="O167">
        <f>Table1[[#This Row],[Delivered Date]]-Table1[[#This Row],[Order Date]]</f>
        <v>20</v>
      </c>
      <c r="P167">
        <f>ROUND(G167*H167*VLOOKUP(D167,Table2[#All],2,FALSE),0)</f>
        <v>1625</v>
      </c>
      <c r="Q167">
        <f>Table1[[#This Row],[Quantity]]*Table1[[#This Row],[Unit Price]]</f>
        <v>2955</v>
      </c>
      <c r="R167">
        <f>Table1[[#This Row],[Sales Revenue]]-Table1[[#This Row],[Total Cost]]</f>
        <v>1330</v>
      </c>
    </row>
    <row r="168" spans="1:18" x14ac:dyDescent="0.35">
      <c r="A168">
        <v>167</v>
      </c>
      <c r="B168" t="s">
        <v>291</v>
      </c>
      <c r="C168" t="s">
        <v>49</v>
      </c>
      <c r="D168" t="s">
        <v>123</v>
      </c>
      <c r="E168" s="1">
        <v>45579</v>
      </c>
      <c r="F168" s="1">
        <v>45592</v>
      </c>
      <c r="G168">
        <v>2</v>
      </c>
      <c r="H168">
        <v>278</v>
      </c>
      <c r="I168" t="s">
        <v>17</v>
      </c>
      <c r="J168" t="s">
        <v>73</v>
      </c>
      <c r="K168" t="s">
        <v>58</v>
      </c>
      <c r="L168">
        <f>YEAR(Table1[[#This Row],[Order Date]])</f>
        <v>2024</v>
      </c>
      <c r="M168" t="str">
        <f>TEXT(Table1[[#This Row],[Order Date]],"MMM")</f>
        <v>Oct</v>
      </c>
      <c r="N168" t="str">
        <f>TEXT(Table1[[#This Row],[Order Date]],"DDD")</f>
        <v>Mon</v>
      </c>
      <c r="O168">
        <f>Table1[[#This Row],[Delivered Date]]-Table1[[#This Row],[Order Date]]</f>
        <v>13</v>
      </c>
      <c r="P168">
        <f>ROUND(G168*H168*VLOOKUP(D168,Table2[#All],2,FALSE),0)</f>
        <v>334</v>
      </c>
      <c r="Q168">
        <f>Table1[[#This Row],[Quantity]]*Table1[[#This Row],[Unit Price]]</f>
        <v>556</v>
      </c>
      <c r="R168">
        <f>Table1[[#This Row],[Sales Revenue]]-Table1[[#This Row],[Total Cost]]</f>
        <v>222</v>
      </c>
    </row>
    <row r="169" spans="1:18" x14ac:dyDescent="0.35">
      <c r="A169">
        <v>168</v>
      </c>
      <c r="B169" t="s">
        <v>292</v>
      </c>
      <c r="C169" t="s">
        <v>51</v>
      </c>
      <c r="D169" t="s">
        <v>178</v>
      </c>
      <c r="E169" s="1">
        <v>45605</v>
      </c>
      <c r="F169" s="1">
        <v>45612</v>
      </c>
      <c r="G169">
        <v>5</v>
      </c>
      <c r="H169">
        <v>720</v>
      </c>
      <c r="I169" t="s">
        <v>1</v>
      </c>
      <c r="J169" t="s">
        <v>71</v>
      </c>
      <c r="K169" t="s">
        <v>57</v>
      </c>
      <c r="L169">
        <f>YEAR(Table1[[#This Row],[Order Date]])</f>
        <v>2024</v>
      </c>
      <c r="M169" t="str">
        <f>TEXT(Table1[[#This Row],[Order Date]],"MMM")</f>
        <v>Nov</v>
      </c>
      <c r="N169" t="str">
        <f>TEXT(Table1[[#This Row],[Order Date]],"DDD")</f>
        <v>Sat</v>
      </c>
      <c r="O169">
        <f>Table1[[#This Row],[Delivered Date]]-Table1[[#This Row],[Order Date]]</f>
        <v>7</v>
      </c>
      <c r="P169">
        <f>ROUND(G169*H169*VLOOKUP(D169,Table2[#All],2,FALSE),0)</f>
        <v>2160</v>
      </c>
      <c r="Q169">
        <f>Table1[[#This Row],[Quantity]]*Table1[[#This Row],[Unit Price]]</f>
        <v>3600</v>
      </c>
      <c r="R169">
        <f>Table1[[#This Row],[Sales Revenue]]-Table1[[#This Row],[Total Cost]]</f>
        <v>1440</v>
      </c>
    </row>
    <row r="170" spans="1:18" x14ac:dyDescent="0.35">
      <c r="A170">
        <v>169</v>
      </c>
      <c r="B170" t="s">
        <v>293</v>
      </c>
      <c r="C170" t="s">
        <v>48</v>
      </c>
      <c r="D170" t="s">
        <v>119</v>
      </c>
      <c r="E170" s="1">
        <v>45523</v>
      </c>
      <c r="F170" s="1">
        <v>45536</v>
      </c>
      <c r="G170">
        <v>3</v>
      </c>
      <c r="H170">
        <v>930</v>
      </c>
      <c r="I170" t="s">
        <v>1</v>
      </c>
      <c r="J170" t="s">
        <v>72</v>
      </c>
      <c r="K170" t="s">
        <v>56</v>
      </c>
      <c r="L170">
        <f>YEAR(Table1[[#This Row],[Order Date]])</f>
        <v>2024</v>
      </c>
      <c r="M170" t="str">
        <f>TEXT(Table1[[#This Row],[Order Date]],"MMM")</f>
        <v>Aug</v>
      </c>
      <c r="N170" t="str">
        <f>TEXT(Table1[[#This Row],[Order Date]],"DDD")</f>
        <v>Mon</v>
      </c>
      <c r="O170">
        <f>Table1[[#This Row],[Delivered Date]]-Table1[[#This Row],[Order Date]]</f>
        <v>13</v>
      </c>
      <c r="P170">
        <f>ROUND(G170*H170*VLOOKUP(D170,Table2[#All],2,FALSE),0)</f>
        <v>1814</v>
      </c>
      <c r="Q170">
        <f>Table1[[#This Row],[Quantity]]*Table1[[#This Row],[Unit Price]]</f>
        <v>2790</v>
      </c>
      <c r="R170">
        <f>Table1[[#This Row],[Sales Revenue]]-Table1[[#This Row],[Total Cost]]</f>
        <v>976</v>
      </c>
    </row>
    <row r="171" spans="1:18" x14ac:dyDescent="0.35">
      <c r="A171">
        <v>170</v>
      </c>
      <c r="B171" t="s">
        <v>294</v>
      </c>
      <c r="C171" t="s">
        <v>48</v>
      </c>
      <c r="D171" t="s">
        <v>132</v>
      </c>
      <c r="E171" s="1">
        <v>45477</v>
      </c>
      <c r="F171" s="1">
        <v>45490</v>
      </c>
      <c r="G171">
        <v>9</v>
      </c>
      <c r="H171">
        <v>239</v>
      </c>
      <c r="I171" t="s">
        <v>1</v>
      </c>
      <c r="J171" t="s">
        <v>70</v>
      </c>
      <c r="K171" t="s">
        <v>56</v>
      </c>
      <c r="L171">
        <f>YEAR(Table1[[#This Row],[Order Date]])</f>
        <v>2024</v>
      </c>
      <c r="M171" t="str">
        <f>TEXT(Table1[[#This Row],[Order Date]],"MMM")</f>
        <v>Jul</v>
      </c>
      <c r="N171" t="str">
        <f>TEXT(Table1[[#This Row],[Order Date]],"DDD")</f>
        <v>Thu</v>
      </c>
      <c r="O171">
        <f>Table1[[#This Row],[Delivered Date]]-Table1[[#This Row],[Order Date]]</f>
        <v>13</v>
      </c>
      <c r="P171">
        <f>ROUND(G171*H171*VLOOKUP(D171,Table2[#All],2,FALSE),0)</f>
        <v>1506</v>
      </c>
      <c r="Q171">
        <f>Table1[[#This Row],[Quantity]]*Table1[[#This Row],[Unit Price]]</f>
        <v>2151</v>
      </c>
      <c r="R171">
        <f>Table1[[#This Row],[Sales Revenue]]-Table1[[#This Row],[Total Cost]]</f>
        <v>645</v>
      </c>
    </row>
    <row r="172" spans="1:18" x14ac:dyDescent="0.35">
      <c r="A172">
        <v>171</v>
      </c>
      <c r="B172" t="s">
        <v>295</v>
      </c>
      <c r="C172" t="s">
        <v>49</v>
      </c>
      <c r="D172" t="s">
        <v>142</v>
      </c>
      <c r="E172" s="1">
        <v>45605</v>
      </c>
      <c r="F172" s="1">
        <v>45618</v>
      </c>
      <c r="G172">
        <v>2</v>
      </c>
      <c r="H172">
        <v>77</v>
      </c>
      <c r="I172" t="s">
        <v>17</v>
      </c>
      <c r="J172" t="s">
        <v>74</v>
      </c>
      <c r="K172" t="s">
        <v>57</v>
      </c>
      <c r="L172">
        <f>YEAR(Table1[[#This Row],[Order Date]])</f>
        <v>2024</v>
      </c>
      <c r="M172" t="str">
        <f>TEXT(Table1[[#This Row],[Order Date]],"MMM")</f>
        <v>Nov</v>
      </c>
      <c r="N172" t="str">
        <f>TEXT(Table1[[#This Row],[Order Date]],"DDD")</f>
        <v>Sat</v>
      </c>
      <c r="O172">
        <f>Table1[[#This Row],[Delivered Date]]-Table1[[#This Row],[Order Date]]</f>
        <v>13</v>
      </c>
      <c r="P172">
        <f>ROUND(G172*H172*VLOOKUP(D172,Table2[#All],2,FALSE),0)</f>
        <v>77</v>
      </c>
      <c r="Q172">
        <f>Table1[[#This Row],[Quantity]]*Table1[[#This Row],[Unit Price]]</f>
        <v>154</v>
      </c>
      <c r="R172">
        <f>Table1[[#This Row],[Sales Revenue]]-Table1[[#This Row],[Total Cost]]</f>
        <v>77</v>
      </c>
    </row>
    <row r="173" spans="1:18" x14ac:dyDescent="0.35">
      <c r="A173">
        <v>172</v>
      </c>
      <c r="B173" t="s">
        <v>296</v>
      </c>
      <c r="C173" t="s">
        <v>51</v>
      </c>
      <c r="D173" t="s">
        <v>148</v>
      </c>
      <c r="E173" s="1">
        <v>45502</v>
      </c>
      <c r="F173" s="1">
        <v>45512</v>
      </c>
      <c r="G173">
        <v>7</v>
      </c>
      <c r="H173">
        <v>853</v>
      </c>
      <c r="I173" t="s">
        <v>1</v>
      </c>
      <c r="J173" t="s">
        <v>72</v>
      </c>
      <c r="K173" t="s">
        <v>58</v>
      </c>
      <c r="L173">
        <f>YEAR(Table1[[#This Row],[Order Date]])</f>
        <v>2024</v>
      </c>
      <c r="M173" t="str">
        <f>TEXT(Table1[[#This Row],[Order Date]],"MMM")</f>
        <v>Jul</v>
      </c>
      <c r="N173" t="str">
        <f>TEXT(Table1[[#This Row],[Order Date]],"DDD")</f>
        <v>Mon</v>
      </c>
      <c r="O173">
        <f>Table1[[#This Row],[Delivered Date]]-Table1[[#This Row],[Order Date]]</f>
        <v>10</v>
      </c>
      <c r="P173">
        <f>ROUND(G173*H173*VLOOKUP(D173,Table2[#All],2,FALSE),0)</f>
        <v>3284</v>
      </c>
      <c r="Q173">
        <f>Table1[[#This Row],[Quantity]]*Table1[[#This Row],[Unit Price]]</f>
        <v>5971</v>
      </c>
      <c r="R173">
        <f>Table1[[#This Row],[Sales Revenue]]-Table1[[#This Row],[Total Cost]]</f>
        <v>2687</v>
      </c>
    </row>
    <row r="174" spans="1:18" x14ac:dyDescent="0.35">
      <c r="A174">
        <v>173</v>
      </c>
      <c r="B174" t="s">
        <v>297</v>
      </c>
      <c r="C174" t="s">
        <v>52</v>
      </c>
      <c r="D174" t="s">
        <v>154</v>
      </c>
      <c r="E174" s="1">
        <v>45522</v>
      </c>
      <c r="F174" s="1">
        <v>45529</v>
      </c>
      <c r="G174">
        <v>8</v>
      </c>
      <c r="H174">
        <v>706</v>
      </c>
      <c r="I174" t="s">
        <v>1</v>
      </c>
      <c r="J174" t="s">
        <v>72</v>
      </c>
      <c r="K174" t="s">
        <v>58</v>
      </c>
      <c r="L174">
        <f>YEAR(Table1[[#This Row],[Order Date]])</f>
        <v>2024</v>
      </c>
      <c r="M174" t="str">
        <f>TEXT(Table1[[#This Row],[Order Date]],"MMM")</f>
        <v>Aug</v>
      </c>
      <c r="N174" t="str">
        <f>TEXT(Table1[[#This Row],[Order Date]],"DDD")</f>
        <v>Sun</v>
      </c>
      <c r="O174">
        <f>Table1[[#This Row],[Delivered Date]]-Table1[[#This Row],[Order Date]]</f>
        <v>7</v>
      </c>
      <c r="P174">
        <f>ROUND(G174*H174*VLOOKUP(D174,Table2[#All],2,FALSE),0)</f>
        <v>4236</v>
      </c>
      <c r="Q174">
        <f>Table1[[#This Row],[Quantity]]*Table1[[#This Row],[Unit Price]]</f>
        <v>5648</v>
      </c>
      <c r="R174">
        <f>Table1[[#This Row],[Sales Revenue]]-Table1[[#This Row],[Total Cost]]</f>
        <v>1412</v>
      </c>
    </row>
    <row r="175" spans="1:18" x14ac:dyDescent="0.35">
      <c r="A175">
        <v>174</v>
      </c>
      <c r="B175" t="s">
        <v>298</v>
      </c>
      <c r="C175" t="s">
        <v>49</v>
      </c>
      <c r="D175" t="s">
        <v>138</v>
      </c>
      <c r="E175" s="1">
        <v>45385</v>
      </c>
      <c r="F175" s="1">
        <v>45393</v>
      </c>
      <c r="G175">
        <v>3</v>
      </c>
      <c r="H175">
        <v>453</v>
      </c>
      <c r="I175" t="s">
        <v>1</v>
      </c>
      <c r="J175" t="s">
        <v>72</v>
      </c>
      <c r="K175" t="s">
        <v>56</v>
      </c>
      <c r="L175">
        <f>YEAR(Table1[[#This Row],[Order Date]])</f>
        <v>2024</v>
      </c>
      <c r="M175" t="str">
        <f>TEXT(Table1[[#This Row],[Order Date]],"MMM")</f>
        <v>Apr</v>
      </c>
      <c r="N175" t="str">
        <f>TEXT(Table1[[#This Row],[Order Date]],"DDD")</f>
        <v>Wed</v>
      </c>
      <c r="O175">
        <f>Table1[[#This Row],[Delivered Date]]-Table1[[#This Row],[Order Date]]</f>
        <v>8</v>
      </c>
      <c r="P175">
        <f>ROUND(G175*H175*VLOOKUP(D175,Table2[#All],2,FALSE),0)</f>
        <v>883</v>
      </c>
      <c r="Q175">
        <f>Table1[[#This Row],[Quantity]]*Table1[[#This Row],[Unit Price]]</f>
        <v>1359</v>
      </c>
      <c r="R175">
        <f>Table1[[#This Row],[Sales Revenue]]-Table1[[#This Row],[Total Cost]]</f>
        <v>476</v>
      </c>
    </row>
    <row r="176" spans="1:18" x14ac:dyDescent="0.35">
      <c r="A176">
        <v>175</v>
      </c>
      <c r="B176" t="s">
        <v>299</v>
      </c>
      <c r="C176" t="s">
        <v>48</v>
      </c>
      <c r="D176" t="s">
        <v>161</v>
      </c>
      <c r="E176" s="1">
        <v>45606</v>
      </c>
      <c r="F176" s="1">
        <v>45614</v>
      </c>
      <c r="G176">
        <v>9</v>
      </c>
      <c r="H176">
        <v>105</v>
      </c>
      <c r="I176" t="s">
        <v>17</v>
      </c>
      <c r="J176" t="s">
        <v>72</v>
      </c>
      <c r="K176" t="s">
        <v>56</v>
      </c>
      <c r="L176">
        <f>YEAR(Table1[[#This Row],[Order Date]])</f>
        <v>2024</v>
      </c>
      <c r="M176" t="str">
        <f>TEXT(Table1[[#This Row],[Order Date]],"MMM")</f>
        <v>Nov</v>
      </c>
      <c r="N176" t="str">
        <f>TEXT(Table1[[#This Row],[Order Date]],"DDD")</f>
        <v>Sun</v>
      </c>
      <c r="O176">
        <f>Table1[[#This Row],[Delivered Date]]-Table1[[#This Row],[Order Date]]</f>
        <v>8</v>
      </c>
      <c r="P176">
        <f>ROUND(G176*H176*VLOOKUP(D176,Table2[#All],2,FALSE),0)</f>
        <v>756</v>
      </c>
      <c r="Q176">
        <f>Table1[[#This Row],[Quantity]]*Table1[[#This Row],[Unit Price]]</f>
        <v>945</v>
      </c>
      <c r="R176">
        <f>Table1[[#This Row],[Sales Revenue]]-Table1[[#This Row],[Total Cost]]</f>
        <v>189</v>
      </c>
    </row>
    <row r="177" spans="1:18" x14ac:dyDescent="0.35">
      <c r="A177">
        <v>176</v>
      </c>
      <c r="B177" t="s">
        <v>300</v>
      </c>
      <c r="C177" t="s">
        <v>49</v>
      </c>
      <c r="D177" t="s">
        <v>142</v>
      </c>
      <c r="E177" s="1">
        <v>45379</v>
      </c>
      <c r="F177" s="1">
        <v>45390</v>
      </c>
      <c r="G177">
        <v>10</v>
      </c>
      <c r="H177">
        <v>747</v>
      </c>
      <c r="I177" t="s">
        <v>17</v>
      </c>
      <c r="J177" t="s">
        <v>72</v>
      </c>
      <c r="K177" t="s">
        <v>56</v>
      </c>
      <c r="L177">
        <f>YEAR(Table1[[#This Row],[Order Date]])</f>
        <v>2024</v>
      </c>
      <c r="M177" t="str">
        <f>TEXT(Table1[[#This Row],[Order Date]],"MMM")</f>
        <v>Mar</v>
      </c>
      <c r="N177" t="str">
        <f>TEXT(Table1[[#This Row],[Order Date]],"DDD")</f>
        <v>Thu</v>
      </c>
      <c r="O177">
        <f>Table1[[#This Row],[Delivered Date]]-Table1[[#This Row],[Order Date]]</f>
        <v>11</v>
      </c>
      <c r="P177">
        <f>ROUND(G177*H177*VLOOKUP(D177,Table2[#All],2,FALSE),0)</f>
        <v>3735</v>
      </c>
      <c r="Q177">
        <f>Table1[[#This Row],[Quantity]]*Table1[[#This Row],[Unit Price]]</f>
        <v>7470</v>
      </c>
      <c r="R177">
        <f>Table1[[#This Row],[Sales Revenue]]-Table1[[#This Row],[Total Cost]]</f>
        <v>3735</v>
      </c>
    </row>
    <row r="178" spans="1:18" x14ac:dyDescent="0.35">
      <c r="A178">
        <v>177</v>
      </c>
      <c r="B178" t="s">
        <v>301</v>
      </c>
      <c r="C178" t="s">
        <v>48</v>
      </c>
      <c r="D178" t="s">
        <v>130</v>
      </c>
      <c r="E178" s="1">
        <v>45505</v>
      </c>
      <c r="F178" s="1">
        <v>45515</v>
      </c>
      <c r="G178">
        <v>10</v>
      </c>
      <c r="H178">
        <v>664</v>
      </c>
      <c r="I178" t="s">
        <v>17</v>
      </c>
      <c r="J178" t="s">
        <v>70</v>
      </c>
      <c r="K178" t="s">
        <v>55</v>
      </c>
      <c r="L178">
        <f>YEAR(Table1[[#This Row],[Order Date]])</f>
        <v>2024</v>
      </c>
      <c r="M178" t="str">
        <f>TEXT(Table1[[#This Row],[Order Date]],"MMM")</f>
        <v>Aug</v>
      </c>
      <c r="N178" t="str">
        <f>TEXT(Table1[[#This Row],[Order Date]],"DDD")</f>
        <v>Thu</v>
      </c>
      <c r="O178">
        <f>Table1[[#This Row],[Delivered Date]]-Table1[[#This Row],[Order Date]]</f>
        <v>10</v>
      </c>
      <c r="P178">
        <f>ROUND(G178*H178*VLOOKUP(D178,Table2[#All],2,FALSE),0)</f>
        <v>4648</v>
      </c>
      <c r="Q178">
        <f>Table1[[#This Row],[Quantity]]*Table1[[#This Row],[Unit Price]]</f>
        <v>6640</v>
      </c>
      <c r="R178">
        <f>Table1[[#This Row],[Sales Revenue]]-Table1[[#This Row],[Total Cost]]</f>
        <v>1992</v>
      </c>
    </row>
    <row r="179" spans="1:18" x14ac:dyDescent="0.35">
      <c r="A179">
        <v>178</v>
      </c>
      <c r="B179" t="s">
        <v>302</v>
      </c>
      <c r="C179" t="s">
        <v>51</v>
      </c>
      <c r="D179" t="s">
        <v>178</v>
      </c>
      <c r="E179" s="1">
        <v>45466</v>
      </c>
      <c r="F179" s="1">
        <v>45470</v>
      </c>
      <c r="G179">
        <v>10</v>
      </c>
      <c r="H179">
        <v>157</v>
      </c>
      <c r="I179" t="s">
        <v>17</v>
      </c>
      <c r="J179" t="s">
        <v>74</v>
      </c>
      <c r="K179" t="s">
        <v>55</v>
      </c>
      <c r="L179">
        <f>YEAR(Table1[[#This Row],[Order Date]])</f>
        <v>2024</v>
      </c>
      <c r="M179" t="str">
        <f>TEXT(Table1[[#This Row],[Order Date]],"MMM")</f>
        <v>Jun</v>
      </c>
      <c r="N179" t="str">
        <f>TEXT(Table1[[#This Row],[Order Date]],"DDD")</f>
        <v>Sun</v>
      </c>
      <c r="O179">
        <f>Table1[[#This Row],[Delivered Date]]-Table1[[#This Row],[Order Date]]</f>
        <v>4</v>
      </c>
      <c r="P179">
        <f>ROUND(G179*H179*VLOOKUP(D179,Table2[#All],2,FALSE),0)</f>
        <v>942</v>
      </c>
      <c r="Q179">
        <f>Table1[[#This Row],[Quantity]]*Table1[[#This Row],[Unit Price]]</f>
        <v>1570</v>
      </c>
      <c r="R179">
        <f>Table1[[#This Row],[Sales Revenue]]-Table1[[#This Row],[Total Cost]]</f>
        <v>628</v>
      </c>
    </row>
    <row r="180" spans="1:18" x14ac:dyDescent="0.35">
      <c r="A180">
        <v>179</v>
      </c>
      <c r="B180" t="s">
        <v>303</v>
      </c>
      <c r="C180" t="s">
        <v>48</v>
      </c>
      <c r="D180" t="s">
        <v>106</v>
      </c>
      <c r="E180" s="1">
        <v>45354</v>
      </c>
      <c r="F180" s="1">
        <v>45366</v>
      </c>
      <c r="G180">
        <v>5</v>
      </c>
      <c r="H180">
        <v>470</v>
      </c>
      <c r="I180" t="s">
        <v>1</v>
      </c>
      <c r="J180" t="s">
        <v>70</v>
      </c>
      <c r="K180" t="s">
        <v>55</v>
      </c>
      <c r="L180">
        <f>YEAR(Table1[[#This Row],[Order Date]])</f>
        <v>2024</v>
      </c>
      <c r="M180" t="str">
        <f>TEXT(Table1[[#This Row],[Order Date]],"MMM")</f>
        <v>Mar</v>
      </c>
      <c r="N180" t="str">
        <f>TEXT(Table1[[#This Row],[Order Date]],"DDD")</f>
        <v>Sun</v>
      </c>
      <c r="O180">
        <f>Table1[[#This Row],[Delivered Date]]-Table1[[#This Row],[Order Date]]</f>
        <v>12</v>
      </c>
      <c r="P180">
        <f>ROUND(G180*H180*VLOOKUP(D180,Table2[#All],2,FALSE),0)</f>
        <v>1763</v>
      </c>
      <c r="Q180">
        <f>Table1[[#This Row],[Quantity]]*Table1[[#This Row],[Unit Price]]</f>
        <v>2350</v>
      </c>
      <c r="R180">
        <f>Table1[[#This Row],[Sales Revenue]]-Table1[[#This Row],[Total Cost]]</f>
        <v>587</v>
      </c>
    </row>
    <row r="181" spans="1:18" x14ac:dyDescent="0.35">
      <c r="A181">
        <v>180</v>
      </c>
      <c r="B181" t="s">
        <v>304</v>
      </c>
      <c r="C181" t="s">
        <v>48</v>
      </c>
      <c r="D181" t="s">
        <v>161</v>
      </c>
      <c r="E181" s="1">
        <v>45479</v>
      </c>
      <c r="F181" s="1">
        <v>45489</v>
      </c>
      <c r="G181">
        <v>7</v>
      </c>
      <c r="H181">
        <v>384</v>
      </c>
      <c r="I181" t="s">
        <v>1</v>
      </c>
      <c r="J181" t="s">
        <v>70</v>
      </c>
      <c r="K181" t="s">
        <v>58</v>
      </c>
      <c r="L181">
        <f>YEAR(Table1[[#This Row],[Order Date]])</f>
        <v>2024</v>
      </c>
      <c r="M181" t="str">
        <f>TEXT(Table1[[#This Row],[Order Date]],"MMM")</f>
        <v>Jul</v>
      </c>
      <c r="N181" t="str">
        <f>TEXT(Table1[[#This Row],[Order Date]],"DDD")</f>
        <v>Sat</v>
      </c>
      <c r="O181">
        <f>Table1[[#This Row],[Delivered Date]]-Table1[[#This Row],[Order Date]]</f>
        <v>10</v>
      </c>
      <c r="P181">
        <f>ROUND(G181*H181*VLOOKUP(D181,Table2[#All],2,FALSE),0)</f>
        <v>2150</v>
      </c>
      <c r="Q181">
        <f>Table1[[#This Row],[Quantity]]*Table1[[#This Row],[Unit Price]]</f>
        <v>2688</v>
      </c>
      <c r="R181">
        <f>Table1[[#This Row],[Sales Revenue]]-Table1[[#This Row],[Total Cost]]</f>
        <v>538</v>
      </c>
    </row>
    <row r="182" spans="1:18" x14ac:dyDescent="0.35">
      <c r="A182">
        <v>181</v>
      </c>
      <c r="B182" t="s">
        <v>305</v>
      </c>
      <c r="C182" t="s">
        <v>49</v>
      </c>
      <c r="D182" t="s">
        <v>123</v>
      </c>
      <c r="E182" s="1">
        <v>45573</v>
      </c>
      <c r="F182" s="1">
        <v>45577</v>
      </c>
      <c r="G182">
        <v>5</v>
      </c>
      <c r="H182">
        <v>855</v>
      </c>
      <c r="I182" t="s">
        <v>1</v>
      </c>
      <c r="J182" t="s">
        <v>72</v>
      </c>
      <c r="K182" t="s">
        <v>56</v>
      </c>
      <c r="L182">
        <f>YEAR(Table1[[#This Row],[Order Date]])</f>
        <v>2024</v>
      </c>
      <c r="M182" t="str">
        <f>TEXT(Table1[[#This Row],[Order Date]],"MMM")</f>
        <v>Oct</v>
      </c>
      <c r="N182" t="str">
        <f>TEXT(Table1[[#This Row],[Order Date]],"DDD")</f>
        <v>Tue</v>
      </c>
      <c r="O182">
        <f>Table1[[#This Row],[Delivered Date]]-Table1[[#This Row],[Order Date]]</f>
        <v>4</v>
      </c>
      <c r="P182">
        <f>ROUND(G182*H182*VLOOKUP(D182,Table2[#All],2,FALSE),0)</f>
        <v>2565</v>
      </c>
      <c r="Q182">
        <f>Table1[[#This Row],[Quantity]]*Table1[[#This Row],[Unit Price]]</f>
        <v>4275</v>
      </c>
      <c r="R182">
        <f>Table1[[#This Row],[Sales Revenue]]-Table1[[#This Row],[Total Cost]]</f>
        <v>1710</v>
      </c>
    </row>
    <row r="183" spans="1:18" x14ac:dyDescent="0.35">
      <c r="A183">
        <v>182</v>
      </c>
      <c r="B183" t="s">
        <v>306</v>
      </c>
      <c r="C183" t="s">
        <v>48</v>
      </c>
      <c r="D183" t="s">
        <v>132</v>
      </c>
      <c r="E183" s="1">
        <v>45600</v>
      </c>
      <c r="F183" s="1">
        <v>45612</v>
      </c>
      <c r="G183">
        <v>9</v>
      </c>
      <c r="H183">
        <v>421</v>
      </c>
      <c r="I183" t="s">
        <v>1</v>
      </c>
      <c r="J183" t="s">
        <v>72</v>
      </c>
      <c r="K183" t="s">
        <v>58</v>
      </c>
      <c r="L183">
        <f>YEAR(Table1[[#This Row],[Order Date]])</f>
        <v>2024</v>
      </c>
      <c r="M183" t="str">
        <f>TEXT(Table1[[#This Row],[Order Date]],"MMM")</f>
        <v>Nov</v>
      </c>
      <c r="N183" t="str">
        <f>TEXT(Table1[[#This Row],[Order Date]],"DDD")</f>
        <v>Mon</v>
      </c>
      <c r="O183">
        <f>Table1[[#This Row],[Delivered Date]]-Table1[[#This Row],[Order Date]]</f>
        <v>12</v>
      </c>
      <c r="P183">
        <f>ROUND(G183*H183*VLOOKUP(D183,Table2[#All],2,FALSE),0)</f>
        <v>2652</v>
      </c>
      <c r="Q183">
        <f>Table1[[#This Row],[Quantity]]*Table1[[#This Row],[Unit Price]]</f>
        <v>3789</v>
      </c>
      <c r="R183">
        <f>Table1[[#This Row],[Sales Revenue]]-Table1[[#This Row],[Total Cost]]</f>
        <v>1137</v>
      </c>
    </row>
    <row r="184" spans="1:18" x14ac:dyDescent="0.35">
      <c r="A184">
        <v>183</v>
      </c>
      <c r="B184" t="s">
        <v>307</v>
      </c>
      <c r="C184" t="s">
        <v>48</v>
      </c>
      <c r="D184" t="s">
        <v>130</v>
      </c>
      <c r="E184" s="1">
        <v>45555</v>
      </c>
      <c r="F184" s="1">
        <v>45562</v>
      </c>
      <c r="G184">
        <v>3</v>
      </c>
      <c r="H184">
        <v>345</v>
      </c>
      <c r="I184" t="s">
        <v>1</v>
      </c>
      <c r="J184" t="s">
        <v>72</v>
      </c>
      <c r="K184" t="s">
        <v>55</v>
      </c>
      <c r="L184">
        <f>YEAR(Table1[[#This Row],[Order Date]])</f>
        <v>2024</v>
      </c>
      <c r="M184" t="str">
        <f>TEXT(Table1[[#This Row],[Order Date]],"MMM")</f>
        <v>Sep</v>
      </c>
      <c r="N184" t="str">
        <f>TEXT(Table1[[#This Row],[Order Date]],"DDD")</f>
        <v>Fri</v>
      </c>
      <c r="O184">
        <f>Table1[[#This Row],[Delivered Date]]-Table1[[#This Row],[Order Date]]</f>
        <v>7</v>
      </c>
      <c r="P184">
        <f>ROUND(G184*H184*VLOOKUP(D184,Table2[#All],2,FALSE),0)</f>
        <v>725</v>
      </c>
      <c r="Q184">
        <f>Table1[[#This Row],[Quantity]]*Table1[[#This Row],[Unit Price]]</f>
        <v>1035</v>
      </c>
      <c r="R184">
        <f>Table1[[#This Row],[Sales Revenue]]-Table1[[#This Row],[Total Cost]]</f>
        <v>310</v>
      </c>
    </row>
    <row r="185" spans="1:18" x14ac:dyDescent="0.35">
      <c r="A185">
        <v>184</v>
      </c>
      <c r="B185" t="s">
        <v>308</v>
      </c>
      <c r="C185" t="s">
        <v>51</v>
      </c>
      <c r="D185" t="s">
        <v>148</v>
      </c>
      <c r="E185" s="1">
        <v>45445</v>
      </c>
      <c r="F185" s="1">
        <v>45458</v>
      </c>
      <c r="G185">
        <v>10</v>
      </c>
      <c r="H185">
        <v>354</v>
      </c>
      <c r="I185" t="s">
        <v>17</v>
      </c>
      <c r="J185" t="s">
        <v>72</v>
      </c>
      <c r="K185" t="s">
        <v>55</v>
      </c>
      <c r="L185">
        <f>YEAR(Table1[[#This Row],[Order Date]])</f>
        <v>2024</v>
      </c>
      <c r="M185" t="str">
        <f>TEXT(Table1[[#This Row],[Order Date]],"MMM")</f>
        <v>Jun</v>
      </c>
      <c r="N185" t="str">
        <f>TEXT(Table1[[#This Row],[Order Date]],"DDD")</f>
        <v>Sun</v>
      </c>
      <c r="O185">
        <f>Table1[[#This Row],[Delivered Date]]-Table1[[#This Row],[Order Date]]</f>
        <v>13</v>
      </c>
      <c r="P185">
        <f>ROUND(G185*H185*VLOOKUP(D185,Table2[#All],2,FALSE),0)</f>
        <v>1947</v>
      </c>
      <c r="Q185">
        <f>Table1[[#This Row],[Quantity]]*Table1[[#This Row],[Unit Price]]</f>
        <v>3540</v>
      </c>
      <c r="R185">
        <f>Table1[[#This Row],[Sales Revenue]]-Table1[[#This Row],[Total Cost]]</f>
        <v>1593</v>
      </c>
    </row>
    <row r="186" spans="1:18" x14ac:dyDescent="0.35">
      <c r="A186">
        <v>185</v>
      </c>
      <c r="B186" t="s">
        <v>309</v>
      </c>
      <c r="C186" t="s">
        <v>50</v>
      </c>
      <c r="D186" t="s">
        <v>110</v>
      </c>
      <c r="E186" s="1">
        <v>45590</v>
      </c>
      <c r="F186" s="1">
        <v>45602</v>
      </c>
      <c r="G186">
        <v>5</v>
      </c>
      <c r="H186">
        <v>825</v>
      </c>
      <c r="I186" t="s">
        <v>17</v>
      </c>
      <c r="J186" t="s">
        <v>72</v>
      </c>
      <c r="K186" t="s">
        <v>58</v>
      </c>
      <c r="L186">
        <f>YEAR(Table1[[#This Row],[Order Date]])</f>
        <v>2024</v>
      </c>
      <c r="M186" t="str">
        <f>TEXT(Table1[[#This Row],[Order Date]],"MMM")</f>
        <v>Oct</v>
      </c>
      <c r="N186" t="str">
        <f>TEXT(Table1[[#This Row],[Order Date]],"DDD")</f>
        <v>Fri</v>
      </c>
      <c r="O186">
        <f>Table1[[#This Row],[Delivered Date]]-Table1[[#This Row],[Order Date]]</f>
        <v>12</v>
      </c>
      <c r="P186">
        <f>ROUND(G186*H186*VLOOKUP(D186,Table2[#All],2,FALSE),0)</f>
        <v>2681</v>
      </c>
      <c r="Q186">
        <f>Table1[[#This Row],[Quantity]]*Table1[[#This Row],[Unit Price]]</f>
        <v>4125</v>
      </c>
      <c r="R186">
        <f>Table1[[#This Row],[Sales Revenue]]-Table1[[#This Row],[Total Cost]]</f>
        <v>1444</v>
      </c>
    </row>
    <row r="187" spans="1:18" x14ac:dyDescent="0.35">
      <c r="A187">
        <v>186</v>
      </c>
      <c r="B187" t="s">
        <v>310</v>
      </c>
      <c r="C187" t="s">
        <v>51</v>
      </c>
      <c r="D187" t="s">
        <v>108</v>
      </c>
      <c r="E187" s="1">
        <v>45627</v>
      </c>
      <c r="F187" s="1">
        <v>45630</v>
      </c>
      <c r="G187">
        <v>10</v>
      </c>
      <c r="H187">
        <v>601</v>
      </c>
      <c r="I187" t="s">
        <v>17</v>
      </c>
      <c r="J187" t="s">
        <v>70</v>
      </c>
      <c r="K187" t="s">
        <v>58</v>
      </c>
      <c r="L187">
        <f>YEAR(Table1[[#This Row],[Order Date]])</f>
        <v>2024</v>
      </c>
      <c r="M187" t="str">
        <f>TEXT(Table1[[#This Row],[Order Date]],"MMM")</f>
        <v>Dec</v>
      </c>
      <c r="N187" t="str">
        <f>TEXT(Table1[[#This Row],[Order Date]],"DDD")</f>
        <v>Sun</v>
      </c>
      <c r="O187">
        <f>Table1[[#This Row],[Delivered Date]]-Table1[[#This Row],[Order Date]]</f>
        <v>3</v>
      </c>
      <c r="P187">
        <f>ROUND(G187*H187*VLOOKUP(D187,Table2[#All],2,FALSE),0)</f>
        <v>3306</v>
      </c>
      <c r="Q187">
        <f>Table1[[#This Row],[Quantity]]*Table1[[#This Row],[Unit Price]]</f>
        <v>6010</v>
      </c>
      <c r="R187">
        <f>Table1[[#This Row],[Sales Revenue]]-Table1[[#This Row],[Total Cost]]</f>
        <v>2704</v>
      </c>
    </row>
    <row r="188" spans="1:18" x14ac:dyDescent="0.35">
      <c r="A188">
        <v>187</v>
      </c>
      <c r="B188" t="s">
        <v>311</v>
      </c>
      <c r="C188" t="s">
        <v>51</v>
      </c>
      <c r="D188" t="s">
        <v>178</v>
      </c>
      <c r="E188" s="1">
        <v>45560</v>
      </c>
      <c r="F188" s="1">
        <v>45572</v>
      </c>
      <c r="G188">
        <v>10</v>
      </c>
      <c r="H188">
        <v>803</v>
      </c>
      <c r="I188" t="s">
        <v>1</v>
      </c>
      <c r="J188" t="s">
        <v>73</v>
      </c>
      <c r="K188" t="s">
        <v>55</v>
      </c>
      <c r="L188">
        <f>YEAR(Table1[[#This Row],[Order Date]])</f>
        <v>2024</v>
      </c>
      <c r="M188" t="str">
        <f>TEXT(Table1[[#This Row],[Order Date]],"MMM")</f>
        <v>Sep</v>
      </c>
      <c r="N188" t="str">
        <f>TEXT(Table1[[#This Row],[Order Date]],"DDD")</f>
        <v>Wed</v>
      </c>
      <c r="O188">
        <f>Table1[[#This Row],[Delivered Date]]-Table1[[#This Row],[Order Date]]</f>
        <v>12</v>
      </c>
      <c r="P188">
        <f>ROUND(G188*H188*VLOOKUP(D188,Table2[#All],2,FALSE),0)</f>
        <v>4818</v>
      </c>
      <c r="Q188">
        <f>Table1[[#This Row],[Quantity]]*Table1[[#This Row],[Unit Price]]</f>
        <v>8030</v>
      </c>
      <c r="R188">
        <f>Table1[[#This Row],[Sales Revenue]]-Table1[[#This Row],[Total Cost]]</f>
        <v>3212</v>
      </c>
    </row>
    <row r="189" spans="1:18" x14ac:dyDescent="0.35">
      <c r="A189">
        <v>188</v>
      </c>
      <c r="B189" t="s">
        <v>312</v>
      </c>
      <c r="C189" t="s">
        <v>50</v>
      </c>
      <c r="D189" t="s">
        <v>136</v>
      </c>
      <c r="E189" s="1">
        <v>45557</v>
      </c>
      <c r="F189" s="1">
        <v>45572</v>
      </c>
      <c r="G189">
        <v>4</v>
      </c>
      <c r="H189">
        <v>584</v>
      </c>
      <c r="I189" t="s">
        <v>17</v>
      </c>
      <c r="J189" t="s">
        <v>74</v>
      </c>
      <c r="K189" t="s">
        <v>58</v>
      </c>
      <c r="L189">
        <f>YEAR(Table1[[#This Row],[Order Date]])</f>
        <v>2024</v>
      </c>
      <c r="M189" t="str">
        <f>TEXT(Table1[[#This Row],[Order Date]],"MMM")</f>
        <v>Sep</v>
      </c>
      <c r="N189" t="str">
        <f>TEXT(Table1[[#This Row],[Order Date]],"DDD")</f>
        <v>Sun</v>
      </c>
      <c r="O189">
        <f>Table1[[#This Row],[Delivered Date]]-Table1[[#This Row],[Order Date]]</f>
        <v>15</v>
      </c>
      <c r="P189">
        <f>ROUND(G189*H189*VLOOKUP(D189,Table2[#All],2,FALSE),0)</f>
        <v>1986</v>
      </c>
      <c r="Q189">
        <f>Table1[[#This Row],[Quantity]]*Table1[[#This Row],[Unit Price]]</f>
        <v>2336</v>
      </c>
      <c r="R189">
        <f>Table1[[#This Row],[Sales Revenue]]-Table1[[#This Row],[Total Cost]]</f>
        <v>350</v>
      </c>
    </row>
    <row r="190" spans="1:18" x14ac:dyDescent="0.35">
      <c r="A190">
        <v>189</v>
      </c>
      <c r="B190" t="s">
        <v>313</v>
      </c>
      <c r="C190" t="s">
        <v>51</v>
      </c>
      <c r="D190" t="s">
        <v>108</v>
      </c>
      <c r="E190" s="1">
        <v>45380</v>
      </c>
      <c r="F190" s="1">
        <v>45385</v>
      </c>
      <c r="G190">
        <v>8</v>
      </c>
      <c r="H190">
        <v>944</v>
      </c>
      <c r="I190" t="s">
        <v>17</v>
      </c>
      <c r="J190" t="s">
        <v>72</v>
      </c>
      <c r="K190" t="s">
        <v>57</v>
      </c>
      <c r="L190">
        <f>YEAR(Table1[[#This Row],[Order Date]])</f>
        <v>2024</v>
      </c>
      <c r="M190" t="str">
        <f>TEXT(Table1[[#This Row],[Order Date]],"MMM")</f>
        <v>Mar</v>
      </c>
      <c r="N190" t="str">
        <f>TEXT(Table1[[#This Row],[Order Date]],"DDD")</f>
        <v>Fri</v>
      </c>
      <c r="O190">
        <f>Table1[[#This Row],[Delivered Date]]-Table1[[#This Row],[Order Date]]</f>
        <v>5</v>
      </c>
      <c r="P190">
        <f>ROUND(G190*H190*VLOOKUP(D190,Table2[#All],2,FALSE),0)</f>
        <v>4154</v>
      </c>
      <c r="Q190">
        <f>Table1[[#This Row],[Quantity]]*Table1[[#This Row],[Unit Price]]</f>
        <v>7552</v>
      </c>
      <c r="R190">
        <f>Table1[[#This Row],[Sales Revenue]]-Table1[[#This Row],[Total Cost]]</f>
        <v>3398</v>
      </c>
    </row>
    <row r="191" spans="1:18" x14ac:dyDescent="0.35">
      <c r="A191">
        <v>190</v>
      </c>
      <c r="B191" t="s">
        <v>314</v>
      </c>
      <c r="C191" t="s">
        <v>52</v>
      </c>
      <c r="D191" t="s">
        <v>157</v>
      </c>
      <c r="E191" s="1">
        <v>45604</v>
      </c>
      <c r="F191" s="1">
        <v>45616</v>
      </c>
      <c r="G191">
        <v>8</v>
      </c>
      <c r="H191">
        <v>206</v>
      </c>
      <c r="I191" t="s">
        <v>17</v>
      </c>
      <c r="J191" t="s">
        <v>70</v>
      </c>
      <c r="K191" t="s">
        <v>56</v>
      </c>
      <c r="L191">
        <f>YEAR(Table1[[#This Row],[Order Date]])</f>
        <v>2024</v>
      </c>
      <c r="M191" t="str">
        <f>TEXT(Table1[[#This Row],[Order Date]],"MMM")</f>
        <v>Nov</v>
      </c>
      <c r="N191" t="str">
        <f>TEXT(Table1[[#This Row],[Order Date]],"DDD")</f>
        <v>Fri</v>
      </c>
      <c r="O191">
        <f>Table1[[#This Row],[Delivered Date]]-Table1[[#This Row],[Order Date]]</f>
        <v>12</v>
      </c>
      <c r="P191">
        <f>ROUND(G191*H191*VLOOKUP(D191,Table2[#All],2,FALSE),0)</f>
        <v>1071</v>
      </c>
      <c r="Q191">
        <f>Table1[[#This Row],[Quantity]]*Table1[[#This Row],[Unit Price]]</f>
        <v>1648</v>
      </c>
      <c r="R191">
        <f>Table1[[#This Row],[Sales Revenue]]-Table1[[#This Row],[Total Cost]]</f>
        <v>577</v>
      </c>
    </row>
    <row r="192" spans="1:18" x14ac:dyDescent="0.35">
      <c r="A192">
        <v>191</v>
      </c>
      <c r="B192" t="s">
        <v>315</v>
      </c>
      <c r="C192" t="s">
        <v>51</v>
      </c>
      <c r="D192" t="s">
        <v>108</v>
      </c>
      <c r="E192" s="1">
        <v>45578</v>
      </c>
      <c r="F192" s="1">
        <v>45586</v>
      </c>
      <c r="G192">
        <v>5</v>
      </c>
      <c r="H192">
        <v>304</v>
      </c>
      <c r="I192" t="s">
        <v>17</v>
      </c>
      <c r="J192" t="s">
        <v>70</v>
      </c>
      <c r="K192" t="s">
        <v>55</v>
      </c>
      <c r="L192">
        <f>YEAR(Table1[[#This Row],[Order Date]])</f>
        <v>2024</v>
      </c>
      <c r="M192" t="str">
        <f>TEXT(Table1[[#This Row],[Order Date]],"MMM")</f>
        <v>Oct</v>
      </c>
      <c r="N192" t="str">
        <f>TEXT(Table1[[#This Row],[Order Date]],"DDD")</f>
        <v>Sun</v>
      </c>
      <c r="O192">
        <f>Table1[[#This Row],[Delivered Date]]-Table1[[#This Row],[Order Date]]</f>
        <v>8</v>
      </c>
      <c r="P192">
        <f>ROUND(G192*H192*VLOOKUP(D192,Table2[#All],2,FALSE),0)</f>
        <v>836</v>
      </c>
      <c r="Q192">
        <f>Table1[[#This Row],[Quantity]]*Table1[[#This Row],[Unit Price]]</f>
        <v>1520</v>
      </c>
      <c r="R192">
        <f>Table1[[#This Row],[Sales Revenue]]-Table1[[#This Row],[Total Cost]]</f>
        <v>684</v>
      </c>
    </row>
    <row r="193" spans="1:18" x14ac:dyDescent="0.35">
      <c r="A193">
        <v>192</v>
      </c>
      <c r="B193" t="s">
        <v>316</v>
      </c>
      <c r="C193" t="s">
        <v>50</v>
      </c>
      <c r="D193" t="s">
        <v>174</v>
      </c>
      <c r="E193" s="1">
        <v>45657</v>
      </c>
      <c r="F193" s="1">
        <v>45671</v>
      </c>
      <c r="G193">
        <v>2</v>
      </c>
      <c r="H193">
        <v>364</v>
      </c>
      <c r="I193" t="s">
        <v>17</v>
      </c>
      <c r="J193" t="s">
        <v>71</v>
      </c>
      <c r="K193" t="s">
        <v>56</v>
      </c>
      <c r="L193">
        <f>YEAR(Table1[[#This Row],[Order Date]])</f>
        <v>2024</v>
      </c>
      <c r="M193" t="str">
        <f>TEXT(Table1[[#This Row],[Order Date]],"MMM")</f>
        <v>Dec</v>
      </c>
      <c r="N193" t="str">
        <f>TEXT(Table1[[#This Row],[Order Date]],"DDD")</f>
        <v>Tue</v>
      </c>
      <c r="O193">
        <f>Table1[[#This Row],[Delivered Date]]-Table1[[#This Row],[Order Date]]</f>
        <v>14</v>
      </c>
      <c r="P193">
        <f>ROUND(G193*H193*VLOOKUP(D193,Table2[#All],2,FALSE),0)</f>
        <v>510</v>
      </c>
      <c r="Q193">
        <f>Table1[[#This Row],[Quantity]]*Table1[[#This Row],[Unit Price]]</f>
        <v>728</v>
      </c>
      <c r="R193">
        <f>Table1[[#This Row],[Sales Revenue]]-Table1[[#This Row],[Total Cost]]</f>
        <v>218</v>
      </c>
    </row>
    <row r="194" spans="1:18" x14ac:dyDescent="0.35">
      <c r="A194">
        <v>193</v>
      </c>
      <c r="B194" t="s">
        <v>317</v>
      </c>
      <c r="C194" t="s">
        <v>51</v>
      </c>
      <c r="D194" t="s">
        <v>178</v>
      </c>
      <c r="E194" s="1">
        <v>45395</v>
      </c>
      <c r="F194" s="1">
        <v>45408</v>
      </c>
      <c r="G194">
        <v>9</v>
      </c>
      <c r="H194">
        <v>287</v>
      </c>
      <c r="I194" t="s">
        <v>1</v>
      </c>
      <c r="J194" t="s">
        <v>72</v>
      </c>
      <c r="K194" t="s">
        <v>57</v>
      </c>
      <c r="L194">
        <f>YEAR(Table1[[#This Row],[Order Date]])</f>
        <v>2024</v>
      </c>
      <c r="M194" t="str">
        <f>TEXT(Table1[[#This Row],[Order Date]],"MMM")</f>
        <v>Apr</v>
      </c>
      <c r="N194" t="str">
        <f>TEXT(Table1[[#This Row],[Order Date]],"DDD")</f>
        <v>Sat</v>
      </c>
      <c r="O194">
        <f>Table1[[#This Row],[Delivered Date]]-Table1[[#This Row],[Order Date]]</f>
        <v>13</v>
      </c>
      <c r="P194">
        <f>ROUND(G194*H194*VLOOKUP(D194,Table2[#All],2,FALSE),0)</f>
        <v>1550</v>
      </c>
      <c r="Q194">
        <f>Table1[[#This Row],[Quantity]]*Table1[[#This Row],[Unit Price]]</f>
        <v>2583</v>
      </c>
      <c r="R194">
        <f>Table1[[#This Row],[Sales Revenue]]-Table1[[#This Row],[Total Cost]]</f>
        <v>1033</v>
      </c>
    </row>
    <row r="195" spans="1:18" x14ac:dyDescent="0.35">
      <c r="A195">
        <v>194</v>
      </c>
      <c r="B195" t="s">
        <v>318</v>
      </c>
      <c r="C195" t="s">
        <v>50</v>
      </c>
      <c r="D195" t="s">
        <v>115</v>
      </c>
      <c r="E195" s="1">
        <v>45592</v>
      </c>
      <c r="F195" s="1">
        <v>45599</v>
      </c>
      <c r="G195">
        <v>4</v>
      </c>
      <c r="H195">
        <v>258</v>
      </c>
      <c r="I195" t="s">
        <v>1</v>
      </c>
      <c r="J195" t="s">
        <v>70</v>
      </c>
      <c r="K195" t="s">
        <v>57</v>
      </c>
      <c r="L195">
        <f>YEAR(Table1[[#This Row],[Order Date]])</f>
        <v>2024</v>
      </c>
      <c r="M195" t="str">
        <f>TEXT(Table1[[#This Row],[Order Date]],"MMM")</f>
        <v>Oct</v>
      </c>
      <c r="N195" t="str">
        <f>TEXT(Table1[[#This Row],[Order Date]],"DDD")</f>
        <v>Sun</v>
      </c>
      <c r="O195">
        <f>Table1[[#This Row],[Delivered Date]]-Table1[[#This Row],[Order Date]]</f>
        <v>7</v>
      </c>
      <c r="P195">
        <f>ROUND(G195*H195*VLOOKUP(D195,Table2[#All],2,FALSE),0)</f>
        <v>826</v>
      </c>
      <c r="Q195">
        <f>Table1[[#This Row],[Quantity]]*Table1[[#This Row],[Unit Price]]</f>
        <v>1032</v>
      </c>
      <c r="R195">
        <f>Table1[[#This Row],[Sales Revenue]]-Table1[[#This Row],[Total Cost]]</f>
        <v>206</v>
      </c>
    </row>
    <row r="196" spans="1:18" x14ac:dyDescent="0.35">
      <c r="A196">
        <v>195</v>
      </c>
      <c r="B196" t="s">
        <v>319</v>
      </c>
      <c r="C196" t="s">
        <v>48</v>
      </c>
      <c r="D196" t="s">
        <v>119</v>
      </c>
      <c r="E196" s="1">
        <v>45343</v>
      </c>
      <c r="F196" s="1">
        <v>45357</v>
      </c>
      <c r="G196">
        <v>7</v>
      </c>
      <c r="H196">
        <v>348</v>
      </c>
      <c r="I196" t="s">
        <v>1</v>
      </c>
      <c r="J196" t="s">
        <v>72</v>
      </c>
      <c r="K196" t="s">
        <v>57</v>
      </c>
      <c r="L196">
        <f>YEAR(Table1[[#This Row],[Order Date]])</f>
        <v>2024</v>
      </c>
      <c r="M196" t="str">
        <f>TEXT(Table1[[#This Row],[Order Date]],"MMM")</f>
        <v>Feb</v>
      </c>
      <c r="N196" t="str">
        <f>TEXT(Table1[[#This Row],[Order Date]],"DDD")</f>
        <v>Wed</v>
      </c>
      <c r="O196">
        <f>Table1[[#This Row],[Delivered Date]]-Table1[[#This Row],[Order Date]]</f>
        <v>14</v>
      </c>
      <c r="P196">
        <f>ROUND(G196*H196*VLOOKUP(D196,Table2[#All],2,FALSE),0)</f>
        <v>1583</v>
      </c>
      <c r="Q196">
        <f>Table1[[#This Row],[Quantity]]*Table1[[#This Row],[Unit Price]]</f>
        <v>2436</v>
      </c>
      <c r="R196">
        <f>Table1[[#This Row],[Sales Revenue]]-Table1[[#This Row],[Total Cost]]</f>
        <v>853</v>
      </c>
    </row>
    <row r="197" spans="1:18" x14ac:dyDescent="0.35">
      <c r="A197">
        <v>196</v>
      </c>
      <c r="B197" t="s">
        <v>320</v>
      </c>
      <c r="C197" t="s">
        <v>48</v>
      </c>
      <c r="D197" t="s">
        <v>161</v>
      </c>
      <c r="E197" s="1">
        <v>45456</v>
      </c>
      <c r="F197" s="1">
        <v>45460</v>
      </c>
      <c r="G197">
        <v>5</v>
      </c>
      <c r="H197">
        <v>671</v>
      </c>
      <c r="I197" t="s">
        <v>17</v>
      </c>
      <c r="J197" t="s">
        <v>70</v>
      </c>
      <c r="K197" t="s">
        <v>58</v>
      </c>
      <c r="L197">
        <f>YEAR(Table1[[#This Row],[Order Date]])</f>
        <v>2024</v>
      </c>
      <c r="M197" t="str">
        <f>TEXT(Table1[[#This Row],[Order Date]],"MMM")</f>
        <v>Jun</v>
      </c>
      <c r="N197" t="str">
        <f>TEXT(Table1[[#This Row],[Order Date]],"DDD")</f>
        <v>Thu</v>
      </c>
      <c r="O197">
        <f>Table1[[#This Row],[Delivered Date]]-Table1[[#This Row],[Order Date]]</f>
        <v>4</v>
      </c>
      <c r="P197">
        <f>ROUND(G197*H197*VLOOKUP(D197,Table2[#All],2,FALSE),0)</f>
        <v>2684</v>
      </c>
      <c r="Q197">
        <f>Table1[[#This Row],[Quantity]]*Table1[[#This Row],[Unit Price]]</f>
        <v>3355</v>
      </c>
      <c r="R197">
        <f>Table1[[#This Row],[Sales Revenue]]-Table1[[#This Row],[Total Cost]]</f>
        <v>671</v>
      </c>
    </row>
    <row r="198" spans="1:18" x14ac:dyDescent="0.35">
      <c r="A198">
        <v>197</v>
      </c>
      <c r="B198" t="s">
        <v>321</v>
      </c>
      <c r="C198" t="s">
        <v>49</v>
      </c>
      <c r="D198" t="s">
        <v>142</v>
      </c>
      <c r="E198" s="1">
        <v>45565</v>
      </c>
      <c r="F198" s="1">
        <v>45571</v>
      </c>
      <c r="G198">
        <v>1</v>
      </c>
      <c r="H198">
        <v>945</v>
      </c>
      <c r="I198" t="s">
        <v>1</v>
      </c>
      <c r="J198" t="s">
        <v>70</v>
      </c>
      <c r="K198" t="s">
        <v>55</v>
      </c>
      <c r="L198">
        <f>YEAR(Table1[[#This Row],[Order Date]])</f>
        <v>2024</v>
      </c>
      <c r="M198" t="str">
        <f>TEXT(Table1[[#This Row],[Order Date]],"MMM")</f>
        <v>Sep</v>
      </c>
      <c r="N198" t="str">
        <f>TEXT(Table1[[#This Row],[Order Date]],"DDD")</f>
        <v>Mon</v>
      </c>
      <c r="O198">
        <f>Table1[[#This Row],[Delivered Date]]-Table1[[#This Row],[Order Date]]</f>
        <v>6</v>
      </c>
      <c r="P198">
        <f>ROUND(G198*H198*VLOOKUP(D198,Table2[#All],2,FALSE),0)</f>
        <v>473</v>
      </c>
      <c r="Q198">
        <f>Table1[[#This Row],[Quantity]]*Table1[[#This Row],[Unit Price]]</f>
        <v>945</v>
      </c>
      <c r="R198">
        <f>Table1[[#This Row],[Sales Revenue]]-Table1[[#This Row],[Total Cost]]</f>
        <v>472</v>
      </c>
    </row>
    <row r="199" spans="1:18" x14ac:dyDescent="0.35">
      <c r="A199">
        <v>198</v>
      </c>
      <c r="B199" t="s">
        <v>322</v>
      </c>
      <c r="C199" t="s">
        <v>50</v>
      </c>
      <c r="D199" t="s">
        <v>110</v>
      </c>
      <c r="E199" s="1">
        <v>45545</v>
      </c>
      <c r="F199" s="1">
        <v>45556</v>
      </c>
      <c r="G199">
        <v>3</v>
      </c>
      <c r="H199">
        <v>969</v>
      </c>
      <c r="I199" t="s">
        <v>1</v>
      </c>
      <c r="J199" t="s">
        <v>72</v>
      </c>
      <c r="K199" t="s">
        <v>56</v>
      </c>
      <c r="L199">
        <f>YEAR(Table1[[#This Row],[Order Date]])</f>
        <v>2024</v>
      </c>
      <c r="M199" t="str">
        <f>TEXT(Table1[[#This Row],[Order Date]],"MMM")</f>
        <v>Sep</v>
      </c>
      <c r="N199" t="str">
        <f>TEXT(Table1[[#This Row],[Order Date]],"DDD")</f>
        <v>Tue</v>
      </c>
      <c r="O199">
        <f>Table1[[#This Row],[Delivered Date]]-Table1[[#This Row],[Order Date]]</f>
        <v>11</v>
      </c>
      <c r="P199">
        <f>ROUND(G199*H199*VLOOKUP(D199,Table2[#All],2,FALSE),0)</f>
        <v>1890</v>
      </c>
      <c r="Q199">
        <f>Table1[[#This Row],[Quantity]]*Table1[[#This Row],[Unit Price]]</f>
        <v>2907</v>
      </c>
      <c r="R199">
        <f>Table1[[#This Row],[Sales Revenue]]-Table1[[#This Row],[Total Cost]]</f>
        <v>1017</v>
      </c>
    </row>
    <row r="200" spans="1:18" x14ac:dyDescent="0.35">
      <c r="A200">
        <v>199</v>
      </c>
      <c r="B200" t="s">
        <v>323</v>
      </c>
      <c r="C200" t="s">
        <v>48</v>
      </c>
      <c r="D200" t="s">
        <v>119</v>
      </c>
      <c r="E200" s="1">
        <v>45461</v>
      </c>
      <c r="F200" s="1">
        <v>45467</v>
      </c>
      <c r="G200">
        <v>3</v>
      </c>
      <c r="H200">
        <v>758</v>
      </c>
      <c r="I200" t="s">
        <v>17</v>
      </c>
      <c r="J200" t="s">
        <v>71</v>
      </c>
      <c r="K200" t="s">
        <v>56</v>
      </c>
      <c r="L200">
        <f>YEAR(Table1[[#This Row],[Order Date]])</f>
        <v>2024</v>
      </c>
      <c r="M200" t="str">
        <f>TEXT(Table1[[#This Row],[Order Date]],"MMM")</f>
        <v>Jun</v>
      </c>
      <c r="N200" t="str">
        <f>TEXT(Table1[[#This Row],[Order Date]],"DDD")</f>
        <v>Tue</v>
      </c>
      <c r="O200">
        <f>Table1[[#This Row],[Delivered Date]]-Table1[[#This Row],[Order Date]]</f>
        <v>6</v>
      </c>
      <c r="P200">
        <f>ROUND(G200*H200*VLOOKUP(D200,Table2[#All],2,FALSE),0)</f>
        <v>1478</v>
      </c>
      <c r="Q200">
        <f>Table1[[#This Row],[Quantity]]*Table1[[#This Row],[Unit Price]]</f>
        <v>2274</v>
      </c>
      <c r="R200">
        <f>Table1[[#This Row],[Sales Revenue]]-Table1[[#This Row],[Total Cost]]</f>
        <v>796</v>
      </c>
    </row>
    <row r="201" spans="1:18" x14ac:dyDescent="0.35">
      <c r="A201">
        <v>200</v>
      </c>
      <c r="B201" t="s">
        <v>324</v>
      </c>
      <c r="C201" t="s">
        <v>48</v>
      </c>
      <c r="D201" t="s">
        <v>119</v>
      </c>
      <c r="E201" s="1">
        <v>45464</v>
      </c>
      <c r="F201" s="1">
        <v>45468</v>
      </c>
      <c r="G201">
        <v>5</v>
      </c>
      <c r="H201">
        <v>591</v>
      </c>
      <c r="I201" t="s">
        <v>1</v>
      </c>
      <c r="J201" t="s">
        <v>72</v>
      </c>
      <c r="K201" t="s">
        <v>58</v>
      </c>
      <c r="L201">
        <f>YEAR(Table1[[#This Row],[Order Date]])</f>
        <v>2024</v>
      </c>
      <c r="M201" t="str">
        <f>TEXT(Table1[[#This Row],[Order Date]],"MMM")</f>
        <v>Jun</v>
      </c>
      <c r="N201" t="str">
        <f>TEXT(Table1[[#This Row],[Order Date]],"DDD")</f>
        <v>Fri</v>
      </c>
      <c r="O201">
        <f>Table1[[#This Row],[Delivered Date]]-Table1[[#This Row],[Order Date]]</f>
        <v>4</v>
      </c>
      <c r="P201">
        <f>ROUND(G201*H201*VLOOKUP(D201,Table2[#All],2,FALSE),0)</f>
        <v>1921</v>
      </c>
      <c r="Q201">
        <f>Table1[[#This Row],[Quantity]]*Table1[[#This Row],[Unit Price]]</f>
        <v>2955</v>
      </c>
      <c r="R201">
        <f>Table1[[#This Row],[Sales Revenue]]-Table1[[#This Row],[Total Cost]]</f>
        <v>1034</v>
      </c>
    </row>
    <row r="202" spans="1:18" x14ac:dyDescent="0.35">
      <c r="A202">
        <v>201</v>
      </c>
      <c r="B202" t="s">
        <v>325</v>
      </c>
      <c r="C202" t="s">
        <v>49</v>
      </c>
      <c r="D202" t="s">
        <v>123</v>
      </c>
      <c r="E202" s="1">
        <v>45510</v>
      </c>
      <c r="F202" s="1">
        <v>45522</v>
      </c>
      <c r="G202">
        <v>9</v>
      </c>
      <c r="H202">
        <v>345</v>
      </c>
      <c r="I202" t="s">
        <v>17</v>
      </c>
      <c r="J202" t="s">
        <v>70</v>
      </c>
      <c r="K202" t="s">
        <v>55</v>
      </c>
      <c r="L202">
        <f>YEAR(Table1[[#This Row],[Order Date]])</f>
        <v>2024</v>
      </c>
      <c r="M202" t="str">
        <f>TEXT(Table1[[#This Row],[Order Date]],"MMM")</f>
        <v>Aug</v>
      </c>
      <c r="N202" t="str">
        <f>TEXT(Table1[[#This Row],[Order Date]],"DDD")</f>
        <v>Tue</v>
      </c>
      <c r="O202">
        <f>Table1[[#This Row],[Delivered Date]]-Table1[[#This Row],[Order Date]]</f>
        <v>12</v>
      </c>
      <c r="P202">
        <f>ROUND(G202*H202*VLOOKUP(D202,Table2[#All],2,FALSE),0)</f>
        <v>1863</v>
      </c>
      <c r="Q202">
        <f>Table1[[#This Row],[Quantity]]*Table1[[#This Row],[Unit Price]]</f>
        <v>3105</v>
      </c>
      <c r="R202">
        <f>Table1[[#This Row],[Sales Revenue]]-Table1[[#This Row],[Total Cost]]</f>
        <v>1242</v>
      </c>
    </row>
    <row r="203" spans="1:18" x14ac:dyDescent="0.35">
      <c r="A203">
        <v>202</v>
      </c>
      <c r="B203" t="s">
        <v>326</v>
      </c>
      <c r="C203" t="s">
        <v>51</v>
      </c>
      <c r="D203" t="s">
        <v>178</v>
      </c>
      <c r="E203" s="1">
        <v>45520</v>
      </c>
      <c r="F203" s="1">
        <v>45533</v>
      </c>
      <c r="G203">
        <v>5</v>
      </c>
      <c r="H203">
        <v>986</v>
      </c>
      <c r="I203" t="s">
        <v>17</v>
      </c>
      <c r="J203" t="s">
        <v>74</v>
      </c>
      <c r="K203" t="s">
        <v>58</v>
      </c>
      <c r="L203">
        <f>YEAR(Table1[[#This Row],[Order Date]])</f>
        <v>2024</v>
      </c>
      <c r="M203" t="str">
        <f>TEXT(Table1[[#This Row],[Order Date]],"MMM")</f>
        <v>Aug</v>
      </c>
      <c r="N203" t="str">
        <f>TEXT(Table1[[#This Row],[Order Date]],"DDD")</f>
        <v>Fri</v>
      </c>
      <c r="O203">
        <f>Table1[[#This Row],[Delivered Date]]-Table1[[#This Row],[Order Date]]</f>
        <v>13</v>
      </c>
      <c r="P203">
        <f>ROUND(G203*H203*VLOOKUP(D203,Table2[#All],2,FALSE),0)</f>
        <v>2958</v>
      </c>
      <c r="Q203">
        <f>Table1[[#This Row],[Quantity]]*Table1[[#This Row],[Unit Price]]</f>
        <v>4930</v>
      </c>
      <c r="R203">
        <f>Table1[[#This Row],[Sales Revenue]]-Table1[[#This Row],[Total Cost]]</f>
        <v>1972</v>
      </c>
    </row>
    <row r="204" spans="1:18" x14ac:dyDescent="0.35">
      <c r="A204">
        <v>203</v>
      </c>
      <c r="B204" t="s">
        <v>327</v>
      </c>
      <c r="C204" t="s">
        <v>49</v>
      </c>
      <c r="D204" t="s">
        <v>104</v>
      </c>
      <c r="E204" s="1">
        <v>45425</v>
      </c>
      <c r="F204" s="1">
        <v>45432</v>
      </c>
      <c r="G204">
        <v>6</v>
      </c>
      <c r="H204">
        <v>719</v>
      </c>
      <c r="I204" t="s">
        <v>17</v>
      </c>
      <c r="J204" t="s">
        <v>70</v>
      </c>
      <c r="K204" t="s">
        <v>55</v>
      </c>
      <c r="L204">
        <f>YEAR(Table1[[#This Row],[Order Date]])</f>
        <v>2024</v>
      </c>
      <c r="M204" t="str">
        <f>TEXT(Table1[[#This Row],[Order Date]],"MMM")</f>
        <v>May</v>
      </c>
      <c r="N204" t="str">
        <f>TEXT(Table1[[#This Row],[Order Date]],"DDD")</f>
        <v>Mon</v>
      </c>
      <c r="O204">
        <f>Table1[[#This Row],[Delivered Date]]-Table1[[#This Row],[Order Date]]</f>
        <v>7</v>
      </c>
      <c r="P204">
        <f>ROUND(G204*H204*VLOOKUP(D204,Table2[#All],2,FALSE),0)</f>
        <v>2157</v>
      </c>
      <c r="Q204">
        <f>Table1[[#This Row],[Quantity]]*Table1[[#This Row],[Unit Price]]</f>
        <v>4314</v>
      </c>
      <c r="R204">
        <f>Table1[[#This Row],[Sales Revenue]]-Table1[[#This Row],[Total Cost]]</f>
        <v>2157</v>
      </c>
    </row>
    <row r="205" spans="1:18" x14ac:dyDescent="0.35">
      <c r="A205">
        <v>204</v>
      </c>
      <c r="B205" t="s">
        <v>328</v>
      </c>
      <c r="C205" t="s">
        <v>50</v>
      </c>
      <c r="D205" t="s">
        <v>110</v>
      </c>
      <c r="E205" s="1">
        <v>45449</v>
      </c>
      <c r="F205" s="1">
        <v>45461</v>
      </c>
      <c r="G205">
        <v>3</v>
      </c>
      <c r="H205">
        <v>425</v>
      </c>
      <c r="I205" t="s">
        <v>17</v>
      </c>
      <c r="J205" t="s">
        <v>72</v>
      </c>
      <c r="K205" t="s">
        <v>55</v>
      </c>
      <c r="L205">
        <f>YEAR(Table1[[#This Row],[Order Date]])</f>
        <v>2024</v>
      </c>
      <c r="M205" t="str">
        <f>TEXT(Table1[[#This Row],[Order Date]],"MMM")</f>
        <v>Jun</v>
      </c>
      <c r="N205" t="str">
        <f>TEXT(Table1[[#This Row],[Order Date]],"DDD")</f>
        <v>Thu</v>
      </c>
      <c r="O205">
        <f>Table1[[#This Row],[Delivered Date]]-Table1[[#This Row],[Order Date]]</f>
        <v>12</v>
      </c>
      <c r="P205">
        <f>ROUND(G205*H205*VLOOKUP(D205,Table2[#All],2,FALSE),0)</f>
        <v>829</v>
      </c>
      <c r="Q205">
        <f>Table1[[#This Row],[Quantity]]*Table1[[#This Row],[Unit Price]]</f>
        <v>1275</v>
      </c>
      <c r="R205">
        <f>Table1[[#This Row],[Sales Revenue]]-Table1[[#This Row],[Total Cost]]</f>
        <v>446</v>
      </c>
    </row>
    <row r="206" spans="1:18" x14ac:dyDescent="0.35">
      <c r="A206">
        <v>205</v>
      </c>
      <c r="B206" t="s">
        <v>329</v>
      </c>
      <c r="C206" t="s">
        <v>52</v>
      </c>
      <c r="D206" t="s">
        <v>154</v>
      </c>
      <c r="E206" s="1">
        <v>45619</v>
      </c>
      <c r="F206" s="1">
        <v>45625</v>
      </c>
      <c r="G206">
        <v>5</v>
      </c>
      <c r="H206">
        <v>386</v>
      </c>
      <c r="I206" t="s">
        <v>1</v>
      </c>
      <c r="J206" t="s">
        <v>72</v>
      </c>
      <c r="K206" t="s">
        <v>55</v>
      </c>
      <c r="L206">
        <f>YEAR(Table1[[#This Row],[Order Date]])</f>
        <v>2024</v>
      </c>
      <c r="M206" t="str">
        <f>TEXT(Table1[[#This Row],[Order Date]],"MMM")</f>
        <v>Nov</v>
      </c>
      <c r="N206" t="str">
        <f>TEXT(Table1[[#This Row],[Order Date]],"DDD")</f>
        <v>Sat</v>
      </c>
      <c r="O206">
        <f>Table1[[#This Row],[Delivered Date]]-Table1[[#This Row],[Order Date]]</f>
        <v>6</v>
      </c>
      <c r="P206">
        <f>ROUND(G206*H206*VLOOKUP(D206,Table2[#All],2,FALSE),0)</f>
        <v>1448</v>
      </c>
      <c r="Q206">
        <f>Table1[[#This Row],[Quantity]]*Table1[[#This Row],[Unit Price]]</f>
        <v>1930</v>
      </c>
      <c r="R206">
        <f>Table1[[#This Row],[Sales Revenue]]-Table1[[#This Row],[Total Cost]]</f>
        <v>482</v>
      </c>
    </row>
    <row r="207" spans="1:18" x14ac:dyDescent="0.35">
      <c r="A207">
        <v>206</v>
      </c>
      <c r="B207" t="s">
        <v>330</v>
      </c>
      <c r="C207" t="s">
        <v>49</v>
      </c>
      <c r="D207" t="s">
        <v>123</v>
      </c>
      <c r="E207" s="1">
        <v>45567</v>
      </c>
      <c r="F207" s="1">
        <v>45574</v>
      </c>
      <c r="G207">
        <v>4</v>
      </c>
      <c r="H207">
        <v>790</v>
      </c>
      <c r="I207" t="s">
        <v>1</v>
      </c>
      <c r="J207" t="s">
        <v>70</v>
      </c>
      <c r="K207" t="s">
        <v>57</v>
      </c>
      <c r="L207">
        <f>YEAR(Table1[[#This Row],[Order Date]])</f>
        <v>2024</v>
      </c>
      <c r="M207" t="str">
        <f>TEXT(Table1[[#This Row],[Order Date]],"MMM")</f>
        <v>Oct</v>
      </c>
      <c r="N207" t="str">
        <f>TEXT(Table1[[#This Row],[Order Date]],"DDD")</f>
        <v>Wed</v>
      </c>
      <c r="O207">
        <f>Table1[[#This Row],[Delivered Date]]-Table1[[#This Row],[Order Date]]</f>
        <v>7</v>
      </c>
      <c r="P207">
        <f>ROUND(G207*H207*VLOOKUP(D207,Table2[#All],2,FALSE),0)</f>
        <v>1896</v>
      </c>
      <c r="Q207">
        <f>Table1[[#This Row],[Quantity]]*Table1[[#This Row],[Unit Price]]</f>
        <v>3160</v>
      </c>
      <c r="R207">
        <f>Table1[[#This Row],[Sales Revenue]]-Table1[[#This Row],[Total Cost]]</f>
        <v>1264</v>
      </c>
    </row>
    <row r="208" spans="1:18" x14ac:dyDescent="0.35">
      <c r="A208">
        <v>207</v>
      </c>
      <c r="B208" t="s">
        <v>331</v>
      </c>
      <c r="C208" t="s">
        <v>49</v>
      </c>
      <c r="D208" t="s">
        <v>123</v>
      </c>
      <c r="E208" s="1">
        <v>45562</v>
      </c>
      <c r="F208" s="1">
        <v>45572</v>
      </c>
      <c r="G208">
        <v>6</v>
      </c>
      <c r="H208">
        <v>89</v>
      </c>
      <c r="I208" t="s">
        <v>1</v>
      </c>
      <c r="J208" t="s">
        <v>72</v>
      </c>
      <c r="K208" t="s">
        <v>57</v>
      </c>
      <c r="L208">
        <f>YEAR(Table1[[#This Row],[Order Date]])</f>
        <v>2024</v>
      </c>
      <c r="M208" t="str">
        <f>TEXT(Table1[[#This Row],[Order Date]],"MMM")</f>
        <v>Sep</v>
      </c>
      <c r="N208" t="str">
        <f>TEXT(Table1[[#This Row],[Order Date]],"DDD")</f>
        <v>Fri</v>
      </c>
      <c r="O208">
        <f>Table1[[#This Row],[Delivered Date]]-Table1[[#This Row],[Order Date]]</f>
        <v>10</v>
      </c>
      <c r="P208">
        <f>ROUND(G208*H208*VLOOKUP(D208,Table2[#All],2,FALSE),0)</f>
        <v>320</v>
      </c>
      <c r="Q208">
        <f>Table1[[#This Row],[Quantity]]*Table1[[#This Row],[Unit Price]]</f>
        <v>534</v>
      </c>
      <c r="R208">
        <f>Table1[[#This Row],[Sales Revenue]]-Table1[[#This Row],[Total Cost]]</f>
        <v>214</v>
      </c>
    </row>
    <row r="209" spans="1:18" x14ac:dyDescent="0.35">
      <c r="A209">
        <v>208</v>
      </c>
      <c r="B209" t="s">
        <v>332</v>
      </c>
      <c r="C209" t="s">
        <v>49</v>
      </c>
      <c r="D209" t="s">
        <v>123</v>
      </c>
      <c r="E209" s="1">
        <v>45351</v>
      </c>
      <c r="F209" s="1">
        <v>45359</v>
      </c>
      <c r="G209">
        <v>4</v>
      </c>
      <c r="H209">
        <v>744</v>
      </c>
      <c r="I209" t="s">
        <v>1</v>
      </c>
      <c r="J209" t="s">
        <v>72</v>
      </c>
      <c r="K209" t="s">
        <v>57</v>
      </c>
      <c r="L209">
        <f>YEAR(Table1[[#This Row],[Order Date]])</f>
        <v>2024</v>
      </c>
      <c r="M209" t="str">
        <f>TEXT(Table1[[#This Row],[Order Date]],"MMM")</f>
        <v>Feb</v>
      </c>
      <c r="N209" t="str">
        <f>TEXT(Table1[[#This Row],[Order Date]],"DDD")</f>
        <v>Thu</v>
      </c>
      <c r="O209">
        <f>Table1[[#This Row],[Delivered Date]]-Table1[[#This Row],[Order Date]]</f>
        <v>8</v>
      </c>
      <c r="P209">
        <f>ROUND(G209*H209*VLOOKUP(D209,Table2[#All],2,FALSE),0)</f>
        <v>1786</v>
      </c>
      <c r="Q209">
        <f>Table1[[#This Row],[Quantity]]*Table1[[#This Row],[Unit Price]]</f>
        <v>2976</v>
      </c>
      <c r="R209">
        <f>Table1[[#This Row],[Sales Revenue]]-Table1[[#This Row],[Total Cost]]</f>
        <v>1190</v>
      </c>
    </row>
    <row r="210" spans="1:18" x14ac:dyDescent="0.35">
      <c r="A210">
        <v>209</v>
      </c>
      <c r="B210" t="s">
        <v>333</v>
      </c>
      <c r="C210" t="s">
        <v>49</v>
      </c>
      <c r="D210" t="s">
        <v>104</v>
      </c>
      <c r="E210" s="1">
        <v>45578</v>
      </c>
      <c r="F210" s="1">
        <v>45590</v>
      </c>
      <c r="G210">
        <v>8</v>
      </c>
      <c r="H210">
        <v>698</v>
      </c>
      <c r="I210" t="s">
        <v>17</v>
      </c>
      <c r="J210" t="s">
        <v>73</v>
      </c>
      <c r="K210" t="s">
        <v>55</v>
      </c>
      <c r="L210">
        <f>YEAR(Table1[[#This Row],[Order Date]])</f>
        <v>2024</v>
      </c>
      <c r="M210" t="str">
        <f>TEXT(Table1[[#This Row],[Order Date]],"MMM")</f>
        <v>Oct</v>
      </c>
      <c r="N210" t="str">
        <f>TEXT(Table1[[#This Row],[Order Date]],"DDD")</f>
        <v>Sun</v>
      </c>
      <c r="O210">
        <f>Table1[[#This Row],[Delivered Date]]-Table1[[#This Row],[Order Date]]</f>
        <v>12</v>
      </c>
      <c r="P210">
        <f>ROUND(G210*H210*VLOOKUP(D210,Table2[#All],2,FALSE),0)</f>
        <v>2792</v>
      </c>
      <c r="Q210">
        <f>Table1[[#This Row],[Quantity]]*Table1[[#This Row],[Unit Price]]</f>
        <v>5584</v>
      </c>
      <c r="R210">
        <f>Table1[[#This Row],[Sales Revenue]]-Table1[[#This Row],[Total Cost]]</f>
        <v>2792</v>
      </c>
    </row>
    <row r="211" spans="1:18" x14ac:dyDescent="0.35">
      <c r="A211">
        <v>210</v>
      </c>
      <c r="B211" t="s">
        <v>334</v>
      </c>
      <c r="C211" t="s">
        <v>50</v>
      </c>
      <c r="D211" t="s">
        <v>110</v>
      </c>
      <c r="E211" s="1">
        <v>45422</v>
      </c>
      <c r="F211" s="1">
        <v>45425</v>
      </c>
      <c r="G211">
        <v>1</v>
      </c>
      <c r="H211">
        <v>773</v>
      </c>
      <c r="I211" t="s">
        <v>1</v>
      </c>
      <c r="J211" t="s">
        <v>70</v>
      </c>
      <c r="K211" t="s">
        <v>55</v>
      </c>
      <c r="L211">
        <f>YEAR(Table1[[#This Row],[Order Date]])</f>
        <v>2024</v>
      </c>
      <c r="M211" t="str">
        <f>TEXT(Table1[[#This Row],[Order Date]],"MMM")</f>
        <v>May</v>
      </c>
      <c r="N211" t="str">
        <f>TEXT(Table1[[#This Row],[Order Date]],"DDD")</f>
        <v>Fri</v>
      </c>
      <c r="O211">
        <f>Table1[[#This Row],[Delivered Date]]-Table1[[#This Row],[Order Date]]</f>
        <v>3</v>
      </c>
      <c r="P211">
        <f>ROUND(G211*H211*VLOOKUP(D211,Table2[#All],2,FALSE),0)</f>
        <v>502</v>
      </c>
      <c r="Q211">
        <f>Table1[[#This Row],[Quantity]]*Table1[[#This Row],[Unit Price]]</f>
        <v>773</v>
      </c>
      <c r="R211">
        <f>Table1[[#This Row],[Sales Revenue]]-Table1[[#This Row],[Total Cost]]</f>
        <v>271</v>
      </c>
    </row>
    <row r="212" spans="1:18" x14ac:dyDescent="0.35">
      <c r="A212">
        <v>211</v>
      </c>
      <c r="B212" t="s">
        <v>335</v>
      </c>
      <c r="C212" t="s">
        <v>51</v>
      </c>
      <c r="D212" t="s">
        <v>117</v>
      </c>
      <c r="E212" s="1">
        <v>45485</v>
      </c>
      <c r="F212" s="1">
        <v>45490</v>
      </c>
      <c r="G212">
        <v>7</v>
      </c>
      <c r="H212">
        <v>92</v>
      </c>
      <c r="I212" t="s">
        <v>1</v>
      </c>
      <c r="J212" t="s">
        <v>72</v>
      </c>
      <c r="K212" t="s">
        <v>58</v>
      </c>
      <c r="L212">
        <f>YEAR(Table1[[#This Row],[Order Date]])</f>
        <v>2024</v>
      </c>
      <c r="M212" t="str">
        <f>TEXT(Table1[[#This Row],[Order Date]],"MMM")</f>
        <v>Jul</v>
      </c>
      <c r="N212" t="str">
        <f>TEXT(Table1[[#This Row],[Order Date]],"DDD")</f>
        <v>Fri</v>
      </c>
      <c r="O212">
        <f>Table1[[#This Row],[Delivered Date]]-Table1[[#This Row],[Order Date]]</f>
        <v>5</v>
      </c>
      <c r="P212">
        <f>ROUND(G212*H212*VLOOKUP(D212,Table2[#All],2,FALSE),0)</f>
        <v>322</v>
      </c>
      <c r="Q212">
        <f>Table1[[#This Row],[Quantity]]*Table1[[#This Row],[Unit Price]]</f>
        <v>644</v>
      </c>
      <c r="R212">
        <f>Table1[[#This Row],[Sales Revenue]]-Table1[[#This Row],[Total Cost]]</f>
        <v>322</v>
      </c>
    </row>
    <row r="213" spans="1:18" x14ac:dyDescent="0.35">
      <c r="A213">
        <v>212</v>
      </c>
      <c r="B213" t="s">
        <v>336</v>
      </c>
      <c r="C213" t="s">
        <v>52</v>
      </c>
      <c r="D213" t="s">
        <v>154</v>
      </c>
      <c r="E213" s="1">
        <v>45383</v>
      </c>
      <c r="F213" s="1">
        <v>45394</v>
      </c>
      <c r="G213">
        <v>9</v>
      </c>
      <c r="H213">
        <v>412</v>
      </c>
      <c r="I213" t="s">
        <v>17</v>
      </c>
      <c r="J213" t="s">
        <v>72</v>
      </c>
      <c r="K213" t="s">
        <v>57</v>
      </c>
      <c r="L213">
        <f>YEAR(Table1[[#This Row],[Order Date]])</f>
        <v>2024</v>
      </c>
      <c r="M213" t="str">
        <f>TEXT(Table1[[#This Row],[Order Date]],"MMM")</f>
        <v>Apr</v>
      </c>
      <c r="N213" t="str">
        <f>TEXT(Table1[[#This Row],[Order Date]],"DDD")</f>
        <v>Mon</v>
      </c>
      <c r="O213">
        <f>Table1[[#This Row],[Delivered Date]]-Table1[[#This Row],[Order Date]]</f>
        <v>11</v>
      </c>
      <c r="P213">
        <f>ROUND(G213*H213*VLOOKUP(D213,Table2[#All],2,FALSE),0)</f>
        <v>2781</v>
      </c>
      <c r="Q213">
        <f>Table1[[#This Row],[Quantity]]*Table1[[#This Row],[Unit Price]]</f>
        <v>3708</v>
      </c>
      <c r="R213">
        <f>Table1[[#This Row],[Sales Revenue]]-Table1[[#This Row],[Total Cost]]</f>
        <v>927</v>
      </c>
    </row>
    <row r="214" spans="1:18" x14ac:dyDescent="0.35">
      <c r="A214">
        <v>213</v>
      </c>
      <c r="B214" t="s">
        <v>337</v>
      </c>
      <c r="C214" t="s">
        <v>48</v>
      </c>
      <c r="D214" t="s">
        <v>119</v>
      </c>
      <c r="E214" s="1">
        <v>45308</v>
      </c>
      <c r="F214" s="1">
        <v>45318</v>
      </c>
      <c r="G214">
        <v>7</v>
      </c>
      <c r="H214">
        <v>639</v>
      </c>
      <c r="I214" t="s">
        <v>1</v>
      </c>
      <c r="J214" t="s">
        <v>73</v>
      </c>
      <c r="K214" t="s">
        <v>57</v>
      </c>
      <c r="L214">
        <f>YEAR(Table1[[#This Row],[Order Date]])</f>
        <v>2024</v>
      </c>
      <c r="M214" t="str">
        <f>TEXT(Table1[[#This Row],[Order Date]],"MMM")</f>
        <v>Jan</v>
      </c>
      <c r="N214" t="str">
        <f>TEXT(Table1[[#This Row],[Order Date]],"DDD")</f>
        <v>Wed</v>
      </c>
      <c r="O214">
        <f>Table1[[#This Row],[Delivered Date]]-Table1[[#This Row],[Order Date]]</f>
        <v>10</v>
      </c>
      <c r="P214">
        <f>ROUND(G214*H214*VLOOKUP(D214,Table2[#All],2,FALSE),0)</f>
        <v>2907</v>
      </c>
      <c r="Q214">
        <f>Table1[[#This Row],[Quantity]]*Table1[[#This Row],[Unit Price]]</f>
        <v>4473</v>
      </c>
      <c r="R214">
        <f>Table1[[#This Row],[Sales Revenue]]-Table1[[#This Row],[Total Cost]]</f>
        <v>1566</v>
      </c>
    </row>
    <row r="215" spans="1:18" x14ac:dyDescent="0.35">
      <c r="A215">
        <v>214</v>
      </c>
      <c r="B215" t="s">
        <v>338</v>
      </c>
      <c r="C215" t="s">
        <v>48</v>
      </c>
      <c r="D215" t="s">
        <v>119</v>
      </c>
      <c r="E215" s="1">
        <v>45343</v>
      </c>
      <c r="F215" s="1">
        <v>45356</v>
      </c>
      <c r="G215">
        <v>10</v>
      </c>
      <c r="H215">
        <v>44</v>
      </c>
      <c r="I215" t="s">
        <v>17</v>
      </c>
      <c r="J215" t="s">
        <v>71</v>
      </c>
      <c r="K215" t="s">
        <v>56</v>
      </c>
      <c r="L215">
        <f>YEAR(Table1[[#This Row],[Order Date]])</f>
        <v>2024</v>
      </c>
      <c r="M215" t="str">
        <f>TEXT(Table1[[#This Row],[Order Date]],"MMM")</f>
        <v>Feb</v>
      </c>
      <c r="N215" t="str">
        <f>TEXT(Table1[[#This Row],[Order Date]],"DDD")</f>
        <v>Wed</v>
      </c>
      <c r="O215">
        <f>Table1[[#This Row],[Delivered Date]]-Table1[[#This Row],[Order Date]]</f>
        <v>13</v>
      </c>
      <c r="P215">
        <f>ROUND(G215*H215*VLOOKUP(D215,Table2[#All],2,FALSE),0)</f>
        <v>286</v>
      </c>
      <c r="Q215">
        <f>Table1[[#This Row],[Quantity]]*Table1[[#This Row],[Unit Price]]</f>
        <v>440</v>
      </c>
      <c r="R215">
        <f>Table1[[#This Row],[Sales Revenue]]-Table1[[#This Row],[Total Cost]]</f>
        <v>154</v>
      </c>
    </row>
    <row r="216" spans="1:18" x14ac:dyDescent="0.35">
      <c r="A216">
        <v>215</v>
      </c>
      <c r="B216" t="s">
        <v>339</v>
      </c>
      <c r="C216" t="s">
        <v>50</v>
      </c>
      <c r="D216" t="s">
        <v>136</v>
      </c>
      <c r="E216" s="1">
        <v>45314</v>
      </c>
      <c r="F216" s="1">
        <v>45327</v>
      </c>
      <c r="G216">
        <v>7</v>
      </c>
      <c r="H216">
        <v>459</v>
      </c>
      <c r="I216" t="s">
        <v>1</v>
      </c>
      <c r="J216" t="s">
        <v>70</v>
      </c>
      <c r="K216" t="s">
        <v>57</v>
      </c>
      <c r="L216">
        <f>YEAR(Table1[[#This Row],[Order Date]])</f>
        <v>2024</v>
      </c>
      <c r="M216" t="str">
        <f>TEXT(Table1[[#This Row],[Order Date]],"MMM")</f>
        <v>Jan</v>
      </c>
      <c r="N216" t="str">
        <f>TEXT(Table1[[#This Row],[Order Date]],"DDD")</f>
        <v>Tue</v>
      </c>
      <c r="O216">
        <f>Table1[[#This Row],[Delivered Date]]-Table1[[#This Row],[Order Date]]</f>
        <v>13</v>
      </c>
      <c r="P216">
        <f>ROUND(G216*H216*VLOOKUP(D216,Table2[#All],2,FALSE),0)</f>
        <v>2731</v>
      </c>
      <c r="Q216">
        <f>Table1[[#This Row],[Quantity]]*Table1[[#This Row],[Unit Price]]</f>
        <v>3213</v>
      </c>
      <c r="R216">
        <f>Table1[[#This Row],[Sales Revenue]]-Table1[[#This Row],[Total Cost]]</f>
        <v>482</v>
      </c>
    </row>
    <row r="217" spans="1:18" x14ac:dyDescent="0.35">
      <c r="A217">
        <v>216</v>
      </c>
      <c r="B217" t="s">
        <v>340</v>
      </c>
      <c r="C217" t="s">
        <v>49</v>
      </c>
      <c r="D217" t="s">
        <v>138</v>
      </c>
      <c r="E217" s="1">
        <v>45636</v>
      </c>
      <c r="F217" s="1">
        <v>45645</v>
      </c>
      <c r="G217">
        <v>6</v>
      </c>
      <c r="H217">
        <v>252</v>
      </c>
      <c r="I217" t="s">
        <v>17</v>
      </c>
      <c r="J217" t="s">
        <v>74</v>
      </c>
      <c r="K217" t="s">
        <v>56</v>
      </c>
      <c r="L217">
        <f>YEAR(Table1[[#This Row],[Order Date]])</f>
        <v>2024</v>
      </c>
      <c r="M217" t="str">
        <f>TEXT(Table1[[#This Row],[Order Date]],"MMM")</f>
        <v>Dec</v>
      </c>
      <c r="N217" t="str">
        <f>TEXT(Table1[[#This Row],[Order Date]],"DDD")</f>
        <v>Tue</v>
      </c>
      <c r="O217">
        <f>Table1[[#This Row],[Delivered Date]]-Table1[[#This Row],[Order Date]]</f>
        <v>9</v>
      </c>
      <c r="P217">
        <f>ROUND(G217*H217*VLOOKUP(D217,Table2[#All],2,FALSE),0)</f>
        <v>983</v>
      </c>
      <c r="Q217">
        <f>Table1[[#This Row],[Quantity]]*Table1[[#This Row],[Unit Price]]</f>
        <v>1512</v>
      </c>
      <c r="R217">
        <f>Table1[[#This Row],[Sales Revenue]]-Table1[[#This Row],[Total Cost]]</f>
        <v>529</v>
      </c>
    </row>
    <row r="218" spans="1:18" x14ac:dyDescent="0.35">
      <c r="A218">
        <v>217</v>
      </c>
      <c r="B218" t="s">
        <v>341</v>
      </c>
      <c r="C218" t="s">
        <v>49</v>
      </c>
      <c r="D218" t="s">
        <v>142</v>
      </c>
      <c r="E218" s="1">
        <v>45503</v>
      </c>
      <c r="F218" s="1">
        <v>45510</v>
      </c>
      <c r="G218">
        <v>5</v>
      </c>
      <c r="H218">
        <v>291</v>
      </c>
      <c r="I218" t="s">
        <v>17</v>
      </c>
      <c r="J218" t="s">
        <v>70</v>
      </c>
      <c r="K218" t="s">
        <v>56</v>
      </c>
      <c r="L218">
        <f>YEAR(Table1[[#This Row],[Order Date]])</f>
        <v>2024</v>
      </c>
      <c r="M218" t="str">
        <f>TEXT(Table1[[#This Row],[Order Date]],"MMM")</f>
        <v>Jul</v>
      </c>
      <c r="N218" t="str">
        <f>TEXT(Table1[[#This Row],[Order Date]],"DDD")</f>
        <v>Tue</v>
      </c>
      <c r="O218">
        <f>Table1[[#This Row],[Delivered Date]]-Table1[[#This Row],[Order Date]]</f>
        <v>7</v>
      </c>
      <c r="P218">
        <f>ROUND(G218*H218*VLOOKUP(D218,Table2[#All],2,FALSE),0)</f>
        <v>728</v>
      </c>
      <c r="Q218">
        <f>Table1[[#This Row],[Quantity]]*Table1[[#This Row],[Unit Price]]</f>
        <v>1455</v>
      </c>
      <c r="R218">
        <f>Table1[[#This Row],[Sales Revenue]]-Table1[[#This Row],[Total Cost]]</f>
        <v>727</v>
      </c>
    </row>
    <row r="219" spans="1:18" x14ac:dyDescent="0.35">
      <c r="A219">
        <v>218</v>
      </c>
      <c r="B219" t="s">
        <v>342</v>
      </c>
      <c r="C219" t="s">
        <v>48</v>
      </c>
      <c r="D219" t="s">
        <v>106</v>
      </c>
      <c r="E219" s="1">
        <v>45576</v>
      </c>
      <c r="F219" s="1">
        <v>45584</v>
      </c>
      <c r="G219">
        <v>8</v>
      </c>
      <c r="H219">
        <v>58</v>
      </c>
      <c r="I219" t="s">
        <v>17</v>
      </c>
      <c r="J219" t="s">
        <v>74</v>
      </c>
      <c r="K219" t="s">
        <v>55</v>
      </c>
      <c r="L219">
        <f>YEAR(Table1[[#This Row],[Order Date]])</f>
        <v>2024</v>
      </c>
      <c r="M219" t="str">
        <f>TEXT(Table1[[#This Row],[Order Date]],"MMM")</f>
        <v>Oct</v>
      </c>
      <c r="N219" t="str">
        <f>TEXT(Table1[[#This Row],[Order Date]],"DDD")</f>
        <v>Fri</v>
      </c>
      <c r="O219">
        <f>Table1[[#This Row],[Delivered Date]]-Table1[[#This Row],[Order Date]]</f>
        <v>8</v>
      </c>
      <c r="P219">
        <f>ROUND(G219*H219*VLOOKUP(D219,Table2[#All],2,FALSE),0)</f>
        <v>348</v>
      </c>
      <c r="Q219">
        <f>Table1[[#This Row],[Quantity]]*Table1[[#This Row],[Unit Price]]</f>
        <v>464</v>
      </c>
      <c r="R219">
        <f>Table1[[#This Row],[Sales Revenue]]-Table1[[#This Row],[Total Cost]]</f>
        <v>116</v>
      </c>
    </row>
    <row r="220" spans="1:18" x14ac:dyDescent="0.35">
      <c r="A220">
        <v>219</v>
      </c>
      <c r="B220" t="s">
        <v>343</v>
      </c>
      <c r="C220" t="s">
        <v>52</v>
      </c>
      <c r="D220" t="s">
        <v>128</v>
      </c>
      <c r="E220" s="1">
        <v>45501</v>
      </c>
      <c r="F220" s="1">
        <v>45513</v>
      </c>
      <c r="G220">
        <v>3</v>
      </c>
      <c r="H220">
        <v>317</v>
      </c>
      <c r="I220" t="s">
        <v>17</v>
      </c>
      <c r="J220" t="s">
        <v>71</v>
      </c>
      <c r="K220" t="s">
        <v>56</v>
      </c>
      <c r="L220">
        <f>YEAR(Table1[[#This Row],[Order Date]])</f>
        <v>2024</v>
      </c>
      <c r="M220" t="str">
        <f>TEXT(Table1[[#This Row],[Order Date]],"MMM")</f>
        <v>Jul</v>
      </c>
      <c r="N220" t="str">
        <f>TEXT(Table1[[#This Row],[Order Date]],"DDD")</f>
        <v>Sun</v>
      </c>
      <c r="O220">
        <f>Table1[[#This Row],[Delivered Date]]-Table1[[#This Row],[Order Date]]</f>
        <v>12</v>
      </c>
      <c r="P220">
        <f>ROUND(G220*H220*VLOOKUP(D220,Table2[#All],2,FALSE),0)</f>
        <v>666</v>
      </c>
      <c r="Q220">
        <f>Table1[[#This Row],[Quantity]]*Table1[[#This Row],[Unit Price]]</f>
        <v>951</v>
      </c>
      <c r="R220">
        <f>Table1[[#This Row],[Sales Revenue]]-Table1[[#This Row],[Total Cost]]</f>
        <v>285</v>
      </c>
    </row>
    <row r="221" spans="1:18" x14ac:dyDescent="0.35">
      <c r="A221">
        <v>220</v>
      </c>
      <c r="B221" t="s">
        <v>344</v>
      </c>
      <c r="C221" t="s">
        <v>50</v>
      </c>
      <c r="D221" t="s">
        <v>115</v>
      </c>
      <c r="E221" s="1">
        <v>45389</v>
      </c>
      <c r="F221" s="1">
        <v>45401</v>
      </c>
      <c r="G221">
        <v>1</v>
      </c>
      <c r="H221">
        <v>284</v>
      </c>
      <c r="I221" t="s">
        <v>17</v>
      </c>
      <c r="J221" t="s">
        <v>71</v>
      </c>
      <c r="K221" t="s">
        <v>58</v>
      </c>
      <c r="L221">
        <f>YEAR(Table1[[#This Row],[Order Date]])</f>
        <v>2024</v>
      </c>
      <c r="M221" t="str">
        <f>TEXT(Table1[[#This Row],[Order Date]],"MMM")</f>
        <v>Apr</v>
      </c>
      <c r="N221" t="str">
        <f>TEXT(Table1[[#This Row],[Order Date]],"DDD")</f>
        <v>Sun</v>
      </c>
      <c r="O221">
        <f>Table1[[#This Row],[Delivered Date]]-Table1[[#This Row],[Order Date]]</f>
        <v>12</v>
      </c>
      <c r="P221">
        <f>ROUND(G221*H221*VLOOKUP(D221,Table2[#All],2,FALSE),0)</f>
        <v>227</v>
      </c>
      <c r="Q221">
        <f>Table1[[#This Row],[Quantity]]*Table1[[#This Row],[Unit Price]]</f>
        <v>284</v>
      </c>
      <c r="R221">
        <f>Table1[[#This Row],[Sales Revenue]]-Table1[[#This Row],[Total Cost]]</f>
        <v>57</v>
      </c>
    </row>
    <row r="222" spans="1:18" x14ac:dyDescent="0.35">
      <c r="A222">
        <v>221</v>
      </c>
      <c r="B222" t="s">
        <v>345</v>
      </c>
      <c r="C222" t="s">
        <v>50</v>
      </c>
      <c r="D222" t="s">
        <v>102</v>
      </c>
      <c r="E222" s="1">
        <v>45388</v>
      </c>
      <c r="F222" s="1">
        <v>45391</v>
      </c>
      <c r="G222">
        <v>10</v>
      </c>
      <c r="H222">
        <v>751</v>
      </c>
      <c r="I222" t="s">
        <v>1</v>
      </c>
      <c r="J222" t="s">
        <v>72</v>
      </c>
      <c r="K222" t="s">
        <v>56</v>
      </c>
      <c r="L222">
        <f>YEAR(Table1[[#This Row],[Order Date]])</f>
        <v>2024</v>
      </c>
      <c r="M222" t="str">
        <f>TEXT(Table1[[#This Row],[Order Date]],"MMM")</f>
        <v>Apr</v>
      </c>
      <c r="N222" t="str">
        <f>TEXT(Table1[[#This Row],[Order Date]],"DDD")</f>
        <v>Sat</v>
      </c>
      <c r="O222">
        <f>Table1[[#This Row],[Delivered Date]]-Table1[[#This Row],[Order Date]]</f>
        <v>3</v>
      </c>
      <c r="P222">
        <f>ROUND(G222*H222*VLOOKUP(D222,Table2[#All],2,FALSE),0)</f>
        <v>5633</v>
      </c>
      <c r="Q222">
        <f>Table1[[#This Row],[Quantity]]*Table1[[#This Row],[Unit Price]]</f>
        <v>7510</v>
      </c>
      <c r="R222">
        <f>Table1[[#This Row],[Sales Revenue]]-Table1[[#This Row],[Total Cost]]</f>
        <v>1877</v>
      </c>
    </row>
    <row r="223" spans="1:18" x14ac:dyDescent="0.35">
      <c r="A223">
        <v>222</v>
      </c>
      <c r="B223" t="s">
        <v>346</v>
      </c>
      <c r="C223" t="s">
        <v>51</v>
      </c>
      <c r="D223" t="s">
        <v>178</v>
      </c>
      <c r="E223" s="1">
        <v>45462</v>
      </c>
      <c r="F223" s="1">
        <v>45476</v>
      </c>
      <c r="G223">
        <v>5</v>
      </c>
      <c r="H223">
        <v>989</v>
      </c>
      <c r="I223" t="s">
        <v>1</v>
      </c>
      <c r="J223" t="s">
        <v>70</v>
      </c>
      <c r="K223" t="s">
        <v>58</v>
      </c>
      <c r="L223">
        <f>YEAR(Table1[[#This Row],[Order Date]])</f>
        <v>2024</v>
      </c>
      <c r="M223" t="str">
        <f>TEXT(Table1[[#This Row],[Order Date]],"MMM")</f>
        <v>Jun</v>
      </c>
      <c r="N223" t="str">
        <f>TEXT(Table1[[#This Row],[Order Date]],"DDD")</f>
        <v>Wed</v>
      </c>
      <c r="O223">
        <f>Table1[[#This Row],[Delivered Date]]-Table1[[#This Row],[Order Date]]</f>
        <v>14</v>
      </c>
      <c r="P223">
        <f>ROUND(G223*H223*VLOOKUP(D223,Table2[#All],2,FALSE),0)</f>
        <v>2967</v>
      </c>
      <c r="Q223">
        <f>Table1[[#This Row],[Quantity]]*Table1[[#This Row],[Unit Price]]</f>
        <v>4945</v>
      </c>
      <c r="R223">
        <f>Table1[[#This Row],[Sales Revenue]]-Table1[[#This Row],[Total Cost]]</f>
        <v>1978</v>
      </c>
    </row>
    <row r="224" spans="1:18" x14ac:dyDescent="0.35">
      <c r="A224">
        <v>223</v>
      </c>
      <c r="B224" t="s">
        <v>347</v>
      </c>
      <c r="C224" t="s">
        <v>50</v>
      </c>
      <c r="D224" t="s">
        <v>110</v>
      </c>
      <c r="E224" s="1">
        <v>45416</v>
      </c>
      <c r="F224" s="1">
        <v>45429</v>
      </c>
      <c r="G224">
        <v>10</v>
      </c>
      <c r="H224">
        <v>730</v>
      </c>
      <c r="I224" t="s">
        <v>1</v>
      </c>
      <c r="J224" t="s">
        <v>70</v>
      </c>
      <c r="K224" t="s">
        <v>58</v>
      </c>
      <c r="L224">
        <f>YEAR(Table1[[#This Row],[Order Date]])</f>
        <v>2024</v>
      </c>
      <c r="M224" t="str">
        <f>TEXT(Table1[[#This Row],[Order Date]],"MMM")</f>
        <v>May</v>
      </c>
      <c r="N224" t="str">
        <f>TEXT(Table1[[#This Row],[Order Date]],"DDD")</f>
        <v>Sat</v>
      </c>
      <c r="O224">
        <f>Table1[[#This Row],[Delivered Date]]-Table1[[#This Row],[Order Date]]</f>
        <v>13</v>
      </c>
      <c r="P224">
        <f>ROUND(G224*H224*VLOOKUP(D224,Table2[#All],2,FALSE),0)</f>
        <v>4745</v>
      </c>
      <c r="Q224">
        <f>Table1[[#This Row],[Quantity]]*Table1[[#This Row],[Unit Price]]</f>
        <v>7300</v>
      </c>
      <c r="R224">
        <f>Table1[[#This Row],[Sales Revenue]]-Table1[[#This Row],[Total Cost]]</f>
        <v>2555</v>
      </c>
    </row>
    <row r="225" spans="1:18" x14ac:dyDescent="0.35">
      <c r="A225">
        <v>224</v>
      </c>
      <c r="B225" t="s">
        <v>348</v>
      </c>
      <c r="C225" t="s">
        <v>48</v>
      </c>
      <c r="D225" t="s">
        <v>161</v>
      </c>
      <c r="E225" s="1">
        <v>45452</v>
      </c>
      <c r="F225" s="1">
        <v>45462</v>
      </c>
      <c r="G225">
        <v>7</v>
      </c>
      <c r="H225">
        <v>56</v>
      </c>
      <c r="I225" t="s">
        <v>17</v>
      </c>
      <c r="J225" t="s">
        <v>72</v>
      </c>
      <c r="K225" t="s">
        <v>56</v>
      </c>
      <c r="L225">
        <f>YEAR(Table1[[#This Row],[Order Date]])</f>
        <v>2024</v>
      </c>
      <c r="M225" t="str">
        <f>TEXT(Table1[[#This Row],[Order Date]],"MMM")</f>
        <v>Jun</v>
      </c>
      <c r="N225" t="str">
        <f>TEXT(Table1[[#This Row],[Order Date]],"DDD")</f>
        <v>Sun</v>
      </c>
      <c r="O225">
        <f>Table1[[#This Row],[Delivered Date]]-Table1[[#This Row],[Order Date]]</f>
        <v>10</v>
      </c>
      <c r="P225">
        <f>ROUND(G225*H225*VLOOKUP(D225,Table2[#All],2,FALSE),0)</f>
        <v>314</v>
      </c>
      <c r="Q225">
        <f>Table1[[#This Row],[Quantity]]*Table1[[#This Row],[Unit Price]]</f>
        <v>392</v>
      </c>
      <c r="R225">
        <f>Table1[[#This Row],[Sales Revenue]]-Table1[[#This Row],[Total Cost]]</f>
        <v>78</v>
      </c>
    </row>
    <row r="226" spans="1:18" x14ac:dyDescent="0.35">
      <c r="A226">
        <v>225</v>
      </c>
      <c r="B226" t="s">
        <v>349</v>
      </c>
      <c r="C226" t="s">
        <v>48</v>
      </c>
      <c r="D226" t="s">
        <v>119</v>
      </c>
      <c r="E226" s="1">
        <v>45425</v>
      </c>
      <c r="F226" s="1">
        <v>45428</v>
      </c>
      <c r="G226">
        <v>9</v>
      </c>
      <c r="H226">
        <v>967</v>
      </c>
      <c r="I226" t="s">
        <v>17</v>
      </c>
      <c r="J226" t="s">
        <v>72</v>
      </c>
      <c r="K226" t="s">
        <v>58</v>
      </c>
      <c r="L226">
        <f>YEAR(Table1[[#This Row],[Order Date]])</f>
        <v>2024</v>
      </c>
      <c r="M226" t="str">
        <f>TEXT(Table1[[#This Row],[Order Date]],"MMM")</f>
        <v>May</v>
      </c>
      <c r="N226" t="str">
        <f>TEXT(Table1[[#This Row],[Order Date]],"DDD")</f>
        <v>Mon</v>
      </c>
      <c r="O226">
        <f>Table1[[#This Row],[Delivered Date]]-Table1[[#This Row],[Order Date]]</f>
        <v>3</v>
      </c>
      <c r="P226">
        <f>ROUND(G226*H226*VLOOKUP(D226,Table2[#All],2,FALSE),0)</f>
        <v>5657</v>
      </c>
      <c r="Q226">
        <f>Table1[[#This Row],[Quantity]]*Table1[[#This Row],[Unit Price]]</f>
        <v>8703</v>
      </c>
      <c r="R226">
        <f>Table1[[#This Row],[Sales Revenue]]-Table1[[#This Row],[Total Cost]]</f>
        <v>3046</v>
      </c>
    </row>
    <row r="227" spans="1:18" x14ac:dyDescent="0.35">
      <c r="A227">
        <v>226</v>
      </c>
      <c r="B227" t="s">
        <v>350</v>
      </c>
      <c r="C227" t="s">
        <v>51</v>
      </c>
      <c r="D227" t="s">
        <v>108</v>
      </c>
      <c r="E227" s="1">
        <v>45370</v>
      </c>
      <c r="F227" s="1">
        <v>45390</v>
      </c>
      <c r="G227">
        <v>4</v>
      </c>
      <c r="H227">
        <v>347</v>
      </c>
      <c r="I227" t="s">
        <v>17</v>
      </c>
      <c r="J227" t="s">
        <v>70</v>
      </c>
      <c r="K227" t="s">
        <v>57</v>
      </c>
      <c r="L227">
        <f>YEAR(Table1[[#This Row],[Order Date]])</f>
        <v>2024</v>
      </c>
      <c r="M227" t="str">
        <f>TEXT(Table1[[#This Row],[Order Date]],"MMM")</f>
        <v>Mar</v>
      </c>
      <c r="N227" t="str">
        <f>TEXT(Table1[[#This Row],[Order Date]],"DDD")</f>
        <v>Tue</v>
      </c>
      <c r="O227">
        <f>Table1[[#This Row],[Delivered Date]]-Table1[[#This Row],[Order Date]]</f>
        <v>20</v>
      </c>
      <c r="P227">
        <f>ROUND(G227*H227*VLOOKUP(D227,Table2[#All],2,FALSE),0)</f>
        <v>763</v>
      </c>
      <c r="Q227">
        <f>Table1[[#This Row],[Quantity]]*Table1[[#This Row],[Unit Price]]</f>
        <v>1388</v>
      </c>
      <c r="R227">
        <f>Table1[[#This Row],[Sales Revenue]]-Table1[[#This Row],[Total Cost]]</f>
        <v>625</v>
      </c>
    </row>
    <row r="228" spans="1:18" x14ac:dyDescent="0.35">
      <c r="A228">
        <v>227</v>
      </c>
      <c r="B228" t="s">
        <v>351</v>
      </c>
      <c r="C228" t="s">
        <v>48</v>
      </c>
      <c r="D228" t="s">
        <v>106</v>
      </c>
      <c r="E228" s="1">
        <v>45573</v>
      </c>
      <c r="F228" s="1">
        <v>45582</v>
      </c>
      <c r="G228">
        <v>6</v>
      </c>
      <c r="H228">
        <v>273</v>
      </c>
      <c r="I228" t="s">
        <v>17</v>
      </c>
      <c r="J228" t="s">
        <v>73</v>
      </c>
      <c r="K228" t="s">
        <v>55</v>
      </c>
      <c r="L228">
        <f>YEAR(Table1[[#This Row],[Order Date]])</f>
        <v>2024</v>
      </c>
      <c r="M228" t="str">
        <f>TEXT(Table1[[#This Row],[Order Date]],"MMM")</f>
        <v>Oct</v>
      </c>
      <c r="N228" t="str">
        <f>TEXT(Table1[[#This Row],[Order Date]],"DDD")</f>
        <v>Tue</v>
      </c>
      <c r="O228">
        <f>Table1[[#This Row],[Delivered Date]]-Table1[[#This Row],[Order Date]]</f>
        <v>9</v>
      </c>
      <c r="P228">
        <f>ROUND(G228*H228*VLOOKUP(D228,Table2[#All],2,FALSE),0)</f>
        <v>1229</v>
      </c>
      <c r="Q228">
        <f>Table1[[#This Row],[Quantity]]*Table1[[#This Row],[Unit Price]]</f>
        <v>1638</v>
      </c>
      <c r="R228">
        <f>Table1[[#This Row],[Sales Revenue]]-Table1[[#This Row],[Total Cost]]</f>
        <v>409</v>
      </c>
    </row>
    <row r="229" spans="1:18" x14ac:dyDescent="0.35">
      <c r="A229">
        <v>228</v>
      </c>
      <c r="B229" t="s">
        <v>352</v>
      </c>
      <c r="C229" t="s">
        <v>48</v>
      </c>
      <c r="D229" t="s">
        <v>130</v>
      </c>
      <c r="E229" s="1">
        <v>45620</v>
      </c>
      <c r="F229" s="1">
        <v>45623</v>
      </c>
      <c r="G229">
        <v>1</v>
      </c>
      <c r="H229">
        <v>546</v>
      </c>
      <c r="I229" t="s">
        <v>17</v>
      </c>
      <c r="J229" t="s">
        <v>70</v>
      </c>
      <c r="K229" t="s">
        <v>56</v>
      </c>
      <c r="L229">
        <f>YEAR(Table1[[#This Row],[Order Date]])</f>
        <v>2024</v>
      </c>
      <c r="M229" t="str">
        <f>TEXT(Table1[[#This Row],[Order Date]],"MMM")</f>
        <v>Nov</v>
      </c>
      <c r="N229" t="str">
        <f>TEXT(Table1[[#This Row],[Order Date]],"DDD")</f>
        <v>Sun</v>
      </c>
      <c r="O229">
        <f>Table1[[#This Row],[Delivered Date]]-Table1[[#This Row],[Order Date]]</f>
        <v>3</v>
      </c>
      <c r="P229">
        <f>ROUND(G229*H229*VLOOKUP(D229,Table2[#All],2,FALSE),0)</f>
        <v>382</v>
      </c>
      <c r="Q229">
        <f>Table1[[#This Row],[Quantity]]*Table1[[#This Row],[Unit Price]]</f>
        <v>546</v>
      </c>
      <c r="R229">
        <f>Table1[[#This Row],[Sales Revenue]]-Table1[[#This Row],[Total Cost]]</f>
        <v>164</v>
      </c>
    </row>
    <row r="230" spans="1:18" x14ac:dyDescent="0.35">
      <c r="A230">
        <v>229</v>
      </c>
      <c r="B230" t="s">
        <v>353</v>
      </c>
      <c r="C230" t="s">
        <v>50</v>
      </c>
      <c r="D230" t="s">
        <v>102</v>
      </c>
      <c r="E230" s="1">
        <v>45503</v>
      </c>
      <c r="F230" s="1">
        <v>45514</v>
      </c>
      <c r="G230">
        <v>3</v>
      </c>
      <c r="H230">
        <v>872</v>
      </c>
      <c r="I230" t="s">
        <v>1</v>
      </c>
      <c r="J230" t="s">
        <v>72</v>
      </c>
      <c r="K230" t="s">
        <v>56</v>
      </c>
      <c r="L230">
        <f>YEAR(Table1[[#This Row],[Order Date]])</f>
        <v>2024</v>
      </c>
      <c r="M230" t="str">
        <f>TEXT(Table1[[#This Row],[Order Date]],"MMM")</f>
        <v>Jul</v>
      </c>
      <c r="N230" t="str">
        <f>TEXT(Table1[[#This Row],[Order Date]],"DDD")</f>
        <v>Tue</v>
      </c>
      <c r="O230">
        <f>Table1[[#This Row],[Delivered Date]]-Table1[[#This Row],[Order Date]]</f>
        <v>11</v>
      </c>
      <c r="P230">
        <f>ROUND(G230*H230*VLOOKUP(D230,Table2[#All],2,FALSE),0)</f>
        <v>1962</v>
      </c>
      <c r="Q230">
        <f>Table1[[#This Row],[Quantity]]*Table1[[#This Row],[Unit Price]]</f>
        <v>2616</v>
      </c>
      <c r="R230">
        <f>Table1[[#This Row],[Sales Revenue]]-Table1[[#This Row],[Total Cost]]</f>
        <v>654</v>
      </c>
    </row>
    <row r="231" spans="1:18" x14ac:dyDescent="0.35">
      <c r="A231">
        <v>230</v>
      </c>
      <c r="B231" t="s">
        <v>354</v>
      </c>
      <c r="C231" t="s">
        <v>48</v>
      </c>
      <c r="D231" t="s">
        <v>119</v>
      </c>
      <c r="E231" s="1">
        <v>45403</v>
      </c>
      <c r="F231" s="1">
        <v>45410</v>
      </c>
      <c r="G231">
        <v>9</v>
      </c>
      <c r="H231">
        <v>476</v>
      </c>
      <c r="I231" t="s">
        <v>17</v>
      </c>
      <c r="J231" t="s">
        <v>74</v>
      </c>
      <c r="K231" t="s">
        <v>55</v>
      </c>
      <c r="L231">
        <f>YEAR(Table1[[#This Row],[Order Date]])</f>
        <v>2024</v>
      </c>
      <c r="M231" t="str">
        <f>TEXT(Table1[[#This Row],[Order Date]],"MMM")</f>
        <v>Apr</v>
      </c>
      <c r="N231" t="str">
        <f>TEXT(Table1[[#This Row],[Order Date]],"DDD")</f>
        <v>Sun</v>
      </c>
      <c r="O231">
        <f>Table1[[#This Row],[Delivered Date]]-Table1[[#This Row],[Order Date]]</f>
        <v>7</v>
      </c>
      <c r="P231">
        <f>ROUND(G231*H231*VLOOKUP(D231,Table2[#All],2,FALSE),0)</f>
        <v>2785</v>
      </c>
      <c r="Q231">
        <f>Table1[[#This Row],[Quantity]]*Table1[[#This Row],[Unit Price]]</f>
        <v>4284</v>
      </c>
      <c r="R231">
        <f>Table1[[#This Row],[Sales Revenue]]-Table1[[#This Row],[Total Cost]]</f>
        <v>1499</v>
      </c>
    </row>
    <row r="232" spans="1:18" x14ac:dyDescent="0.35">
      <c r="A232">
        <v>231</v>
      </c>
      <c r="B232" t="s">
        <v>355</v>
      </c>
      <c r="C232" t="s">
        <v>49</v>
      </c>
      <c r="D232" t="s">
        <v>123</v>
      </c>
      <c r="E232" s="1">
        <v>45629</v>
      </c>
      <c r="F232" s="1">
        <v>45638</v>
      </c>
      <c r="G232">
        <v>8</v>
      </c>
      <c r="H232">
        <v>26</v>
      </c>
      <c r="I232" t="s">
        <v>17</v>
      </c>
      <c r="J232" t="s">
        <v>70</v>
      </c>
      <c r="K232" t="s">
        <v>56</v>
      </c>
      <c r="L232">
        <f>YEAR(Table1[[#This Row],[Order Date]])</f>
        <v>2024</v>
      </c>
      <c r="M232" t="str">
        <f>TEXT(Table1[[#This Row],[Order Date]],"MMM")</f>
        <v>Dec</v>
      </c>
      <c r="N232" t="str">
        <f>TEXT(Table1[[#This Row],[Order Date]],"DDD")</f>
        <v>Tue</v>
      </c>
      <c r="O232">
        <f>Table1[[#This Row],[Delivered Date]]-Table1[[#This Row],[Order Date]]</f>
        <v>9</v>
      </c>
      <c r="P232">
        <f>ROUND(G232*H232*VLOOKUP(D232,Table2[#All],2,FALSE),0)</f>
        <v>125</v>
      </c>
      <c r="Q232">
        <f>Table1[[#This Row],[Quantity]]*Table1[[#This Row],[Unit Price]]</f>
        <v>208</v>
      </c>
      <c r="R232">
        <f>Table1[[#This Row],[Sales Revenue]]-Table1[[#This Row],[Total Cost]]</f>
        <v>83</v>
      </c>
    </row>
    <row r="233" spans="1:18" x14ac:dyDescent="0.35">
      <c r="A233">
        <v>232</v>
      </c>
      <c r="B233" t="s">
        <v>356</v>
      </c>
      <c r="C233" t="s">
        <v>50</v>
      </c>
      <c r="D233" t="s">
        <v>115</v>
      </c>
      <c r="E233" s="1">
        <v>45649</v>
      </c>
      <c r="F233" s="1">
        <v>45662</v>
      </c>
      <c r="G233">
        <v>7</v>
      </c>
      <c r="H233">
        <v>835</v>
      </c>
      <c r="I233" t="s">
        <v>1</v>
      </c>
      <c r="J233" t="s">
        <v>70</v>
      </c>
      <c r="K233" t="s">
        <v>55</v>
      </c>
      <c r="L233">
        <f>YEAR(Table1[[#This Row],[Order Date]])</f>
        <v>2024</v>
      </c>
      <c r="M233" t="str">
        <f>TEXT(Table1[[#This Row],[Order Date]],"MMM")</f>
        <v>Dec</v>
      </c>
      <c r="N233" t="str">
        <f>TEXT(Table1[[#This Row],[Order Date]],"DDD")</f>
        <v>Mon</v>
      </c>
      <c r="O233">
        <f>Table1[[#This Row],[Delivered Date]]-Table1[[#This Row],[Order Date]]</f>
        <v>13</v>
      </c>
      <c r="P233">
        <f>ROUND(G233*H233*VLOOKUP(D233,Table2[#All],2,FALSE),0)</f>
        <v>4676</v>
      </c>
      <c r="Q233">
        <f>Table1[[#This Row],[Quantity]]*Table1[[#This Row],[Unit Price]]</f>
        <v>5845</v>
      </c>
      <c r="R233">
        <f>Table1[[#This Row],[Sales Revenue]]-Table1[[#This Row],[Total Cost]]</f>
        <v>1169</v>
      </c>
    </row>
    <row r="234" spans="1:18" x14ac:dyDescent="0.35">
      <c r="A234">
        <v>233</v>
      </c>
      <c r="B234" t="s">
        <v>357</v>
      </c>
      <c r="C234" t="s">
        <v>52</v>
      </c>
      <c r="D234" t="s">
        <v>128</v>
      </c>
      <c r="E234" s="1">
        <v>45332</v>
      </c>
      <c r="F234" s="1">
        <v>45345</v>
      </c>
      <c r="G234">
        <v>6</v>
      </c>
      <c r="H234">
        <v>992</v>
      </c>
      <c r="I234" t="s">
        <v>17</v>
      </c>
      <c r="J234" t="s">
        <v>71</v>
      </c>
      <c r="K234" t="s">
        <v>58</v>
      </c>
      <c r="L234">
        <f>YEAR(Table1[[#This Row],[Order Date]])</f>
        <v>2024</v>
      </c>
      <c r="M234" t="str">
        <f>TEXT(Table1[[#This Row],[Order Date]],"MMM")</f>
        <v>Feb</v>
      </c>
      <c r="N234" t="str">
        <f>TEXT(Table1[[#This Row],[Order Date]],"DDD")</f>
        <v>Sat</v>
      </c>
      <c r="O234">
        <f>Table1[[#This Row],[Delivered Date]]-Table1[[#This Row],[Order Date]]</f>
        <v>13</v>
      </c>
      <c r="P234">
        <f>ROUND(G234*H234*VLOOKUP(D234,Table2[#All],2,FALSE),0)</f>
        <v>4166</v>
      </c>
      <c r="Q234">
        <f>Table1[[#This Row],[Quantity]]*Table1[[#This Row],[Unit Price]]</f>
        <v>5952</v>
      </c>
      <c r="R234">
        <f>Table1[[#This Row],[Sales Revenue]]-Table1[[#This Row],[Total Cost]]</f>
        <v>1786</v>
      </c>
    </row>
    <row r="235" spans="1:18" x14ac:dyDescent="0.35">
      <c r="A235">
        <v>234</v>
      </c>
      <c r="B235" t="s">
        <v>358</v>
      </c>
      <c r="C235" t="s">
        <v>48</v>
      </c>
      <c r="D235" t="s">
        <v>132</v>
      </c>
      <c r="E235" s="1">
        <v>45445</v>
      </c>
      <c r="F235" s="1">
        <v>45454</v>
      </c>
      <c r="G235">
        <v>2</v>
      </c>
      <c r="H235">
        <v>679</v>
      </c>
      <c r="I235" t="s">
        <v>1</v>
      </c>
      <c r="J235" t="s">
        <v>73</v>
      </c>
      <c r="K235" t="s">
        <v>58</v>
      </c>
      <c r="L235">
        <f>YEAR(Table1[[#This Row],[Order Date]])</f>
        <v>2024</v>
      </c>
      <c r="M235" t="str">
        <f>TEXT(Table1[[#This Row],[Order Date]],"MMM")</f>
        <v>Jun</v>
      </c>
      <c r="N235" t="str">
        <f>TEXT(Table1[[#This Row],[Order Date]],"DDD")</f>
        <v>Sun</v>
      </c>
      <c r="O235">
        <f>Table1[[#This Row],[Delivered Date]]-Table1[[#This Row],[Order Date]]</f>
        <v>9</v>
      </c>
      <c r="P235">
        <f>ROUND(G235*H235*VLOOKUP(D235,Table2[#All],2,FALSE),0)</f>
        <v>951</v>
      </c>
      <c r="Q235">
        <f>Table1[[#This Row],[Quantity]]*Table1[[#This Row],[Unit Price]]</f>
        <v>1358</v>
      </c>
      <c r="R235">
        <f>Table1[[#This Row],[Sales Revenue]]-Table1[[#This Row],[Total Cost]]</f>
        <v>407</v>
      </c>
    </row>
    <row r="236" spans="1:18" x14ac:dyDescent="0.35">
      <c r="A236">
        <v>235</v>
      </c>
      <c r="B236" t="s">
        <v>359</v>
      </c>
      <c r="C236" t="s">
        <v>51</v>
      </c>
      <c r="D236" t="s">
        <v>117</v>
      </c>
      <c r="E236" s="1">
        <v>45485</v>
      </c>
      <c r="F236" s="1">
        <v>45498</v>
      </c>
      <c r="G236">
        <v>9</v>
      </c>
      <c r="H236">
        <v>497</v>
      </c>
      <c r="I236" t="s">
        <v>17</v>
      </c>
      <c r="J236" t="s">
        <v>70</v>
      </c>
      <c r="K236" t="s">
        <v>55</v>
      </c>
      <c r="L236">
        <f>YEAR(Table1[[#This Row],[Order Date]])</f>
        <v>2024</v>
      </c>
      <c r="M236" t="str">
        <f>TEXT(Table1[[#This Row],[Order Date]],"MMM")</f>
        <v>Jul</v>
      </c>
      <c r="N236" t="str">
        <f>TEXT(Table1[[#This Row],[Order Date]],"DDD")</f>
        <v>Fri</v>
      </c>
      <c r="O236">
        <f>Table1[[#This Row],[Delivered Date]]-Table1[[#This Row],[Order Date]]</f>
        <v>13</v>
      </c>
      <c r="P236">
        <f>ROUND(G236*H236*VLOOKUP(D236,Table2[#All],2,FALSE),0)</f>
        <v>2237</v>
      </c>
      <c r="Q236">
        <f>Table1[[#This Row],[Quantity]]*Table1[[#This Row],[Unit Price]]</f>
        <v>4473</v>
      </c>
      <c r="R236">
        <f>Table1[[#This Row],[Sales Revenue]]-Table1[[#This Row],[Total Cost]]</f>
        <v>2236</v>
      </c>
    </row>
    <row r="237" spans="1:18" x14ac:dyDescent="0.35">
      <c r="A237">
        <v>236</v>
      </c>
      <c r="B237" t="s">
        <v>360</v>
      </c>
      <c r="C237" t="s">
        <v>48</v>
      </c>
      <c r="D237" t="s">
        <v>119</v>
      </c>
      <c r="E237" s="1">
        <v>45547</v>
      </c>
      <c r="F237" s="1">
        <v>45555</v>
      </c>
      <c r="G237">
        <v>7</v>
      </c>
      <c r="H237">
        <v>670</v>
      </c>
      <c r="I237" t="s">
        <v>17</v>
      </c>
      <c r="J237" t="s">
        <v>73</v>
      </c>
      <c r="K237" t="s">
        <v>55</v>
      </c>
      <c r="L237">
        <f>YEAR(Table1[[#This Row],[Order Date]])</f>
        <v>2024</v>
      </c>
      <c r="M237" t="str">
        <f>TEXT(Table1[[#This Row],[Order Date]],"MMM")</f>
        <v>Sep</v>
      </c>
      <c r="N237" t="str">
        <f>TEXT(Table1[[#This Row],[Order Date]],"DDD")</f>
        <v>Thu</v>
      </c>
      <c r="O237">
        <f>Table1[[#This Row],[Delivered Date]]-Table1[[#This Row],[Order Date]]</f>
        <v>8</v>
      </c>
      <c r="P237">
        <f>ROUND(G237*H237*VLOOKUP(D237,Table2[#All],2,FALSE),0)</f>
        <v>3049</v>
      </c>
      <c r="Q237">
        <f>Table1[[#This Row],[Quantity]]*Table1[[#This Row],[Unit Price]]</f>
        <v>4690</v>
      </c>
      <c r="R237">
        <f>Table1[[#This Row],[Sales Revenue]]-Table1[[#This Row],[Total Cost]]</f>
        <v>1641</v>
      </c>
    </row>
    <row r="238" spans="1:18" x14ac:dyDescent="0.35">
      <c r="A238">
        <v>237</v>
      </c>
      <c r="B238" t="s">
        <v>361</v>
      </c>
      <c r="C238" t="s">
        <v>52</v>
      </c>
      <c r="D238" t="s">
        <v>154</v>
      </c>
      <c r="E238" s="1">
        <v>45330</v>
      </c>
      <c r="F238" s="1">
        <v>45343</v>
      </c>
      <c r="G238">
        <v>5</v>
      </c>
      <c r="H238">
        <v>930</v>
      </c>
      <c r="I238" t="s">
        <v>17</v>
      </c>
      <c r="J238" t="s">
        <v>72</v>
      </c>
      <c r="K238" t="s">
        <v>57</v>
      </c>
      <c r="L238">
        <f>YEAR(Table1[[#This Row],[Order Date]])</f>
        <v>2024</v>
      </c>
      <c r="M238" t="str">
        <f>TEXT(Table1[[#This Row],[Order Date]],"MMM")</f>
        <v>Feb</v>
      </c>
      <c r="N238" t="str">
        <f>TEXT(Table1[[#This Row],[Order Date]],"DDD")</f>
        <v>Thu</v>
      </c>
      <c r="O238">
        <f>Table1[[#This Row],[Delivered Date]]-Table1[[#This Row],[Order Date]]</f>
        <v>13</v>
      </c>
      <c r="P238">
        <f>ROUND(G238*H238*VLOOKUP(D238,Table2[#All],2,FALSE),0)</f>
        <v>3488</v>
      </c>
      <c r="Q238">
        <f>Table1[[#This Row],[Quantity]]*Table1[[#This Row],[Unit Price]]</f>
        <v>4650</v>
      </c>
      <c r="R238">
        <f>Table1[[#This Row],[Sales Revenue]]-Table1[[#This Row],[Total Cost]]</f>
        <v>1162</v>
      </c>
    </row>
    <row r="239" spans="1:18" x14ac:dyDescent="0.35">
      <c r="A239">
        <v>238</v>
      </c>
      <c r="B239" t="s">
        <v>362</v>
      </c>
      <c r="C239" t="s">
        <v>50</v>
      </c>
      <c r="D239" t="s">
        <v>136</v>
      </c>
      <c r="E239" s="1">
        <v>45453</v>
      </c>
      <c r="F239" s="1">
        <v>45462</v>
      </c>
      <c r="G239">
        <v>1</v>
      </c>
      <c r="H239">
        <v>994</v>
      </c>
      <c r="I239" t="s">
        <v>1</v>
      </c>
      <c r="J239" t="s">
        <v>70</v>
      </c>
      <c r="K239" t="s">
        <v>58</v>
      </c>
      <c r="L239">
        <f>YEAR(Table1[[#This Row],[Order Date]])</f>
        <v>2024</v>
      </c>
      <c r="M239" t="str">
        <f>TEXT(Table1[[#This Row],[Order Date]],"MMM")</f>
        <v>Jun</v>
      </c>
      <c r="N239" t="str">
        <f>TEXT(Table1[[#This Row],[Order Date]],"DDD")</f>
        <v>Mon</v>
      </c>
      <c r="O239">
        <f>Table1[[#This Row],[Delivered Date]]-Table1[[#This Row],[Order Date]]</f>
        <v>9</v>
      </c>
      <c r="P239">
        <f>ROUND(G239*H239*VLOOKUP(D239,Table2[#All],2,FALSE),0)</f>
        <v>845</v>
      </c>
      <c r="Q239">
        <f>Table1[[#This Row],[Quantity]]*Table1[[#This Row],[Unit Price]]</f>
        <v>994</v>
      </c>
      <c r="R239">
        <f>Table1[[#This Row],[Sales Revenue]]-Table1[[#This Row],[Total Cost]]</f>
        <v>149</v>
      </c>
    </row>
    <row r="240" spans="1:18" x14ac:dyDescent="0.35">
      <c r="A240">
        <v>239</v>
      </c>
      <c r="B240" t="s">
        <v>363</v>
      </c>
      <c r="C240" t="s">
        <v>49</v>
      </c>
      <c r="D240" t="s">
        <v>134</v>
      </c>
      <c r="E240" s="1">
        <v>45488</v>
      </c>
      <c r="F240" s="1">
        <v>45501</v>
      </c>
      <c r="G240">
        <v>3</v>
      </c>
      <c r="H240">
        <v>819</v>
      </c>
      <c r="I240" t="s">
        <v>17</v>
      </c>
      <c r="J240" t="s">
        <v>72</v>
      </c>
      <c r="K240" t="s">
        <v>58</v>
      </c>
      <c r="L240">
        <f>YEAR(Table1[[#This Row],[Order Date]])</f>
        <v>2024</v>
      </c>
      <c r="M240" t="str">
        <f>TEXT(Table1[[#This Row],[Order Date]],"MMM")</f>
        <v>Jul</v>
      </c>
      <c r="N240" t="str">
        <f>TEXT(Table1[[#This Row],[Order Date]],"DDD")</f>
        <v>Mon</v>
      </c>
      <c r="O240">
        <f>Table1[[#This Row],[Delivered Date]]-Table1[[#This Row],[Order Date]]</f>
        <v>13</v>
      </c>
      <c r="P240">
        <f>ROUND(G240*H240*VLOOKUP(D240,Table2[#All],2,FALSE),0)</f>
        <v>1351</v>
      </c>
      <c r="Q240">
        <f>Table1[[#This Row],[Quantity]]*Table1[[#This Row],[Unit Price]]</f>
        <v>2457</v>
      </c>
      <c r="R240">
        <f>Table1[[#This Row],[Sales Revenue]]-Table1[[#This Row],[Total Cost]]</f>
        <v>1106</v>
      </c>
    </row>
    <row r="241" spans="1:18" x14ac:dyDescent="0.35">
      <c r="A241">
        <v>240</v>
      </c>
      <c r="B241" t="s">
        <v>364</v>
      </c>
      <c r="C241" t="s">
        <v>49</v>
      </c>
      <c r="D241" t="s">
        <v>138</v>
      </c>
      <c r="E241" s="1">
        <v>45596</v>
      </c>
      <c r="F241" s="1">
        <v>45610</v>
      </c>
      <c r="G241">
        <v>7</v>
      </c>
      <c r="H241">
        <v>802</v>
      </c>
      <c r="I241" t="s">
        <v>17</v>
      </c>
      <c r="J241" t="s">
        <v>74</v>
      </c>
      <c r="K241" t="s">
        <v>57</v>
      </c>
      <c r="L241">
        <f>YEAR(Table1[[#This Row],[Order Date]])</f>
        <v>2024</v>
      </c>
      <c r="M241" t="str">
        <f>TEXT(Table1[[#This Row],[Order Date]],"MMM")</f>
        <v>Oct</v>
      </c>
      <c r="N241" t="str">
        <f>TEXT(Table1[[#This Row],[Order Date]],"DDD")</f>
        <v>Thu</v>
      </c>
      <c r="O241">
        <f>Table1[[#This Row],[Delivered Date]]-Table1[[#This Row],[Order Date]]</f>
        <v>14</v>
      </c>
      <c r="P241">
        <f>ROUND(G241*H241*VLOOKUP(D241,Table2[#All],2,FALSE),0)</f>
        <v>3649</v>
      </c>
      <c r="Q241">
        <f>Table1[[#This Row],[Quantity]]*Table1[[#This Row],[Unit Price]]</f>
        <v>5614</v>
      </c>
      <c r="R241">
        <f>Table1[[#This Row],[Sales Revenue]]-Table1[[#This Row],[Total Cost]]</f>
        <v>1965</v>
      </c>
    </row>
    <row r="242" spans="1:18" x14ac:dyDescent="0.35">
      <c r="A242">
        <v>241</v>
      </c>
      <c r="B242" t="s">
        <v>365</v>
      </c>
      <c r="C242" t="s">
        <v>48</v>
      </c>
      <c r="D242" t="s">
        <v>119</v>
      </c>
      <c r="E242" s="1">
        <v>45334</v>
      </c>
      <c r="F242" s="1">
        <v>45345</v>
      </c>
      <c r="G242">
        <v>5</v>
      </c>
      <c r="H242">
        <v>167</v>
      </c>
      <c r="I242" t="s">
        <v>17</v>
      </c>
      <c r="J242" t="s">
        <v>71</v>
      </c>
      <c r="K242" t="s">
        <v>56</v>
      </c>
      <c r="L242">
        <f>YEAR(Table1[[#This Row],[Order Date]])</f>
        <v>2024</v>
      </c>
      <c r="M242" t="str">
        <f>TEXT(Table1[[#This Row],[Order Date]],"MMM")</f>
        <v>Feb</v>
      </c>
      <c r="N242" t="str">
        <f>TEXT(Table1[[#This Row],[Order Date]],"DDD")</f>
        <v>Mon</v>
      </c>
      <c r="O242">
        <f>Table1[[#This Row],[Delivered Date]]-Table1[[#This Row],[Order Date]]</f>
        <v>11</v>
      </c>
      <c r="P242">
        <f>ROUND(G242*H242*VLOOKUP(D242,Table2[#All],2,FALSE),0)</f>
        <v>543</v>
      </c>
      <c r="Q242">
        <f>Table1[[#This Row],[Quantity]]*Table1[[#This Row],[Unit Price]]</f>
        <v>835</v>
      </c>
      <c r="R242">
        <f>Table1[[#This Row],[Sales Revenue]]-Table1[[#This Row],[Total Cost]]</f>
        <v>292</v>
      </c>
    </row>
    <row r="243" spans="1:18" x14ac:dyDescent="0.35">
      <c r="A243">
        <v>242</v>
      </c>
      <c r="B243" t="s">
        <v>366</v>
      </c>
      <c r="C243" t="s">
        <v>49</v>
      </c>
      <c r="D243" t="s">
        <v>104</v>
      </c>
      <c r="E243" s="1">
        <v>45597</v>
      </c>
      <c r="F243" s="1">
        <v>45602</v>
      </c>
      <c r="G243">
        <v>10</v>
      </c>
      <c r="H243">
        <v>813</v>
      </c>
      <c r="I243" t="s">
        <v>1</v>
      </c>
      <c r="J243" t="s">
        <v>74</v>
      </c>
      <c r="K243" t="s">
        <v>58</v>
      </c>
      <c r="L243">
        <f>YEAR(Table1[[#This Row],[Order Date]])</f>
        <v>2024</v>
      </c>
      <c r="M243" t="str">
        <f>TEXT(Table1[[#This Row],[Order Date]],"MMM")</f>
        <v>Nov</v>
      </c>
      <c r="N243" t="str">
        <f>TEXT(Table1[[#This Row],[Order Date]],"DDD")</f>
        <v>Fri</v>
      </c>
      <c r="O243">
        <f>Table1[[#This Row],[Delivered Date]]-Table1[[#This Row],[Order Date]]</f>
        <v>5</v>
      </c>
      <c r="P243">
        <f>ROUND(G243*H243*VLOOKUP(D243,Table2[#All],2,FALSE),0)</f>
        <v>4065</v>
      </c>
      <c r="Q243">
        <f>Table1[[#This Row],[Quantity]]*Table1[[#This Row],[Unit Price]]</f>
        <v>8130</v>
      </c>
      <c r="R243">
        <f>Table1[[#This Row],[Sales Revenue]]-Table1[[#This Row],[Total Cost]]</f>
        <v>4065</v>
      </c>
    </row>
    <row r="244" spans="1:18" x14ac:dyDescent="0.35">
      <c r="A244">
        <v>243</v>
      </c>
      <c r="B244" t="s">
        <v>367</v>
      </c>
      <c r="C244" t="s">
        <v>52</v>
      </c>
      <c r="D244" t="s">
        <v>128</v>
      </c>
      <c r="E244" s="1">
        <v>45490</v>
      </c>
      <c r="F244" s="1">
        <v>45496</v>
      </c>
      <c r="G244">
        <v>2</v>
      </c>
      <c r="H244">
        <v>752</v>
      </c>
      <c r="I244" t="s">
        <v>17</v>
      </c>
      <c r="J244" t="s">
        <v>72</v>
      </c>
      <c r="K244" t="s">
        <v>57</v>
      </c>
      <c r="L244">
        <f>YEAR(Table1[[#This Row],[Order Date]])</f>
        <v>2024</v>
      </c>
      <c r="M244" t="str">
        <f>TEXT(Table1[[#This Row],[Order Date]],"MMM")</f>
        <v>Jul</v>
      </c>
      <c r="N244" t="str">
        <f>TEXT(Table1[[#This Row],[Order Date]],"DDD")</f>
        <v>Wed</v>
      </c>
      <c r="O244">
        <f>Table1[[#This Row],[Delivered Date]]-Table1[[#This Row],[Order Date]]</f>
        <v>6</v>
      </c>
      <c r="P244">
        <f>ROUND(G244*H244*VLOOKUP(D244,Table2[#All],2,FALSE),0)</f>
        <v>1053</v>
      </c>
      <c r="Q244">
        <f>Table1[[#This Row],[Quantity]]*Table1[[#This Row],[Unit Price]]</f>
        <v>1504</v>
      </c>
      <c r="R244">
        <f>Table1[[#This Row],[Sales Revenue]]-Table1[[#This Row],[Total Cost]]</f>
        <v>451</v>
      </c>
    </row>
    <row r="245" spans="1:18" x14ac:dyDescent="0.35">
      <c r="A245">
        <v>244</v>
      </c>
      <c r="B245" t="s">
        <v>368</v>
      </c>
      <c r="C245" t="s">
        <v>52</v>
      </c>
      <c r="D245" t="s">
        <v>128</v>
      </c>
      <c r="E245" s="1">
        <v>45331</v>
      </c>
      <c r="F245" s="1">
        <v>45335</v>
      </c>
      <c r="G245">
        <v>6</v>
      </c>
      <c r="H245">
        <v>267</v>
      </c>
      <c r="I245" t="s">
        <v>17</v>
      </c>
      <c r="J245" t="s">
        <v>369</v>
      </c>
      <c r="K245" t="s">
        <v>56</v>
      </c>
      <c r="L245">
        <f>YEAR(Table1[[#This Row],[Order Date]])</f>
        <v>2024</v>
      </c>
      <c r="M245" t="str">
        <f>TEXT(Table1[[#This Row],[Order Date]],"MMM")</f>
        <v>Feb</v>
      </c>
      <c r="N245" t="str">
        <f>TEXT(Table1[[#This Row],[Order Date]],"DDD")</f>
        <v>Fri</v>
      </c>
      <c r="O245">
        <f>Table1[[#This Row],[Delivered Date]]-Table1[[#This Row],[Order Date]]</f>
        <v>4</v>
      </c>
      <c r="P245">
        <f>ROUND(G245*H245*VLOOKUP(D245,Table2[#All],2,FALSE),0)</f>
        <v>1121</v>
      </c>
      <c r="Q245">
        <f>Table1[[#This Row],[Quantity]]*Table1[[#This Row],[Unit Price]]</f>
        <v>1602</v>
      </c>
      <c r="R245">
        <f>Table1[[#This Row],[Sales Revenue]]-Table1[[#This Row],[Total Cost]]</f>
        <v>481</v>
      </c>
    </row>
    <row r="246" spans="1:18" x14ac:dyDescent="0.35">
      <c r="A246">
        <v>245</v>
      </c>
      <c r="B246" t="s">
        <v>370</v>
      </c>
      <c r="C246" t="s">
        <v>52</v>
      </c>
      <c r="D246" t="s">
        <v>112</v>
      </c>
      <c r="E246" s="1">
        <v>45486</v>
      </c>
      <c r="F246" s="1">
        <v>45492</v>
      </c>
      <c r="G246">
        <v>6</v>
      </c>
      <c r="H246">
        <v>460</v>
      </c>
      <c r="I246" t="s">
        <v>17</v>
      </c>
      <c r="J246" t="s">
        <v>74</v>
      </c>
      <c r="K246" t="s">
        <v>58</v>
      </c>
      <c r="L246">
        <f>YEAR(Table1[[#This Row],[Order Date]])</f>
        <v>2024</v>
      </c>
      <c r="M246" t="str">
        <f>TEXT(Table1[[#This Row],[Order Date]],"MMM")</f>
        <v>Jul</v>
      </c>
      <c r="N246" t="str">
        <f>TEXT(Table1[[#This Row],[Order Date]],"DDD")</f>
        <v>Sat</v>
      </c>
      <c r="O246">
        <f>Table1[[#This Row],[Delivered Date]]-Table1[[#This Row],[Order Date]]</f>
        <v>6</v>
      </c>
      <c r="P246">
        <f>ROUND(G246*H246*VLOOKUP(D246,Table2[#All],2,FALSE),0)</f>
        <v>2070</v>
      </c>
      <c r="Q246">
        <f>Table1[[#This Row],[Quantity]]*Table1[[#This Row],[Unit Price]]</f>
        <v>2760</v>
      </c>
      <c r="R246">
        <f>Table1[[#This Row],[Sales Revenue]]-Table1[[#This Row],[Total Cost]]</f>
        <v>690</v>
      </c>
    </row>
    <row r="247" spans="1:18" x14ac:dyDescent="0.35">
      <c r="A247">
        <v>246</v>
      </c>
      <c r="B247" t="s">
        <v>371</v>
      </c>
      <c r="C247" t="s">
        <v>52</v>
      </c>
      <c r="D247" t="s">
        <v>121</v>
      </c>
      <c r="E247" s="1">
        <v>45495</v>
      </c>
      <c r="F247" s="1">
        <v>45498</v>
      </c>
      <c r="G247">
        <v>6</v>
      </c>
      <c r="H247">
        <v>308</v>
      </c>
      <c r="I247" t="s">
        <v>17</v>
      </c>
      <c r="J247" t="s">
        <v>372</v>
      </c>
      <c r="K247" t="s">
        <v>56</v>
      </c>
      <c r="L247">
        <f>YEAR(Table1[[#This Row],[Order Date]])</f>
        <v>2024</v>
      </c>
      <c r="M247" t="str">
        <f>TEXT(Table1[[#This Row],[Order Date]],"MMM")</f>
        <v>Jul</v>
      </c>
      <c r="N247" t="str">
        <f>TEXT(Table1[[#This Row],[Order Date]],"DDD")</f>
        <v>Mon</v>
      </c>
      <c r="O247">
        <f>Table1[[#This Row],[Delivered Date]]-Table1[[#This Row],[Order Date]]</f>
        <v>3</v>
      </c>
      <c r="P247">
        <f>ROUND(G247*H247*VLOOKUP(D247,Table2[#All],2,FALSE),0)</f>
        <v>1201</v>
      </c>
      <c r="Q247">
        <f>Table1[[#This Row],[Quantity]]*Table1[[#This Row],[Unit Price]]</f>
        <v>1848</v>
      </c>
      <c r="R247">
        <f>Table1[[#This Row],[Sales Revenue]]-Table1[[#This Row],[Total Cost]]</f>
        <v>647</v>
      </c>
    </row>
    <row r="248" spans="1:18" x14ac:dyDescent="0.35">
      <c r="A248">
        <v>247</v>
      </c>
      <c r="B248" t="s">
        <v>373</v>
      </c>
      <c r="C248" t="s">
        <v>50</v>
      </c>
      <c r="D248" t="s">
        <v>115</v>
      </c>
      <c r="E248" s="1">
        <v>45394</v>
      </c>
      <c r="F248" s="1">
        <v>45403</v>
      </c>
      <c r="G248">
        <v>10</v>
      </c>
      <c r="H248">
        <v>568</v>
      </c>
      <c r="I248" t="s">
        <v>1</v>
      </c>
      <c r="J248" t="s">
        <v>369</v>
      </c>
      <c r="K248" t="s">
        <v>55</v>
      </c>
      <c r="L248">
        <f>YEAR(Table1[[#This Row],[Order Date]])</f>
        <v>2024</v>
      </c>
      <c r="M248" t="str">
        <f>TEXT(Table1[[#This Row],[Order Date]],"MMM")</f>
        <v>Apr</v>
      </c>
      <c r="N248" t="str">
        <f>TEXT(Table1[[#This Row],[Order Date]],"DDD")</f>
        <v>Fri</v>
      </c>
      <c r="O248">
        <f>Table1[[#This Row],[Delivered Date]]-Table1[[#This Row],[Order Date]]</f>
        <v>9</v>
      </c>
      <c r="P248">
        <f>ROUND(G248*H248*VLOOKUP(D248,Table2[#All],2,FALSE),0)</f>
        <v>4544</v>
      </c>
      <c r="Q248">
        <f>Table1[[#This Row],[Quantity]]*Table1[[#This Row],[Unit Price]]</f>
        <v>5680</v>
      </c>
      <c r="R248">
        <f>Table1[[#This Row],[Sales Revenue]]-Table1[[#This Row],[Total Cost]]</f>
        <v>1136</v>
      </c>
    </row>
    <row r="249" spans="1:18" x14ac:dyDescent="0.35">
      <c r="A249">
        <v>248</v>
      </c>
      <c r="B249" t="s">
        <v>374</v>
      </c>
      <c r="C249" t="s">
        <v>51</v>
      </c>
      <c r="D249" t="s">
        <v>178</v>
      </c>
      <c r="E249" s="1">
        <v>45616</v>
      </c>
      <c r="F249" s="1">
        <v>45638</v>
      </c>
      <c r="G249">
        <v>5</v>
      </c>
      <c r="H249">
        <v>257</v>
      </c>
      <c r="I249" t="s">
        <v>17</v>
      </c>
      <c r="J249" t="s">
        <v>74</v>
      </c>
      <c r="K249" t="s">
        <v>55</v>
      </c>
      <c r="L249">
        <f>YEAR(Table1[[#This Row],[Order Date]])</f>
        <v>2024</v>
      </c>
      <c r="M249" t="str">
        <f>TEXT(Table1[[#This Row],[Order Date]],"MMM")</f>
        <v>Nov</v>
      </c>
      <c r="N249" t="str">
        <f>TEXT(Table1[[#This Row],[Order Date]],"DDD")</f>
        <v>Wed</v>
      </c>
      <c r="O249">
        <f>Table1[[#This Row],[Delivered Date]]-Table1[[#This Row],[Order Date]]</f>
        <v>22</v>
      </c>
      <c r="P249">
        <f>ROUND(G249*H249*VLOOKUP(D249,Table2[#All],2,FALSE),0)</f>
        <v>771</v>
      </c>
      <c r="Q249">
        <f>Table1[[#This Row],[Quantity]]*Table1[[#This Row],[Unit Price]]</f>
        <v>1285</v>
      </c>
      <c r="R249">
        <f>Table1[[#This Row],[Sales Revenue]]-Table1[[#This Row],[Total Cost]]</f>
        <v>514</v>
      </c>
    </row>
    <row r="250" spans="1:18" x14ac:dyDescent="0.35">
      <c r="A250">
        <v>249</v>
      </c>
      <c r="B250" t="s">
        <v>375</v>
      </c>
      <c r="C250" t="s">
        <v>49</v>
      </c>
      <c r="D250" t="s">
        <v>138</v>
      </c>
      <c r="E250" s="1">
        <v>45646</v>
      </c>
      <c r="F250" s="1">
        <v>45654</v>
      </c>
      <c r="G250">
        <v>7</v>
      </c>
      <c r="H250">
        <v>566</v>
      </c>
      <c r="I250" t="s">
        <v>17</v>
      </c>
      <c r="J250" t="s">
        <v>369</v>
      </c>
      <c r="K250" t="s">
        <v>58</v>
      </c>
      <c r="L250">
        <f>YEAR(Table1[[#This Row],[Order Date]])</f>
        <v>2024</v>
      </c>
      <c r="M250" t="str">
        <f>TEXT(Table1[[#This Row],[Order Date]],"MMM")</f>
        <v>Dec</v>
      </c>
      <c r="N250" t="str">
        <f>TEXT(Table1[[#This Row],[Order Date]],"DDD")</f>
        <v>Fri</v>
      </c>
      <c r="O250">
        <f>Table1[[#This Row],[Delivered Date]]-Table1[[#This Row],[Order Date]]</f>
        <v>8</v>
      </c>
      <c r="P250">
        <f>ROUND(G250*H250*VLOOKUP(D250,Table2[#All],2,FALSE),0)</f>
        <v>2575</v>
      </c>
      <c r="Q250">
        <f>Table1[[#This Row],[Quantity]]*Table1[[#This Row],[Unit Price]]</f>
        <v>3962</v>
      </c>
      <c r="R250">
        <f>Table1[[#This Row],[Sales Revenue]]-Table1[[#This Row],[Total Cost]]</f>
        <v>1387</v>
      </c>
    </row>
    <row r="251" spans="1:18" x14ac:dyDescent="0.35">
      <c r="A251">
        <v>250</v>
      </c>
      <c r="B251" t="s">
        <v>376</v>
      </c>
      <c r="C251" t="s">
        <v>49</v>
      </c>
      <c r="D251" t="s">
        <v>138</v>
      </c>
      <c r="E251" s="1">
        <v>45618</v>
      </c>
      <c r="F251" s="1">
        <v>45631</v>
      </c>
      <c r="G251">
        <v>2</v>
      </c>
      <c r="H251">
        <v>121</v>
      </c>
      <c r="I251" t="s">
        <v>17</v>
      </c>
      <c r="J251" t="s">
        <v>73</v>
      </c>
      <c r="K251" t="s">
        <v>55</v>
      </c>
      <c r="L251">
        <f>YEAR(Table1[[#This Row],[Order Date]])</f>
        <v>2024</v>
      </c>
      <c r="M251" t="str">
        <f>TEXT(Table1[[#This Row],[Order Date]],"MMM")</f>
        <v>Nov</v>
      </c>
      <c r="N251" t="str">
        <f>TEXT(Table1[[#This Row],[Order Date]],"DDD")</f>
        <v>Fri</v>
      </c>
      <c r="O251">
        <f>Table1[[#This Row],[Delivered Date]]-Table1[[#This Row],[Order Date]]</f>
        <v>13</v>
      </c>
      <c r="P251">
        <f>ROUND(G251*H251*VLOOKUP(D251,Table2[#All],2,FALSE),0)</f>
        <v>157</v>
      </c>
      <c r="Q251">
        <f>Table1[[#This Row],[Quantity]]*Table1[[#This Row],[Unit Price]]</f>
        <v>242</v>
      </c>
      <c r="R251">
        <f>Table1[[#This Row],[Sales Revenue]]-Table1[[#This Row],[Total Cost]]</f>
        <v>85</v>
      </c>
    </row>
    <row r="252" spans="1:18" x14ac:dyDescent="0.35">
      <c r="A252">
        <v>251</v>
      </c>
      <c r="B252" t="s">
        <v>377</v>
      </c>
      <c r="C252" t="s">
        <v>51</v>
      </c>
      <c r="D252" t="s">
        <v>193</v>
      </c>
      <c r="E252" s="1">
        <v>45297</v>
      </c>
      <c r="F252" s="1">
        <v>45305</v>
      </c>
      <c r="G252">
        <v>2</v>
      </c>
      <c r="H252">
        <v>274</v>
      </c>
      <c r="I252" t="s">
        <v>17</v>
      </c>
      <c r="J252" t="s">
        <v>369</v>
      </c>
      <c r="K252" t="s">
        <v>57</v>
      </c>
      <c r="L252">
        <f>YEAR(Table1[[#This Row],[Order Date]])</f>
        <v>2024</v>
      </c>
      <c r="M252" t="str">
        <f>TEXT(Table1[[#This Row],[Order Date]],"MMM")</f>
        <v>Jan</v>
      </c>
      <c r="N252" t="str">
        <f>TEXT(Table1[[#This Row],[Order Date]],"DDD")</f>
        <v>Sat</v>
      </c>
      <c r="O252">
        <f>Table1[[#This Row],[Delivered Date]]-Table1[[#This Row],[Order Date]]</f>
        <v>8</v>
      </c>
      <c r="P252">
        <f>ROUND(G252*H252*VLOOKUP(D252,Table2[#All],2,FALSE),0)</f>
        <v>329</v>
      </c>
      <c r="Q252">
        <f>Table1[[#This Row],[Quantity]]*Table1[[#This Row],[Unit Price]]</f>
        <v>548</v>
      </c>
      <c r="R252">
        <f>Table1[[#This Row],[Sales Revenue]]-Table1[[#This Row],[Total Cost]]</f>
        <v>219</v>
      </c>
    </row>
    <row r="253" spans="1:18" x14ac:dyDescent="0.35">
      <c r="A253">
        <v>252</v>
      </c>
      <c r="B253" t="s">
        <v>378</v>
      </c>
      <c r="C253" t="s">
        <v>50</v>
      </c>
      <c r="D253" t="s">
        <v>110</v>
      </c>
      <c r="E253" s="1">
        <v>45648</v>
      </c>
      <c r="F253" s="1">
        <v>45656</v>
      </c>
      <c r="G253">
        <v>8</v>
      </c>
      <c r="H253">
        <v>336</v>
      </c>
      <c r="I253" t="s">
        <v>1</v>
      </c>
      <c r="J253" t="s">
        <v>369</v>
      </c>
      <c r="K253" t="s">
        <v>57</v>
      </c>
      <c r="L253">
        <f>YEAR(Table1[[#This Row],[Order Date]])</f>
        <v>2024</v>
      </c>
      <c r="M253" t="str">
        <f>TEXT(Table1[[#This Row],[Order Date]],"MMM")</f>
        <v>Dec</v>
      </c>
      <c r="N253" t="str">
        <f>TEXT(Table1[[#This Row],[Order Date]],"DDD")</f>
        <v>Sun</v>
      </c>
      <c r="O253">
        <f>Table1[[#This Row],[Delivered Date]]-Table1[[#This Row],[Order Date]]</f>
        <v>8</v>
      </c>
      <c r="P253">
        <f>ROUND(G253*H253*VLOOKUP(D253,Table2[#All],2,FALSE),0)</f>
        <v>1747</v>
      </c>
      <c r="Q253">
        <f>Table1[[#This Row],[Quantity]]*Table1[[#This Row],[Unit Price]]</f>
        <v>2688</v>
      </c>
      <c r="R253">
        <f>Table1[[#This Row],[Sales Revenue]]-Table1[[#This Row],[Total Cost]]</f>
        <v>941</v>
      </c>
    </row>
    <row r="254" spans="1:18" x14ac:dyDescent="0.35">
      <c r="A254">
        <v>253</v>
      </c>
      <c r="B254" t="s">
        <v>379</v>
      </c>
      <c r="C254" t="s">
        <v>50</v>
      </c>
      <c r="D254" t="s">
        <v>102</v>
      </c>
      <c r="E254" s="1">
        <v>45467</v>
      </c>
      <c r="F254" s="1">
        <v>45472</v>
      </c>
      <c r="G254">
        <v>2</v>
      </c>
      <c r="H254">
        <v>703</v>
      </c>
      <c r="I254" t="s">
        <v>17</v>
      </c>
      <c r="J254" t="s">
        <v>73</v>
      </c>
      <c r="K254" t="s">
        <v>56</v>
      </c>
      <c r="L254">
        <f>YEAR(Table1[[#This Row],[Order Date]])</f>
        <v>2024</v>
      </c>
      <c r="M254" t="str">
        <f>TEXT(Table1[[#This Row],[Order Date]],"MMM")</f>
        <v>Jun</v>
      </c>
      <c r="N254" t="str">
        <f>TEXT(Table1[[#This Row],[Order Date]],"DDD")</f>
        <v>Mon</v>
      </c>
      <c r="O254">
        <f>Table1[[#This Row],[Delivered Date]]-Table1[[#This Row],[Order Date]]</f>
        <v>5</v>
      </c>
      <c r="P254">
        <f>ROUND(G254*H254*VLOOKUP(D254,Table2[#All],2,FALSE),0)</f>
        <v>1055</v>
      </c>
      <c r="Q254">
        <f>Table1[[#This Row],[Quantity]]*Table1[[#This Row],[Unit Price]]</f>
        <v>1406</v>
      </c>
      <c r="R254">
        <f>Table1[[#This Row],[Sales Revenue]]-Table1[[#This Row],[Total Cost]]</f>
        <v>351</v>
      </c>
    </row>
    <row r="255" spans="1:18" x14ac:dyDescent="0.35">
      <c r="A255">
        <v>254</v>
      </c>
      <c r="B255" t="s">
        <v>380</v>
      </c>
      <c r="C255" t="s">
        <v>50</v>
      </c>
      <c r="D255" t="s">
        <v>115</v>
      </c>
      <c r="E255" s="1">
        <v>45393</v>
      </c>
      <c r="F255" s="1">
        <v>45403</v>
      </c>
      <c r="G255">
        <v>8</v>
      </c>
      <c r="H255">
        <v>616</v>
      </c>
      <c r="I255" t="s">
        <v>1</v>
      </c>
      <c r="J255" t="s">
        <v>71</v>
      </c>
      <c r="K255" t="s">
        <v>56</v>
      </c>
      <c r="L255">
        <f>YEAR(Table1[[#This Row],[Order Date]])</f>
        <v>2024</v>
      </c>
      <c r="M255" t="str">
        <f>TEXT(Table1[[#This Row],[Order Date]],"MMM")</f>
        <v>Apr</v>
      </c>
      <c r="N255" t="str">
        <f>TEXT(Table1[[#This Row],[Order Date]],"DDD")</f>
        <v>Thu</v>
      </c>
      <c r="O255">
        <f>Table1[[#This Row],[Delivered Date]]-Table1[[#This Row],[Order Date]]</f>
        <v>10</v>
      </c>
      <c r="P255">
        <f>ROUND(G255*H255*VLOOKUP(D255,Table2[#All],2,FALSE),0)</f>
        <v>3942</v>
      </c>
      <c r="Q255">
        <f>Table1[[#This Row],[Quantity]]*Table1[[#This Row],[Unit Price]]</f>
        <v>4928</v>
      </c>
      <c r="R255">
        <f>Table1[[#This Row],[Sales Revenue]]-Table1[[#This Row],[Total Cost]]</f>
        <v>986</v>
      </c>
    </row>
    <row r="256" spans="1:18" x14ac:dyDescent="0.35">
      <c r="A256">
        <v>255</v>
      </c>
      <c r="B256" t="s">
        <v>381</v>
      </c>
      <c r="C256" t="s">
        <v>48</v>
      </c>
      <c r="D256" t="s">
        <v>132</v>
      </c>
      <c r="E256" s="1">
        <v>45434</v>
      </c>
      <c r="F256" s="1">
        <v>45448</v>
      </c>
      <c r="G256">
        <v>2</v>
      </c>
      <c r="H256">
        <v>601</v>
      </c>
      <c r="I256" t="s">
        <v>1</v>
      </c>
      <c r="J256" t="s">
        <v>369</v>
      </c>
      <c r="K256" t="s">
        <v>57</v>
      </c>
      <c r="L256">
        <f>YEAR(Table1[[#This Row],[Order Date]])</f>
        <v>2024</v>
      </c>
      <c r="M256" t="str">
        <f>TEXT(Table1[[#This Row],[Order Date]],"MMM")</f>
        <v>May</v>
      </c>
      <c r="N256" t="str">
        <f>TEXT(Table1[[#This Row],[Order Date]],"DDD")</f>
        <v>Wed</v>
      </c>
      <c r="O256">
        <f>Table1[[#This Row],[Delivered Date]]-Table1[[#This Row],[Order Date]]</f>
        <v>14</v>
      </c>
      <c r="P256">
        <f>ROUND(G256*H256*VLOOKUP(D256,Table2[#All],2,FALSE),0)</f>
        <v>841</v>
      </c>
      <c r="Q256">
        <f>Table1[[#This Row],[Quantity]]*Table1[[#This Row],[Unit Price]]</f>
        <v>1202</v>
      </c>
      <c r="R256">
        <f>Table1[[#This Row],[Sales Revenue]]-Table1[[#This Row],[Total Cost]]</f>
        <v>361</v>
      </c>
    </row>
    <row r="257" spans="1:18" x14ac:dyDescent="0.35">
      <c r="A257">
        <v>256</v>
      </c>
      <c r="B257" t="s">
        <v>382</v>
      </c>
      <c r="C257" t="s">
        <v>52</v>
      </c>
      <c r="D257" t="s">
        <v>157</v>
      </c>
      <c r="E257" s="1">
        <v>45392</v>
      </c>
      <c r="F257" s="1">
        <v>45402</v>
      </c>
      <c r="G257">
        <v>8</v>
      </c>
      <c r="H257">
        <v>126</v>
      </c>
      <c r="I257" t="s">
        <v>17</v>
      </c>
      <c r="J257" t="s">
        <v>74</v>
      </c>
      <c r="K257" t="s">
        <v>58</v>
      </c>
      <c r="L257">
        <f>YEAR(Table1[[#This Row],[Order Date]])</f>
        <v>2024</v>
      </c>
      <c r="M257" t="str">
        <f>TEXT(Table1[[#This Row],[Order Date]],"MMM")</f>
        <v>Apr</v>
      </c>
      <c r="N257" t="str">
        <f>TEXT(Table1[[#This Row],[Order Date]],"DDD")</f>
        <v>Wed</v>
      </c>
      <c r="O257">
        <f>Table1[[#This Row],[Delivered Date]]-Table1[[#This Row],[Order Date]]</f>
        <v>10</v>
      </c>
      <c r="P257">
        <f>ROUND(G257*H257*VLOOKUP(D257,Table2[#All],2,FALSE),0)</f>
        <v>655</v>
      </c>
      <c r="Q257">
        <f>Table1[[#This Row],[Quantity]]*Table1[[#This Row],[Unit Price]]</f>
        <v>1008</v>
      </c>
      <c r="R257">
        <f>Table1[[#This Row],[Sales Revenue]]-Table1[[#This Row],[Total Cost]]</f>
        <v>353</v>
      </c>
    </row>
    <row r="258" spans="1:18" x14ac:dyDescent="0.35">
      <c r="A258">
        <v>257</v>
      </c>
      <c r="B258" t="s">
        <v>383</v>
      </c>
      <c r="C258" t="s">
        <v>52</v>
      </c>
      <c r="D258" t="s">
        <v>128</v>
      </c>
      <c r="E258" s="1">
        <v>45608</v>
      </c>
      <c r="F258" s="1">
        <v>45620</v>
      </c>
      <c r="G258">
        <v>3</v>
      </c>
      <c r="H258">
        <v>843</v>
      </c>
      <c r="I258" t="s">
        <v>17</v>
      </c>
      <c r="J258" t="s">
        <v>372</v>
      </c>
      <c r="K258" t="s">
        <v>57</v>
      </c>
      <c r="L258">
        <f>YEAR(Table1[[#This Row],[Order Date]])</f>
        <v>2024</v>
      </c>
      <c r="M258" t="str">
        <f>TEXT(Table1[[#This Row],[Order Date]],"MMM")</f>
        <v>Nov</v>
      </c>
      <c r="N258" t="str">
        <f>TEXT(Table1[[#This Row],[Order Date]],"DDD")</f>
        <v>Tue</v>
      </c>
      <c r="O258">
        <f>Table1[[#This Row],[Delivered Date]]-Table1[[#This Row],[Order Date]]</f>
        <v>12</v>
      </c>
      <c r="P258">
        <f>ROUND(G258*H258*VLOOKUP(D258,Table2[#All],2,FALSE),0)</f>
        <v>1770</v>
      </c>
      <c r="Q258">
        <f>Table1[[#This Row],[Quantity]]*Table1[[#This Row],[Unit Price]]</f>
        <v>2529</v>
      </c>
      <c r="R258">
        <f>Table1[[#This Row],[Sales Revenue]]-Table1[[#This Row],[Total Cost]]</f>
        <v>759</v>
      </c>
    </row>
    <row r="259" spans="1:18" x14ac:dyDescent="0.35">
      <c r="A259">
        <v>258</v>
      </c>
      <c r="B259" t="s">
        <v>384</v>
      </c>
      <c r="C259" t="s">
        <v>50</v>
      </c>
      <c r="D259" t="s">
        <v>136</v>
      </c>
      <c r="E259" s="1">
        <v>45483</v>
      </c>
      <c r="F259" s="1">
        <v>45487</v>
      </c>
      <c r="G259">
        <v>3</v>
      </c>
      <c r="H259">
        <v>533</v>
      </c>
      <c r="I259" t="s">
        <v>17</v>
      </c>
      <c r="J259" t="s">
        <v>71</v>
      </c>
      <c r="K259" t="s">
        <v>57</v>
      </c>
      <c r="L259">
        <f>YEAR(Table1[[#This Row],[Order Date]])</f>
        <v>2024</v>
      </c>
      <c r="M259" t="str">
        <f>TEXT(Table1[[#This Row],[Order Date]],"MMM")</f>
        <v>Jul</v>
      </c>
      <c r="N259" t="str">
        <f>TEXT(Table1[[#This Row],[Order Date]],"DDD")</f>
        <v>Wed</v>
      </c>
      <c r="O259">
        <f>Table1[[#This Row],[Delivered Date]]-Table1[[#This Row],[Order Date]]</f>
        <v>4</v>
      </c>
      <c r="P259">
        <f>ROUND(G259*H259*VLOOKUP(D259,Table2[#All],2,FALSE),0)</f>
        <v>1359</v>
      </c>
      <c r="Q259">
        <f>Table1[[#This Row],[Quantity]]*Table1[[#This Row],[Unit Price]]</f>
        <v>1599</v>
      </c>
      <c r="R259">
        <f>Table1[[#This Row],[Sales Revenue]]-Table1[[#This Row],[Total Cost]]</f>
        <v>240</v>
      </c>
    </row>
    <row r="260" spans="1:18" x14ac:dyDescent="0.35">
      <c r="A260">
        <v>259</v>
      </c>
      <c r="B260" t="s">
        <v>385</v>
      </c>
      <c r="C260" t="s">
        <v>48</v>
      </c>
      <c r="D260" t="s">
        <v>130</v>
      </c>
      <c r="E260" s="1">
        <v>45488</v>
      </c>
      <c r="F260" s="1">
        <v>45500</v>
      </c>
      <c r="G260">
        <v>7</v>
      </c>
      <c r="H260">
        <v>200</v>
      </c>
      <c r="I260" t="s">
        <v>17</v>
      </c>
      <c r="J260" t="s">
        <v>71</v>
      </c>
      <c r="K260" t="s">
        <v>55</v>
      </c>
      <c r="L260">
        <f>YEAR(Table1[[#This Row],[Order Date]])</f>
        <v>2024</v>
      </c>
      <c r="M260" t="str">
        <f>TEXT(Table1[[#This Row],[Order Date]],"MMM")</f>
        <v>Jul</v>
      </c>
      <c r="N260" t="str">
        <f>TEXT(Table1[[#This Row],[Order Date]],"DDD")</f>
        <v>Mon</v>
      </c>
      <c r="O260">
        <f>Table1[[#This Row],[Delivered Date]]-Table1[[#This Row],[Order Date]]</f>
        <v>12</v>
      </c>
      <c r="P260">
        <f>ROUND(G260*H260*VLOOKUP(D260,Table2[#All],2,FALSE),0)</f>
        <v>980</v>
      </c>
      <c r="Q260">
        <f>Table1[[#This Row],[Quantity]]*Table1[[#This Row],[Unit Price]]</f>
        <v>1400</v>
      </c>
      <c r="R260">
        <f>Table1[[#This Row],[Sales Revenue]]-Table1[[#This Row],[Total Cost]]</f>
        <v>420</v>
      </c>
    </row>
    <row r="261" spans="1:18" x14ac:dyDescent="0.35">
      <c r="A261">
        <v>260</v>
      </c>
      <c r="B261" t="s">
        <v>386</v>
      </c>
      <c r="C261" t="s">
        <v>51</v>
      </c>
      <c r="D261" t="s">
        <v>148</v>
      </c>
      <c r="E261" s="1">
        <v>45319</v>
      </c>
      <c r="F261" s="1">
        <v>45329</v>
      </c>
      <c r="G261">
        <v>6</v>
      </c>
      <c r="H261">
        <v>984</v>
      </c>
      <c r="I261" t="s">
        <v>1</v>
      </c>
      <c r="J261" t="s">
        <v>369</v>
      </c>
      <c r="K261" t="s">
        <v>55</v>
      </c>
      <c r="L261">
        <f>YEAR(Table1[[#This Row],[Order Date]])</f>
        <v>2024</v>
      </c>
      <c r="M261" t="str">
        <f>TEXT(Table1[[#This Row],[Order Date]],"MMM")</f>
        <v>Jan</v>
      </c>
      <c r="N261" t="str">
        <f>TEXT(Table1[[#This Row],[Order Date]],"DDD")</f>
        <v>Sun</v>
      </c>
      <c r="O261">
        <f>Table1[[#This Row],[Delivered Date]]-Table1[[#This Row],[Order Date]]</f>
        <v>10</v>
      </c>
      <c r="P261">
        <f>ROUND(G261*H261*VLOOKUP(D261,Table2[#All],2,FALSE),0)</f>
        <v>3247</v>
      </c>
      <c r="Q261">
        <f>Table1[[#This Row],[Quantity]]*Table1[[#This Row],[Unit Price]]</f>
        <v>5904</v>
      </c>
      <c r="R261">
        <f>Table1[[#This Row],[Sales Revenue]]-Table1[[#This Row],[Total Cost]]</f>
        <v>2657</v>
      </c>
    </row>
    <row r="262" spans="1:18" x14ac:dyDescent="0.35">
      <c r="A262">
        <v>261</v>
      </c>
      <c r="B262" t="s">
        <v>387</v>
      </c>
      <c r="C262" t="s">
        <v>48</v>
      </c>
      <c r="D262" t="s">
        <v>106</v>
      </c>
      <c r="E262" s="1">
        <v>45579</v>
      </c>
      <c r="F262" s="1">
        <v>45593</v>
      </c>
      <c r="G262">
        <v>9</v>
      </c>
      <c r="H262">
        <v>678</v>
      </c>
      <c r="I262" t="s">
        <v>17</v>
      </c>
      <c r="J262" t="s">
        <v>71</v>
      </c>
      <c r="K262" t="s">
        <v>55</v>
      </c>
      <c r="L262">
        <f>YEAR(Table1[[#This Row],[Order Date]])</f>
        <v>2024</v>
      </c>
      <c r="M262" t="str">
        <f>TEXT(Table1[[#This Row],[Order Date]],"MMM")</f>
        <v>Oct</v>
      </c>
      <c r="N262" t="str">
        <f>TEXT(Table1[[#This Row],[Order Date]],"DDD")</f>
        <v>Mon</v>
      </c>
      <c r="O262">
        <f>Table1[[#This Row],[Delivered Date]]-Table1[[#This Row],[Order Date]]</f>
        <v>14</v>
      </c>
      <c r="P262">
        <f>ROUND(G262*H262*VLOOKUP(D262,Table2[#All],2,FALSE),0)</f>
        <v>4577</v>
      </c>
      <c r="Q262">
        <f>Table1[[#This Row],[Quantity]]*Table1[[#This Row],[Unit Price]]</f>
        <v>6102</v>
      </c>
      <c r="R262">
        <f>Table1[[#This Row],[Sales Revenue]]-Table1[[#This Row],[Total Cost]]</f>
        <v>1525</v>
      </c>
    </row>
    <row r="263" spans="1:18" x14ac:dyDescent="0.35">
      <c r="A263">
        <v>262</v>
      </c>
      <c r="B263" t="s">
        <v>388</v>
      </c>
      <c r="C263" t="s">
        <v>51</v>
      </c>
      <c r="D263" t="s">
        <v>117</v>
      </c>
      <c r="E263" s="1">
        <v>45655</v>
      </c>
      <c r="F263" s="1">
        <v>45659</v>
      </c>
      <c r="G263">
        <v>8</v>
      </c>
      <c r="H263">
        <v>510</v>
      </c>
      <c r="I263" t="s">
        <v>17</v>
      </c>
      <c r="J263" t="s">
        <v>369</v>
      </c>
      <c r="K263" t="s">
        <v>58</v>
      </c>
      <c r="L263">
        <f>YEAR(Table1[[#This Row],[Order Date]])</f>
        <v>2024</v>
      </c>
      <c r="M263" t="str">
        <f>TEXT(Table1[[#This Row],[Order Date]],"MMM")</f>
        <v>Dec</v>
      </c>
      <c r="N263" t="str">
        <f>TEXT(Table1[[#This Row],[Order Date]],"DDD")</f>
        <v>Sun</v>
      </c>
      <c r="O263">
        <f>Table1[[#This Row],[Delivered Date]]-Table1[[#This Row],[Order Date]]</f>
        <v>4</v>
      </c>
      <c r="P263">
        <f>ROUND(G263*H263*VLOOKUP(D263,Table2[#All],2,FALSE),0)</f>
        <v>2040</v>
      </c>
      <c r="Q263">
        <f>Table1[[#This Row],[Quantity]]*Table1[[#This Row],[Unit Price]]</f>
        <v>4080</v>
      </c>
      <c r="R263">
        <f>Table1[[#This Row],[Sales Revenue]]-Table1[[#This Row],[Total Cost]]</f>
        <v>2040</v>
      </c>
    </row>
    <row r="264" spans="1:18" x14ac:dyDescent="0.35">
      <c r="A264">
        <v>263</v>
      </c>
      <c r="B264" t="s">
        <v>389</v>
      </c>
      <c r="C264" t="s">
        <v>48</v>
      </c>
      <c r="D264" t="s">
        <v>106</v>
      </c>
      <c r="E264" s="1">
        <v>45581</v>
      </c>
      <c r="F264" s="1">
        <v>45594</v>
      </c>
      <c r="G264">
        <v>8</v>
      </c>
      <c r="H264">
        <v>572</v>
      </c>
      <c r="I264" t="s">
        <v>17</v>
      </c>
      <c r="J264" t="s">
        <v>372</v>
      </c>
      <c r="K264" t="s">
        <v>55</v>
      </c>
      <c r="L264">
        <f>YEAR(Table1[[#This Row],[Order Date]])</f>
        <v>2024</v>
      </c>
      <c r="M264" t="str">
        <f>TEXT(Table1[[#This Row],[Order Date]],"MMM")</f>
        <v>Oct</v>
      </c>
      <c r="N264" t="str">
        <f>TEXT(Table1[[#This Row],[Order Date]],"DDD")</f>
        <v>Wed</v>
      </c>
      <c r="O264">
        <f>Table1[[#This Row],[Delivered Date]]-Table1[[#This Row],[Order Date]]</f>
        <v>13</v>
      </c>
      <c r="P264">
        <f>ROUND(G264*H264*VLOOKUP(D264,Table2[#All],2,FALSE),0)</f>
        <v>3432</v>
      </c>
      <c r="Q264">
        <f>Table1[[#This Row],[Quantity]]*Table1[[#This Row],[Unit Price]]</f>
        <v>4576</v>
      </c>
      <c r="R264">
        <f>Table1[[#This Row],[Sales Revenue]]-Table1[[#This Row],[Total Cost]]</f>
        <v>1144</v>
      </c>
    </row>
    <row r="265" spans="1:18" x14ac:dyDescent="0.35">
      <c r="A265">
        <v>264</v>
      </c>
      <c r="B265" t="s">
        <v>390</v>
      </c>
      <c r="C265" t="s">
        <v>50</v>
      </c>
      <c r="D265" t="s">
        <v>174</v>
      </c>
      <c r="E265" s="1">
        <v>45570</v>
      </c>
      <c r="F265" s="1">
        <v>45574</v>
      </c>
      <c r="G265">
        <v>6</v>
      </c>
      <c r="H265">
        <v>565</v>
      </c>
      <c r="I265" t="s">
        <v>17</v>
      </c>
      <c r="J265" t="s">
        <v>73</v>
      </c>
      <c r="K265" t="s">
        <v>55</v>
      </c>
      <c r="L265">
        <f>YEAR(Table1[[#This Row],[Order Date]])</f>
        <v>2024</v>
      </c>
      <c r="M265" t="str">
        <f>TEXT(Table1[[#This Row],[Order Date]],"MMM")</f>
        <v>Oct</v>
      </c>
      <c r="N265" t="str">
        <f>TEXT(Table1[[#This Row],[Order Date]],"DDD")</f>
        <v>Sat</v>
      </c>
      <c r="O265">
        <f>Table1[[#This Row],[Delivered Date]]-Table1[[#This Row],[Order Date]]</f>
        <v>4</v>
      </c>
      <c r="P265">
        <f>ROUND(G265*H265*VLOOKUP(D265,Table2[#All],2,FALSE),0)</f>
        <v>2373</v>
      </c>
      <c r="Q265">
        <f>Table1[[#This Row],[Quantity]]*Table1[[#This Row],[Unit Price]]</f>
        <v>3390</v>
      </c>
      <c r="R265">
        <f>Table1[[#This Row],[Sales Revenue]]-Table1[[#This Row],[Total Cost]]</f>
        <v>1017</v>
      </c>
    </row>
    <row r="266" spans="1:18" x14ac:dyDescent="0.35">
      <c r="A266">
        <v>265</v>
      </c>
      <c r="B266" t="s">
        <v>391</v>
      </c>
      <c r="C266" t="s">
        <v>50</v>
      </c>
      <c r="D266" t="s">
        <v>136</v>
      </c>
      <c r="E266" s="1">
        <v>45399</v>
      </c>
      <c r="F266" s="1">
        <v>45406</v>
      </c>
      <c r="G266">
        <v>10</v>
      </c>
      <c r="H266">
        <v>715</v>
      </c>
      <c r="I266" t="s">
        <v>17</v>
      </c>
      <c r="J266" t="s">
        <v>74</v>
      </c>
      <c r="K266" t="s">
        <v>56</v>
      </c>
      <c r="L266">
        <f>YEAR(Table1[[#This Row],[Order Date]])</f>
        <v>2024</v>
      </c>
      <c r="M266" t="str">
        <f>TEXT(Table1[[#This Row],[Order Date]],"MMM")</f>
        <v>Apr</v>
      </c>
      <c r="N266" t="str">
        <f>TEXT(Table1[[#This Row],[Order Date]],"DDD")</f>
        <v>Wed</v>
      </c>
      <c r="O266">
        <f>Table1[[#This Row],[Delivered Date]]-Table1[[#This Row],[Order Date]]</f>
        <v>7</v>
      </c>
      <c r="P266">
        <f>ROUND(G266*H266*VLOOKUP(D266,Table2[#All],2,FALSE),0)</f>
        <v>6078</v>
      </c>
      <c r="Q266">
        <f>Table1[[#This Row],[Quantity]]*Table1[[#This Row],[Unit Price]]</f>
        <v>7150</v>
      </c>
      <c r="R266">
        <f>Table1[[#This Row],[Sales Revenue]]-Table1[[#This Row],[Total Cost]]</f>
        <v>1072</v>
      </c>
    </row>
    <row r="267" spans="1:18" x14ac:dyDescent="0.35">
      <c r="A267">
        <v>266</v>
      </c>
      <c r="B267" t="s">
        <v>392</v>
      </c>
      <c r="C267" t="s">
        <v>51</v>
      </c>
      <c r="D267" t="s">
        <v>178</v>
      </c>
      <c r="E267" s="1">
        <v>45607</v>
      </c>
      <c r="F267" s="1">
        <v>45620</v>
      </c>
      <c r="G267">
        <v>3</v>
      </c>
      <c r="H267">
        <v>813</v>
      </c>
      <c r="I267" t="s">
        <v>1</v>
      </c>
      <c r="J267" t="s">
        <v>369</v>
      </c>
      <c r="K267" t="s">
        <v>58</v>
      </c>
      <c r="L267">
        <f>YEAR(Table1[[#This Row],[Order Date]])</f>
        <v>2024</v>
      </c>
      <c r="M267" t="str">
        <f>TEXT(Table1[[#This Row],[Order Date]],"MMM")</f>
        <v>Nov</v>
      </c>
      <c r="N267" t="str">
        <f>TEXT(Table1[[#This Row],[Order Date]],"DDD")</f>
        <v>Mon</v>
      </c>
      <c r="O267">
        <f>Table1[[#This Row],[Delivered Date]]-Table1[[#This Row],[Order Date]]</f>
        <v>13</v>
      </c>
      <c r="P267">
        <f>ROUND(G267*H267*VLOOKUP(D267,Table2[#All],2,FALSE),0)</f>
        <v>1463</v>
      </c>
      <c r="Q267">
        <f>Table1[[#This Row],[Quantity]]*Table1[[#This Row],[Unit Price]]</f>
        <v>2439</v>
      </c>
      <c r="R267">
        <f>Table1[[#This Row],[Sales Revenue]]-Table1[[#This Row],[Total Cost]]</f>
        <v>976</v>
      </c>
    </row>
    <row r="268" spans="1:18" x14ac:dyDescent="0.35">
      <c r="A268">
        <v>267</v>
      </c>
      <c r="B268" t="s">
        <v>393</v>
      </c>
      <c r="C268" t="s">
        <v>52</v>
      </c>
      <c r="D268" t="s">
        <v>157</v>
      </c>
      <c r="E268" s="1">
        <v>45585</v>
      </c>
      <c r="F268" s="1">
        <v>45596</v>
      </c>
      <c r="G268">
        <v>5</v>
      </c>
      <c r="H268">
        <v>985</v>
      </c>
      <c r="I268" t="s">
        <v>17</v>
      </c>
      <c r="J268" t="s">
        <v>73</v>
      </c>
      <c r="K268" t="s">
        <v>55</v>
      </c>
      <c r="L268">
        <f>YEAR(Table1[[#This Row],[Order Date]])</f>
        <v>2024</v>
      </c>
      <c r="M268" t="str">
        <f>TEXT(Table1[[#This Row],[Order Date]],"MMM")</f>
        <v>Oct</v>
      </c>
      <c r="N268" t="str">
        <f>TEXT(Table1[[#This Row],[Order Date]],"DDD")</f>
        <v>Sun</v>
      </c>
      <c r="O268">
        <f>Table1[[#This Row],[Delivered Date]]-Table1[[#This Row],[Order Date]]</f>
        <v>11</v>
      </c>
      <c r="P268">
        <f>ROUND(G268*H268*VLOOKUP(D268,Table2[#All],2,FALSE),0)</f>
        <v>3201</v>
      </c>
      <c r="Q268">
        <f>Table1[[#This Row],[Quantity]]*Table1[[#This Row],[Unit Price]]</f>
        <v>4925</v>
      </c>
      <c r="R268">
        <f>Table1[[#This Row],[Sales Revenue]]-Table1[[#This Row],[Total Cost]]</f>
        <v>1724</v>
      </c>
    </row>
    <row r="269" spans="1:18" x14ac:dyDescent="0.35">
      <c r="A269">
        <v>268</v>
      </c>
      <c r="B269" t="s">
        <v>394</v>
      </c>
      <c r="C269" t="s">
        <v>50</v>
      </c>
      <c r="D269" t="s">
        <v>136</v>
      </c>
      <c r="E269" s="1">
        <v>45502</v>
      </c>
      <c r="F269" s="1">
        <v>45508</v>
      </c>
      <c r="G269">
        <v>1</v>
      </c>
      <c r="H269">
        <v>293</v>
      </c>
      <c r="I269" t="s">
        <v>17</v>
      </c>
      <c r="J269" t="s">
        <v>73</v>
      </c>
      <c r="K269" t="s">
        <v>57</v>
      </c>
      <c r="L269">
        <f>YEAR(Table1[[#This Row],[Order Date]])</f>
        <v>2024</v>
      </c>
      <c r="M269" t="str">
        <f>TEXT(Table1[[#This Row],[Order Date]],"MMM")</f>
        <v>Jul</v>
      </c>
      <c r="N269" t="str">
        <f>TEXT(Table1[[#This Row],[Order Date]],"DDD")</f>
        <v>Mon</v>
      </c>
      <c r="O269">
        <f>Table1[[#This Row],[Delivered Date]]-Table1[[#This Row],[Order Date]]</f>
        <v>6</v>
      </c>
      <c r="P269">
        <f>ROUND(G269*H269*VLOOKUP(D269,Table2[#All],2,FALSE),0)</f>
        <v>249</v>
      </c>
      <c r="Q269">
        <f>Table1[[#This Row],[Quantity]]*Table1[[#This Row],[Unit Price]]</f>
        <v>293</v>
      </c>
      <c r="R269">
        <f>Table1[[#This Row],[Sales Revenue]]-Table1[[#This Row],[Total Cost]]</f>
        <v>44</v>
      </c>
    </row>
    <row r="270" spans="1:18" x14ac:dyDescent="0.35">
      <c r="A270">
        <v>269</v>
      </c>
      <c r="B270" t="s">
        <v>395</v>
      </c>
      <c r="C270" t="s">
        <v>51</v>
      </c>
      <c r="D270" t="s">
        <v>108</v>
      </c>
      <c r="E270" s="1">
        <v>45589</v>
      </c>
      <c r="F270" s="1">
        <v>45595</v>
      </c>
      <c r="G270">
        <v>1</v>
      </c>
      <c r="H270">
        <v>899</v>
      </c>
      <c r="I270" t="s">
        <v>17</v>
      </c>
      <c r="J270" t="s">
        <v>73</v>
      </c>
      <c r="K270" t="s">
        <v>55</v>
      </c>
      <c r="L270">
        <f>YEAR(Table1[[#This Row],[Order Date]])</f>
        <v>2024</v>
      </c>
      <c r="M270" t="str">
        <f>TEXT(Table1[[#This Row],[Order Date]],"MMM")</f>
        <v>Oct</v>
      </c>
      <c r="N270" t="str">
        <f>TEXT(Table1[[#This Row],[Order Date]],"DDD")</f>
        <v>Thu</v>
      </c>
      <c r="O270">
        <f>Table1[[#This Row],[Delivered Date]]-Table1[[#This Row],[Order Date]]</f>
        <v>6</v>
      </c>
      <c r="P270">
        <f>ROUND(G270*H270*VLOOKUP(D270,Table2[#All],2,FALSE),0)</f>
        <v>494</v>
      </c>
      <c r="Q270">
        <f>Table1[[#This Row],[Quantity]]*Table1[[#This Row],[Unit Price]]</f>
        <v>899</v>
      </c>
      <c r="R270">
        <f>Table1[[#This Row],[Sales Revenue]]-Table1[[#This Row],[Total Cost]]</f>
        <v>405</v>
      </c>
    </row>
    <row r="271" spans="1:18" x14ac:dyDescent="0.35">
      <c r="A271">
        <v>270</v>
      </c>
      <c r="B271" t="s">
        <v>396</v>
      </c>
      <c r="C271" t="s">
        <v>51</v>
      </c>
      <c r="D271" t="s">
        <v>108</v>
      </c>
      <c r="E271" s="1">
        <v>45324</v>
      </c>
      <c r="F271" s="1">
        <v>45333</v>
      </c>
      <c r="G271">
        <v>9</v>
      </c>
      <c r="H271">
        <v>417</v>
      </c>
      <c r="I271" t="s">
        <v>1</v>
      </c>
      <c r="J271" t="s">
        <v>369</v>
      </c>
      <c r="K271" t="s">
        <v>55</v>
      </c>
      <c r="L271">
        <f>YEAR(Table1[[#This Row],[Order Date]])</f>
        <v>2024</v>
      </c>
      <c r="M271" t="str">
        <f>TEXT(Table1[[#This Row],[Order Date]],"MMM")</f>
        <v>Feb</v>
      </c>
      <c r="N271" t="str">
        <f>TEXT(Table1[[#This Row],[Order Date]],"DDD")</f>
        <v>Fri</v>
      </c>
      <c r="O271">
        <f>Table1[[#This Row],[Delivered Date]]-Table1[[#This Row],[Order Date]]</f>
        <v>9</v>
      </c>
      <c r="P271">
        <f>ROUND(G271*H271*VLOOKUP(D271,Table2[#All],2,FALSE),0)</f>
        <v>2064</v>
      </c>
      <c r="Q271">
        <f>Table1[[#This Row],[Quantity]]*Table1[[#This Row],[Unit Price]]</f>
        <v>3753</v>
      </c>
      <c r="R271">
        <f>Table1[[#This Row],[Sales Revenue]]-Table1[[#This Row],[Total Cost]]</f>
        <v>1689</v>
      </c>
    </row>
    <row r="272" spans="1:18" x14ac:dyDescent="0.35">
      <c r="A272">
        <v>271</v>
      </c>
      <c r="B272" t="s">
        <v>397</v>
      </c>
      <c r="C272" t="s">
        <v>51</v>
      </c>
      <c r="D272" t="s">
        <v>108</v>
      </c>
      <c r="E272" s="1">
        <v>45457</v>
      </c>
      <c r="F272" s="1">
        <v>45461</v>
      </c>
      <c r="G272">
        <v>5</v>
      </c>
      <c r="H272">
        <v>355</v>
      </c>
      <c r="I272" t="s">
        <v>1</v>
      </c>
      <c r="J272" t="s">
        <v>372</v>
      </c>
      <c r="K272" t="s">
        <v>55</v>
      </c>
      <c r="L272">
        <f>YEAR(Table1[[#This Row],[Order Date]])</f>
        <v>2024</v>
      </c>
      <c r="M272" t="str">
        <f>TEXT(Table1[[#This Row],[Order Date]],"MMM")</f>
        <v>Jun</v>
      </c>
      <c r="N272" t="str">
        <f>TEXT(Table1[[#This Row],[Order Date]],"DDD")</f>
        <v>Fri</v>
      </c>
      <c r="O272">
        <f>Table1[[#This Row],[Delivered Date]]-Table1[[#This Row],[Order Date]]</f>
        <v>4</v>
      </c>
      <c r="P272">
        <f>ROUND(G272*H272*VLOOKUP(D272,Table2[#All],2,FALSE),0)</f>
        <v>976</v>
      </c>
      <c r="Q272">
        <f>Table1[[#This Row],[Quantity]]*Table1[[#This Row],[Unit Price]]</f>
        <v>1775</v>
      </c>
      <c r="R272">
        <f>Table1[[#This Row],[Sales Revenue]]-Table1[[#This Row],[Total Cost]]</f>
        <v>799</v>
      </c>
    </row>
    <row r="273" spans="1:18" x14ac:dyDescent="0.35">
      <c r="A273">
        <v>272</v>
      </c>
      <c r="B273" t="s">
        <v>398</v>
      </c>
      <c r="C273" t="s">
        <v>49</v>
      </c>
      <c r="D273" t="s">
        <v>123</v>
      </c>
      <c r="E273" s="1">
        <v>45467</v>
      </c>
      <c r="F273" s="1">
        <v>45471</v>
      </c>
      <c r="G273">
        <v>1</v>
      </c>
      <c r="H273">
        <v>57</v>
      </c>
      <c r="I273" t="s">
        <v>1</v>
      </c>
      <c r="J273" t="s">
        <v>369</v>
      </c>
      <c r="K273" t="s">
        <v>56</v>
      </c>
      <c r="L273">
        <f>YEAR(Table1[[#This Row],[Order Date]])</f>
        <v>2024</v>
      </c>
      <c r="M273" t="str">
        <f>TEXT(Table1[[#This Row],[Order Date]],"MMM")</f>
        <v>Jun</v>
      </c>
      <c r="N273" t="str">
        <f>TEXT(Table1[[#This Row],[Order Date]],"DDD")</f>
        <v>Mon</v>
      </c>
      <c r="O273">
        <f>Table1[[#This Row],[Delivered Date]]-Table1[[#This Row],[Order Date]]</f>
        <v>4</v>
      </c>
      <c r="P273">
        <f>ROUND(G273*H273*VLOOKUP(D273,Table2[#All],2,FALSE),0)</f>
        <v>34</v>
      </c>
      <c r="Q273">
        <f>Table1[[#This Row],[Quantity]]*Table1[[#This Row],[Unit Price]]</f>
        <v>57</v>
      </c>
      <c r="R273">
        <f>Table1[[#This Row],[Sales Revenue]]-Table1[[#This Row],[Total Cost]]</f>
        <v>23</v>
      </c>
    </row>
    <row r="274" spans="1:18" x14ac:dyDescent="0.35">
      <c r="A274">
        <v>273</v>
      </c>
      <c r="B274" t="s">
        <v>399</v>
      </c>
      <c r="C274" t="s">
        <v>50</v>
      </c>
      <c r="D274" t="s">
        <v>136</v>
      </c>
      <c r="E274" s="1">
        <v>45517</v>
      </c>
      <c r="F274" s="1">
        <v>45529</v>
      </c>
      <c r="G274">
        <v>8</v>
      </c>
      <c r="H274">
        <v>10</v>
      </c>
      <c r="I274" t="s">
        <v>17</v>
      </c>
      <c r="J274" t="s">
        <v>71</v>
      </c>
      <c r="K274" t="s">
        <v>57</v>
      </c>
      <c r="L274">
        <f>YEAR(Table1[[#This Row],[Order Date]])</f>
        <v>2024</v>
      </c>
      <c r="M274" t="str">
        <f>TEXT(Table1[[#This Row],[Order Date]],"MMM")</f>
        <v>Aug</v>
      </c>
      <c r="N274" t="str">
        <f>TEXT(Table1[[#This Row],[Order Date]],"DDD")</f>
        <v>Tue</v>
      </c>
      <c r="O274">
        <f>Table1[[#This Row],[Delivered Date]]-Table1[[#This Row],[Order Date]]</f>
        <v>12</v>
      </c>
      <c r="P274">
        <f>ROUND(G274*H274*VLOOKUP(D274,Table2[#All],2,FALSE),0)</f>
        <v>68</v>
      </c>
      <c r="Q274">
        <f>Table1[[#This Row],[Quantity]]*Table1[[#This Row],[Unit Price]]</f>
        <v>80</v>
      </c>
      <c r="R274">
        <f>Table1[[#This Row],[Sales Revenue]]-Table1[[#This Row],[Total Cost]]</f>
        <v>12</v>
      </c>
    </row>
    <row r="275" spans="1:18" x14ac:dyDescent="0.35">
      <c r="A275">
        <v>274</v>
      </c>
      <c r="B275" t="s">
        <v>400</v>
      </c>
      <c r="C275" t="s">
        <v>50</v>
      </c>
      <c r="D275" t="s">
        <v>174</v>
      </c>
      <c r="E275" s="1">
        <v>45632</v>
      </c>
      <c r="F275" s="1">
        <v>45639</v>
      </c>
      <c r="G275">
        <v>3</v>
      </c>
      <c r="H275">
        <v>63</v>
      </c>
      <c r="I275" t="s">
        <v>17</v>
      </c>
      <c r="J275" t="s">
        <v>71</v>
      </c>
      <c r="K275" t="s">
        <v>57</v>
      </c>
      <c r="L275">
        <f>YEAR(Table1[[#This Row],[Order Date]])</f>
        <v>2024</v>
      </c>
      <c r="M275" t="str">
        <f>TEXT(Table1[[#This Row],[Order Date]],"MMM")</f>
        <v>Dec</v>
      </c>
      <c r="N275" t="str">
        <f>TEXT(Table1[[#This Row],[Order Date]],"DDD")</f>
        <v>Fri</v>
      </c>
      <c r="O275">
        <f>Table1[[#This Row],[Delivered Date]]-Table1[[#This Row],[Order Date]]</f>
        <v>7</v>
      </c>
      <c r="P275">
        <f>ROUND(G275*H275*VLOOKUP(D275,Table2[#All],2,FALSE),0)</f>
        <v>132</v>
      </c>
      <c r="Q275">
        <f>Table1[[#This Row],[Quantity]]*Table1[[#This Row],[Unit Price]]</f>
        <v>189</v>
      </c>
      <c r="R275">
        <f>Table1[[#This Row],[Sales Revenue]]-Table1[[#This Row],[Total Cost]]</f>
        <v>57</v>
      </c>
    </row>
    <row r="276" spans="1:18" x14ac:dyDescent="0.35">
      <c r="A276">
        <v>275</v>
      </c>
      <c r="B276" t="s">
        <v>401</v>
      </c>
      <c r="C276" t="s">
        <v>48</v>
      </c>
      <c r="D276" t="s">
        <v>106</v>
      </c>
      <c r="E276" s="1">
        <v>45627</v>
      </c>
      <c r="F276" s="1">
        <v>45636</v>
      </c>
      <c r="G276">
        <v>2</v>
      </c>
      <c r="H276">
        <v>730</v>
      </c>
      <c r="I276" t="s">
        <v>1</v>
      </c>
      <c r="J276" t="s">
        <v>369</v>
      </c>
      <c r="K276" t="s">
        <v>57</v>
      </c>
      <c r="L276">
        <f>YEAR(Table1[[#This Row],[Order Date]])</f>
        <v>2024</v>
      </c>
      <c r="M276" t="str">
        <f>TEXT(Table1[[#This Row],[Order Date]],"MMM")</f>
        <v>Dec</v>
      </c>
      <c r="N276" t="str">
        <f>TEXT(Table1[[#This Row],[Order Date]],"DDD")</f>
        <v>Sun</v>
      </c>
      <c r="O276">
        <f>Table1[[#This Row],[Delivered Date]]-Table1[[#This Row],[Order Date]]</f>
        <v>9</v>
      </c>
      <c r="P276">
        <f>ROUND(G276*H276*VLOOKUP(D276,Table2[#All],2,FALSE),0)</f>
        <v>1095</v>
      </c>
      <c r="Q276">
        <f>Table1[[#This Row],[Quantity]]*Table1[[#This Row],[Unit Price]]</f>
        <v>1460</v>
      </c>
      <c r="R276">
        <f>Table1[[#This Row],[Sales Revenue]]-Table1[[#This Row],[Total Cost]]</f>
        <v>365</v>
      </c>
    </row>
    <row r="277" spans="1:18" x14ac:dyDescent="0.35">
      <c r="A277">
        <v>276</v>
      </c>
      <c r="B277" t="s">
        <v>402</v>
      </c>
      <c r="C277" t="s">
        <v>51</v>
      </c>
      <c r="D277" t="s">
        <v>193</v>
      </c>
      <c r="E277" s="1">
        <v>45359</v>
      </c>
      <c r="F277" s="1">
        <v>45366</v>
      </c>
      <c r="G277">
        <v>10</v>
      </c>
      <c r="H277">
        <v>241</v>
      </c>
      <c r="I277" t="s">
        <v>1</v>
      </c>
      <c r="J277" t="s">
        <v>372</v>
      </c>
      <c r="K277" t="s">
        <v>57</v>
      </c>
      <c r="L277">
        <f>YEAR(Table1[[#This Row],[Order Date]])</f>
        <v>2024</v>
      </c>
      <c r="M277" t="str">
        <f>TEXT(Table1[[#This Row],[Order Date]],"MMM")</f>
        <v>Mar</v>
      </c>
      <c r="N277" t="str">
        <f>TEXT(Table1[[#This Row],[Order Date]],"DDD")</f>
        <v>Fri</v>
      </c>
      <c r="O277">
        <f>Table1[[#This Row],[Delivered Date]]-Table1[[#This Row],[Order Date]]</f>
        <v>7</v>
      </c>
      <c r="P277">
        <f>ROUND(G277*H277*VLOOKUP(D277,Table2[#All],2,FALSE),0)</f>
        <v>1446</v>
      </c>
      <c r="Q277">
        <f>Table1[[#This Row],[Quantity]]*Table1[[#This Row],[Unit Price]]</f>
        <v>2410</v>
      </c>
      <c r="R277">
        <f>Table1[[#This Row],[Sales Revenue]]-Table1[[#This Row],[Total Cost]]</f>
        <v>964</v>
      </c>
    </row>
    <row r="278" spans="1:18" x14ac:dyDescent="0.35">
      <c r="A278">
        <v>277</v>
      </c>
      <c r="B278" t="s">
        <v>403</v>
      </c>
      <c r="C278" t="s">
        <v>50</v>
      </c>
      <c r="D278" t="s">
        <v>174</v>
      </c>
      <c r="E278" s="1">
        <v>45353</v>
      </c>
      <c r="F278" s="1">
        <v>45366</v>
      </c>
      <c r="G278">
        <v>7</v>
      </c>
      <c r="H278">
        <v>720</v>
      </c>
      <c r="I278" t="s">
        <v>1</v>
      </c>
      <c r="J278" t="s">
        <v>369</v>
      </c>
      <c r="K278" t="s">
        <v>57</v>
      </c>
      <c r="L278">
        <f>YEAR(Table1[[#This Row],[Order Date]])</f>
        <v>2024</v>
      </c>
      <c r="M278" t="str">
        <f>TEXT(Table1[[#This Row],[Order Date]],"MMM")</f>
        <v>Mar</v>
      </c>
      <c r="N278" t="str">
        <f>TEXT(Table1[[#This Row],[Order Date]],"DDD")</f>
        <v>Sat</v>
      </c>
      <c r="O278">
        <f>Table1[[#This Row],[Delivered Date]]-Table1[[#This Row],[Order Date]]</f>
        <v>13</v>
      </c>
      <c r="P278">
        <f>ROUND(G278*H278*VLOOKUP(D278,Table2[#All],2,FALSE),0)</f>
        <v>3528</v>
      </c>
      <c r="Q278">
        <f>Table1[[#This Row],[Quantity]]*Table1[[#This Row],[Unit Price]]</f>
        <v>5040</v>
      </c>
      <c r="R278">
        <f>Table1[[#This Row],[Sales Revenue]]-Table1[[#This Row],[Total Cost]]</f>
        <v>1512</v>
      </c>
    </row>
    <row r="279" spans="1:18" x14ac:dyDescent="0.35">
      <c r="A279">
        <v>278</v>
      </c>
      <c r="B279" t="s">
        <v>404</v>
      </c>
      <c r="C279" t="s">
        <v>48</v>
      </c>
      <c r="D279" t="s">
        <v>106</v>
      </c>
      <c r="E279" s="1">
        <v>45360</v>
      </c>
      <c r="F279" s="1">
        <v>45371</v>
      </c>
      <c r="G279">
        <v>3</v>
      </c>
      <c r="H279">
        <v>80</v>
      </c>
      <c r="I279" t="s">
        <v>1</v>
      </c>
      <c r="J279" t="s">
        <v>372</v>
      </c>
      <c r="K279" t="s">
        <v>55</v>
      </c>
      <c r="L279">
        <f>YEAR(Table1[[#This Row],[Order Date]])</f>
        <v>2024</v>
      </c>
      <c r="M279" t="str">
        <f>TEXT(Table1[[#This Row],[Order Date]],"MMM")</f>
        <v>Mar</v>
      </c>
      <c r="N279" t="str">
        <f>TEXT(Table1[[#This Row],[Order Date]],"DDD")</f>
        <v>Sat</v>
      </c>
      <c r="O279">
        <f>Table1[[#This Row],[Delivered Date]]-Table1[[#This Row],[Order Date]]</f>
        <v>11</v>
      </c>
      <c r="P279">
        <f>ROUND(G279*H279*VLOOKUP(D279,Table2[#All],2,FALSE),0)</f>
        <v>180</v>
      </c>
      <c r="Q279">
        <f>Table1[[#This Row],[Quantity]]*Table1[[#This Row],[Unit Price]]</f>
        <v>240</v>
      </c>
      <c r="R279">
        <f>Table1[[#This Row],[Sales Revenue]]-Table1[[#This Row],[Total Cost]]</f>
        <v>60</v>
      </c>
    </row>
    <row r="280" spans="1:18" x14ac:dyDescent="0.35">
      <c r="A280">
        <v>279</v>
      </c>
      <c r="B280" t="s">
        <v>405</v>
      </c>
      <c r="C280" t="s">
        <v>49</v>
      </c>
      <c r="D280" t="s">
        <v>123</v>
      </c>
      <c r="E280" s="1">
        <v>45403</v>
      </c>
      <c r="F280" s="1">
        <v>45409</v>
      </c>
      <c r="G280">
        <v>2</v>
      </c>
      <c r="H280">
        <v>928</v>
      </c>
      <c r="I280" t="s">
        <v>1</v>
      </c>
      <c r="J280" t="s">
        <v>369</v>
      </c>
      <c r="K280" t="s">
        <v>58</v>
      </c>
      <c r="L280">
        <f>YEAR(Table1[[#This Row],[Order Date]])</f>
        <v>2024</v>
      </c>
      <c r="M280" t="str">
        <f>TEXT(Table1[[#This Row],[Order Date]],"MMM")</f>
        <v>Apr</v>
      </c>
      <c r="N280" t="str">
        <f>TEXT(Table1[[#This Row],[Order Date]],"DDD")</f>
        <v>Sun</v>
      </c>
      <c r="O280">
        <f>Table1[[#This Row],[Delivered Date]]-Table1[[#This Row],[Order Date]]</f>
        <v>6</v>
      </c>
      <c r="P280">
        <f>ROUND(G280*H280*VLOOKUP(D280,Table2[#All],2,FALSE),0)</f>
        <v>1114</v>
      </c>
      <c r="Q280">
        <f>Table1[[#This Row],[Quantity]]*Table1[[#This Row],[Unit Price]]</f>
        <v>1856</v>
      </c>
      <c r="R280">
        <f>Table1[[#This Row],[Sales Revenue]]-Table1[[#This Row],[Total Cost]]</f>
        <v>742</v>
      </c>
    </row>
    <row r="281" spans="1:18" x14ac:dyDescent="0.35">
      <c r="A281">
        <v>280</v>
      </c>
      <c r="B281" t="s">
        <v>406</v>
      </c>
      <c r="C281" t="s">
        <v>49</v>
      </c>
      <c r="D281" t="s">
        <v>123</v>
      </c>
      <c r="E281" s="1">
        <v>45471</v>
      </c>
      <c r="F281" s="1">
        <v>45484</v>
      </c>
      <c r="G281">
        <v>7</v>
      </c>
      <c r="H281">
        <v>332</v>
      </c>
      <c r="I281" t="s">
        <v>1</v>
      </c>
      <c r="J281" t="s">
        <v>73</v>
      </c>
      <c r="K281" t="s">
        <v>55</v>
      </c>
      <c r="L281">
        <f>YEAR(Table1[[#This Row],[Order Date]])</f>
        <v>2024</v>
      </c>
      <c r="M281" t="str">
        <f>TEXT(Table1[[#This Row],[Order Date]],"MMM")</f>
        <v>Jun</v>
      </c>
      <c r="N281" t="str">
        <f>TEXT(Table1[[#This Row],[Order Date]],"DDD")</f>
        <v>Fri</v>
      </c>
      <c r="O281">
        <f>Table1[[#This Row],[Delivered Date]]-Table1[[#This Row],[Order Date]]</f>
        <v>13</v>
      </c>
      <c r="P281">
        <f>ROUND(G281*H281*VLOOKUP(D281,Table2[#All],2,FALSE),0)</f>
        <v>1394</v>
      </c>
      <c r="Q281">
        <f>Table1[[#This Row],[Quantity]]*Table1[[#This Row],[Unit Price]]</f>
        <v>2324</v>
      </c>
      <c r="R281">
        <f>Table1[[#This Row],[Sales Revenue]]-Table1[[#This Row],[Total Cost]]</f>
        <v>930</v>
      </c>
    </row>
    <row r="282" spans="1:18" x14ac:dyDescent="0.35">
      <c r="A282">
        <v>281</v>
      </c>
      <c r="B282" t="s">
        <v>407</v>
      </c>
      <c r="C282" t="s">
        <v>50</v>
      </c>
      <c r="D282" t="s">
        <v>174</v>
      </c>
      <c r="E282" s="1">
        <v>45397</v>
      </c>
      <c r="F282" s="1">
        <v>45400</v>
      </c>
      <c r="G282">
        <v>9</v>
      </c>
      <c r="H282">
        <v>631</v>
      </c>
      <c r="I282" t="s">
        <v>17</v>
      </c>
      <c r="J282" t="s">
        <v>372</v>
      </c>
      <c r="K282" t="s">
        <v>57</v>
      </c>
      <c r="L282">
        <f>YEAR(Table1[[#This Row],[Order Date]])</f>
        <v>2024</v>
      </c>
      <c r="M282" t="str">
        <f>TEXT(Table1[[#This Row],[Order Date]],"MMM")</f>
        <v>Apr</v>
      </c>
      <c r="N282" t="str">
        <f>TEXT(Table1[[#This Row],[Order Date]],"DDD")</f>
        <v>Mon</v>
      </c>
      <c r="O282">
        <f>Table1[[#This Row],[Delivered Date]]-Table1[[#This Row],[Order Date]]</f>
        <v>3</v>
      </c>
      <c r="P282">
        <f>ROUND(G282*H282*VLOOKUP(D282,Table2[#All],2,FALSE),0)</f>
        <v>3975</v>
      </c>
      <c r="Q282">
        <f>Table1[[#This Row],[Quantity]]*Table1[[#This Row],[Unit Price]]</f>
        <v>5679</v>
      </c>
      <c r="R282">
        <f>Table1[[#This Row],[Sales Revenue]]-Table1[[#This Row],[Total Cost]]</f>
        <v>1704</v>
      </c>
    </row>
    <row r="283" spans="1:18" x14ac:dyDescent="0.35">
      <c r="A283">
        <v>282</v>
      </c>
      <c r="B283" t="s">
        <v>408</v>
      </c>
      <c r="C283" t="s">
        <v>51</v>
      </c>
      <c r="D283" t="s">
        <v>193</v>
      </c>
      <c r="E283" s="1">
        <v>45415</v>
      </c>
      <c r="F283" s="1">
        <v>45419</v>
      </c>
      <c r="G283">
        <v>8</v>
      </c>
      <c r="H283">
        <v>663</v>
      </c>
      <c r="I283" t="s">
        <v>17</v>
      </c>
      <c r="J283" t="s">
        <v>372</v>
      </c>
      <c r="K283" t="s">
        <v>56</v>
      </c>
      <c r="L283">
        <f>YEAR(Table1[[#This Row],[Order Date]])</f>
        <v>2024</v>
      </c>
      <c r="M283" t="str">
        <f>TEXT(Table1[[#This Row],[Order Date]],"MMM")</f>
        <v>May</v>
      </c>
      <c r="N283" t="str">
        <f>TEXT(Table1[[#This Row],[Order Date]],"DDD")</f>
        <v>Fri</v>
      </c>
      <c r="O283">
        <f>Table1[[#This Row],[Delivered Date]]-Table1[[#This Row],[Order Date]]</f>
        <v>4</v>
      </c>
      <c r="P283">
        <f>ROUND(G283*H283*VLOOKUP(D283,Table2[#All],2,FALSE),0)</f>
        <v>3182</v>
      </c>
      <c r="Q283">
        <f>Table1[[#This Row],[Quantity]]*Table1[[#This Row],[Unit Price]]</f>
        <v>5304</v>
      </c>
      <c r="R283">
        <f>Table1[[#This Row],[Sales Revenue]]-Table1[[#This Row],[Total Cost]]</f>
        <v>2122</v>
      </c>
    </row>
    <row r="284" spans="1:18" x14ac:dyDescent="0.35">
      <c r="A284">
        <v>283</v>
      </c>
      <c r="B284" t="s">
        <v>409</v>
      </c>
      <c r="C284" t="s">
        <v>52</v>
      </c>
      <c r="D284" t="s">
        <v>112</v>
      </c>
      <c r="E284" s="1">
        <v>45641</v>
      </c>
      <c r="F284" s="1">
        <v>45646</v>
      </c>
      <c r="G284">
        <v>3</v>
      </c>
      <c r="H284">
        <v>791</v>
      </c>
      <c r="I284" t="s">
        <v>1</v>
      </c>
      <c r="J284" t="s">
        <v>71</v>
      </c>
      <c r="K284" t="s">
        <v>58</v>
      </c>
      <c r="L284">
        <f>YEAR(Table1[[#This Row],[Order Date]])</f>
        <v>2024</v>
      </c>
      <c r="M284" t="str">
        <f>TEXT(Table1[[#This Row],[Order Date]],"MMM")</f>
        <v>Dec</v>
      </c>
      <c r="N284" t="str">
        <f>TEXT(Table1[[#This Row],[Order Date]],"DDD")</f>
        <v>Sun</v>
      </c>
      <c r="O284">
        <f>Table1[[#This Row],[Delivered Date]]-Table1[[#This Row],[Order Date]]</f>
        <v>5</v>
      </c>
      <c r="P284">
        <f>ROUND(G284*H284*VLOOKUP(D284,Table2[#All],2,FALSE),0)</f>
        <v>1780</v>
      </c>
      <c r="Q284">
        <f>Table1[[#This Row],[Quantity]]*Table1[[#This Row],[Unit Price]]</f>
        <v>2373</v>
      </c>
      <c r="R284">
        <f>Table1[[#This Row],[Sales Revenue]]-Table1[[#This Row],[Total Cost]]</f>
        <v>593</v>
      </c>
    </row>
    <row r="285" spans="1:18" x14ac:dyDescent="0.35">
      <c r="A285">
        <v>284</v>
      </c>
      <c r="B285" t="s">
        <v>410</v>
      </c>
      <c r="C285" t="s">
        <v>49</v>
      </c>
      <c r="D285" t="s">
        <v>134</v>
      </c>
      <c r="E285" s="1">
        <v>45613</v>
      </c>
      <c r="F285" s="1">
        <v>45616</v>
      </c>
      <c r="G285">
        <v>9</v>
      </c>
      <c r="H285">
        <v>795</v>
      </c>
      <c r="I285" t="s">
        <v>17</v>
      </c>
      <c r="J285" t="s">
        <v>71</v>
      </c>
      <c r="K285" t="s">
        <v>55</v>
      </c>
      <c r="L285">
        <f>YEAR(Table1[[#This Row],[Order Date]])</f>
        <v>2024</v>
      </c>
      <c r="M285" t="str">
        <f>TEXT(Table1[[#This Row],[Order Date]],"MMM")</f>
        <v>Nov</v>
      </c>
      <c r="N285" t="str">
        <f>TEXT(Table1[[#This Row],[Order Date]],"DDD")</f>
        <v>Sun</v>
      </c>
      <c r="O285">
        <f>Table1[[#This Row],[Delivered Date]]-Table1[[#This Row],[Order Date]]</f>
        <v>3</v>
      </c>
      <c r="P285">
        <f>ROUND(G285*H285*VLOOKUP(D285,Table2[#All],2,FALSE),0)</f>
        <v>3935</v>
      </c>
      <c r="Q285">
        <f>Table1[[#This Row],[Quantity]]*Table1[[#This Row],[Unit Price]]</f>
        <v>7155</v>
      </c>
      <c r="R285">
        <f>Table1[[#This Row],[Sales Revenue]]-Table1[[#This Row],[Total Cost]]</f>
        <v>3220</v>
      </c>
    </row>
    <row r="286" spans="1:18" x14ac:dyDescent="0.35">
      <c r="A286">
        <v>285</v>
      </c>
      <c r="B286" t="s">
        <v>411</v>
      </c>
      <c r="C286" t="s">
        <v>50</v>
      </c>
      <c r="D286" t="s">
        <v>174</v>
      </c>
      <c r="E286" s="1">
        <v>45332</v>
      </c>
      <c r="F286" s="1">
        <v>45346</v>
      </c>
      <c r="G286">
        <v>9</v>
      </c>
      <c r="H286">
        <v>953</v>
      </c>
      <c r="I286" t="s">
        <v>17</v>
      </c>
      <c r="J286" t="s">
        <v>369</v>
      </c>
      <c r="K286" t="s">
        <v>56</v>
      </c>
      <c r="L286">
        <f>YEAR(Table1[[#This Row],[Order Date]])</f>
        <v>2024</v>
      </c>
      <c r="M286" t="str">
        <f>TEXT(Table1[[#This Row],[Order Date]],"MMM")</f>
        <v>Feb</v>
      </c>
      <c r="N286" t="str">
        <f>TEXT(Table1[[#This Row],[Order Date]],"DDD")</f>
        <v>Sat</v>
      </c>
      <c r="O286">
        <f>Table1[[#This Row],[Delivered Date]]-Table1[[#This Row],[Order Date]]</f>
        <v>14</v>
      </c>
      <c r="P286">
        <f>ROUND(G286*H286*VLOOKUP(D286,Table2[#All],2,FALSE),0)</f>
        <v>6004</v>
      </c>
      <c r="Q286">
        <f>Table1[[#This Row],[Quantity]]*Table1[[#This Row],[Unit Price]]</f>
        <v>8577</v>
      </c>
      <c r="R286">
        <f>Table1[[#This Row],[Sales Revenue]]-Table1[[#This Row],[Total Cost]]</f>
        <v>2573</v>
      </c>
    </row>
    <row r="287" spans="1:18" x14ac:dyDescent="0.35">
      <c r="A287">
        <v>286</v>
      </c>
      <c r="B287" t="s">
        <v>412</v>
      </c>
      <c r="C287" t="s">
        <v>52</v>
      </c>
      <c r="D287" t="s">
        <v>128</v>
      </c>
      <c r="E287" s="1">
        <v>45592</v>
      </c>
      <c r="F287" s="1">
        <v>45606</v>
      </c>
      <c r="G287">
        <v>2</v>
      </c>
      <c r="H287">
        <v>327</v>
      </c>
      <c r="I287" t="s">
        <v>17</v>
      </c>
      <c r="J287" t="s">
        <v>372</v>
      </c>
      <c r="K287" t="s">
        <v>56</v>
      </c>
      <c r="L287">
        <f>YEAR(Table1[[#This Row],[Order Date]])</f>
        <v>2024</v>
      </c>
      <c r="M287" t="str">
        <f>TEXT(Table1[[#This Row],[Order Date]],"MMM")</f>
        <v>Oct</v>
      </c>
      <c r="N287" t="str">
        <f>TEXT(Table1[[#This Row],[Order Date]],"DDD")</f>
        <v>Sun</v>
      </c>
      <c r="O287">
        <f>Table1[[#This Row],[Delivered Date]]-Table1[[#This Row],[Order Date]]</f>
        <v>14</v>
      </c>
      <c r="P287">
        <f>ROUND(G287*H287*VLOOKUP(D287,Table2[#All],2,FALSE),0)</f>
        <v>458</v>
      </c>
      <c r="Q287">
        <f>Table1[[#This Row],[Quantity]]*Table1[[#This Row],[Unit Price]]</f>
        <v>654</v>
      </c>
      <c r="R287">
        <f>Table1[[#This Row],[Sales Revenue]]-Table1[[#This Row],[Total Cost]]</f>
        <v>196</v>
      </c>
    </row>
    <row r="288" spans="1:18" x14ac:dyDescent="0.35">
      <c r="A288">
        <v>287</v>
      </c>
      <c r="B288" t="s">
        <v>413</v>
      </c>
      <c r="C288" t="s">
        <v>49</v>
      </c>
      <c r="D288" t="s">
        <v>138</v>
      </c>
      <c r="E288" s="1">
        <v>45320</v>
      </c>
      <c r="F288" s="1">
        <v>45324</v>
      </c>
      <c r="G288">
        <v>5</v>
      </c>
      <c r="H288">
        <v>692</v>
      </c>
      <c r="I288" t="s">
        <v>1</v>
      </c>
      <c r="J288" t="s">
        <v>372</v>
      </c>
      <c r="K288" t="s">
        <v>57</v>
      </c>
      <c r="L288">
        <f>YEAR(Table1[[#This Row],[Order Date]])</f>
        <v>2024</v>
      </c>
      <c r="M288" t="str">
        <f>TEXT(Table1[[#This Row],[Order Date]],"MMM")</f>
        <v>Jan</v>
      </c>
      <c r="N288" t="str">
        <f>TEXT(Table1[[#This Row],[Order Date]],"DDD")</f>
        <v>Mon</v>
      </c>
      <c r="O288">
        <f>Table1[[#This Row],[Delivered Date]]-Table1[[#This Row],[Order Date]]</f>
        <v>4</v>
      </c>
      <c r="P288">
        <f>ROUND(G288*H288*VLOOKUP(D288,Table2[#All],2,FALSE),0)</f>
        <v>2249</v>
      </c>
      <c r="Q288">
        <f>Table1[[#This Row],[Quantity]]*Table1[[#This Row],[Unit Price]]</f>
        <v>3460</v>
      </c>
      <c r="R288">
        <f>Table1[[#This Row],[Sales Revenue]]-Table1[[#This Row],[Total Cost]]</f>
        <v>1211</v>
      </c>
    </row>
    <row r="289" spans="1:18" x14ac:dyDescent="0.35">
      <c r="A289">
        <v>288</v>
      </c>
      <c r="B289" t="s">
        <v>414</v>
      </c>
      <c r="C289" t="s">
        <v>50</v>
      </c>
      <c r="D289" t="s">
        <v>136</v>
      </c>
      <c r="E289" s="1">
        <v>45651</v>
      </c>
      <c r="F289" s="1">
        <v>45658</v>
      </c>
      <c r="G289">
        <v>1</v>
      </c>
      <c r="H289">
        <v>177</v>
      </c>
      <c r="I289" t="s">
        <v>17</v>
      </c>
      <c r="J289" t="s">
        <v>71</v>
      </c>
      <c r="K289" t="s">
        <v>57</v>
      </c>
      <c r="L289">
        <f>YEAR(Table1[[#This Row],[Order Date]])</f>
        <v>2024</v>
      </c>
      <c r="M289" t="str">
        <f>TEXT(Table1[[#This Row],[Order Date]],"MMM")</f>
        <v>Dec</v>
      </c>
      <c r="N289" t="str">
        <f>TEXT(Table1[[#This Row],[Order Date]],"DDD")</f>
        <v>Wed</v>
      </c>
      <c r="O289">
        <f>Table1[[#This Row],[Delivered Date]]-Table1[[#This Row],[Order Date]]</f>
        <v>7</v>
      </c>
      <c r="P289">
        <f>ROUND(G289*H289*VLOOKUP(D289,Table2[#All],2,FALSE),0)</f>
        <v>150</v>
      </c>
      <c r="Q289">
        <f>Table1[[#This Row],[Quantity]]*Table1[[#This Row],[Unit Price]]</f>
        <v>177</v>
      </c>
      <c r="R289">
        <f>Table1[[#This Row],[Sales Revenue]]-Table1[[#This Row],[Total Cost]]</f>
        <v>27</v>
      </c>
    </row>
    <row r="290" spans="1:18" x14ac:dyDescent="0.35">
      <c r="A290">
        <v>289</v>
      </c>
      <c r="B290" t="s">
        <v>415</v>
      </c>
      <c r="C290" t="s">
        <v>49</v>
      </c>
      <c r="D290" t="s">
        <v>134</v>
      </c>
      <c r="E290" s="1">
        <v>45377</v>
      </c>
      <c r="F290" s="1">
        <v>45390</v>
      </c>
      <c r="G290">
        <v>6</v>
      </c>
      <c r="H290">
        <v>139</v>
      </c>
      <c r="I290" t="s">
        <v>17</v>
      </c>
      <c r="J290" t="s">
        <v>372</v>
      </c>
      <c r="K290" t="s">
        <v>55</v>
      </c>
      <c r="L290">
        <f>YEAR(Table1[[#This Row],[Order Date]])</f>
        <v>2024</v>
      </c>
      <c r="M290" t="str">
        <f>TEXT(Table1[[#This Row],[Order Date]],"MMM")</f>
        <v>Mar</v>
      </c>
      <c r="N290" t="str">
        <f>TEXT(Table1[[#This Row],[Order Date]],"DDD")</f>
        <v>Tue</v>
      </c>
      <c r="O290">
        <f>Table1[[#This Row],[Delivered Date]]-Table1[[#This Row],[Order Date]]</f>
        <v>13</v>
      </c>
      <c r="P290">
        <f>ROUND(G290*H290*VLOOKUP(D290,Table2[#All],2,FALSE),0)</f>
        <v>459</v>
      </c>
      <c r="Q290">
        <f>Table1[[#This Row],[Quantity]]*Table1[[#This Row],[Unit Price]]</f>
        <v>834</v>
      </c>
      <c r="R290">
        <f>Table1[[#This Row],[Sales Revenue]]-Table1[[#This Row],[Total Cost]]</f>
        <v>375</v>
      </c>
    </row>
    <row r="291" spans="1:18" x14ac:dyDescent="0.35">
      <c r="A291">
        <v>290</v>
      </c>
      <c r="B291" t="s">
        <v>416</v>
      </c>
      <c r="C291" t="s">
        <v>49</v>
      </c>
      <c r="D291" t="s">
        <v>142</v>
      </c>
      <c r="E291" s="1">
        <v>45480</v>
      </c>
      <c r="F291" s="1">
        <v>45490</v>
      </c>
      <c r="G291">
        <v>3</v>
      </c>
      <c r="H291">
        <v>271</v>
      </c>
      <c r="I291" t="s">
        <v>17</v>
      </c>
      <c r="J291" t="s">
        <v>73</v>
      </c>
      <c r="K291" t="s">
        <v>58</v>
      </c>
      <c r="L291">
        <f>YEAR(Table1[[#This Row],[Order Date]])</f>
        <v>2024</v>
      </c>
      <c r="M291" t="str">
        <f>TEXT(Table1[[#This Row],[Order Date]],"MMM")</f>
        <v>Jul</v>
      </c>
      <c r="N291" t="str">
        <f>TEXT(Table1[[#This Row],[Order Date]],"DDD")</f>
        <v>Sun</v>
      </c>
      <c r="O291">
        <f>Table1[[#This Row],[Delivered Date]]-Table1[[#This Row],[Order Date]]</f>
        <v>10</v>
      </c>
      <c r="P291">
        <f>ROUND(G291*H291*VLOOKUP(D291,Table2[#All],2,FALSE),0)</f>
        <v>407</v>
      </c>
      <c r="Q291">
        <f>Table1[[#This Row],[Quantity]]*Table1[[#This Row],[Unit Price]]</f>
        <v>813</v>
      </c>
      <c r="R291">
        <f>Table1[[#This Row],[Sales Revenue]]-Table1[[#This Row],[Total Cost]]</f>
        <v>406</v>
      </c>
    </row>
    <row r="292" spans="1:18" x14ac:dyDescent="0.35">
      <c r="A292">
        <v>291</v>
      </c>
      <c r="B292" t="s">
        <v>417</v>
      </c>
      <c r="C292" t="s">
        <v>50</v>
      </c>
      <c r="D292" t="s">
        <v>136</v>
      </c>
      <c r="E292" s="1">
        <v>45552</v>
      </c>
      <c r="F292" s="1">
        <v>45555</v>
      </c>
      <c r="G292">
        <v>1</v>
      </c>
      <c r="H292">
        <v>55</v>
      </c>
      <c r="I292" t="s">
        <v>1</v>
      </c>
      <c r="J292" t="s">
        <v>73</v>
      </c>
      <c r="K292" t="s">
        <v>55</v>
      </c>
      <c r="L292">
        <f>YEAR(Table1[[#This Row],[Order Date]])</f>
        <v>2024</v>
      </c>
      <c r="M292" t="str">
        <f>TEXT(Table1[[#This Row],[Order Date]],"MMM")</f>
        <v>Sep</v>
      </c>
      <c r="N292" t="str">
        <f>TEXT(Table1[[#This Row],[Order Date]],"DDD")</f>
        <v>Tue</v>
      </c>
      <c r="O292">
        <f>Table1[[#This Row],[Delivered Date]]-Table1[[#This Row],[Order Date]]</f>
        <v>3</v>
      </c>
      <c r="P292">
        <f>ROUND(G292*H292*VLOOKUP(D292,Table2[#All],2,FALSE),0)</f>
        <v>47</v>
      </c>
      <c r="Q292">
        <f>Table1[[#This Row],[Quantity]]*Table1[[#This Row],[Unit Price]]</f>
        <v>55</v>
      </c>
      <c r="R292">
        <f>Table1[[#This Row],[Sales Revenue]]-Table1[[#This Row],[Total Cost]]</f>
        <v>8</v>
      </c>
    </row>
    <row r="293" spans="1:18" x14ac:dyDescent="0.35">
      <c r="A293">
        <v>292</v>
      </c>
      <c r="B293" t="s">
        <v>418</v>
      </c>
      <c r="C293" t="s">
        <v>50</v>
      </c>
      <c r="D293" t="s">
        <v>110</v>
      </c>
      <c r="E293" s="1">
        <v>45478</v>
      </c>
      <c r="F293" s="1">
        <v>45491</v>
      </c>
      <c r="G293">
        <v>7</v>
      </c>
      <c r="H293">
        <v>952</v>
      </c>
      <c r="I293" t="s">
        <v>1</v>
      </c>
      <c r="J293" t="s">
        <v>369</v>
      </c>
      <c r="K293" t="s">
        <v>58</v>
      </c>
      <c r="L293">
        <f>YEAR(Table1[[#This Row],[Order Date]])</f>
        <v>2024</v>
      </c>
      <c r="M293" t="str">
        <f>TEXT(Table1[[#This Row],[Order Date]],"MMM")</f>
        <v>Jul</v>
      </c>
      <c r="N293" t="str">
        <f>TEXT(Table1[[#This Row],[Order Date]],"DDD")</f>
        <v>Fri</v>
      </c>
      <c r="O293">
        <f>Table1[[#This Row],[Delivered Date]]-Table1[[#This Row],[Order Date]]</f>
        <v>13</v>
      </c>
      <c r="P293">
        <f>ROUND(G293*H293*VLOOKUP(D293,Table2[#All],2,FALSE),0)</f>
        <v>4332</v>
      </c>
      <c r="Q293">
        <f>Table1[[#This Row],[Quantity]]*Table1[[#This Row],[Unit Price]]</f>
        <v>6664</v>
      </c>
      <c r="R293">
        <f>Table1[[#This Row],[Sales Revenue]]-Table1[[#This Row],[Total Cost]]</f>
        <v>2332</v>
      </c>
    </row>
    <row r="294" spans="1:18" x14ac:dyDescent="0.35">
      <c r="A294">
        <v>293</v>
      </c>
      <c r="B294" t="s">
        <v>419</v>
      </c>
      <c r="C294" t="s">
        <v>50</v>
      </c>
      <c r="D294" t="s">
        <v>115</v>
      </c>
      <c r="E294" s="1">
        <v>45482</v>
      </c>
      <c r="F294" s="1">
        <v>45488</v>
      </c>
      <c r="G294">
        <v>2</v>
      </c>
      <c r="H294">
        <v>524</v>
      </c>
      <c r="I294" t="s">
        <v>1</v>
      </c>
      <c r="J294" t="s">
        <v>372</v>
      </c>
      <c r="K294" t="s">
        <v>57</v>
      </c>
      <c r="L294">
        <f>YEAR(Table1[[#This Row],[Order Date]])</f>
        <v>2024</v>
      </c>
      <c r="M294" t="str">
        <f>TEXT(Table1[[#This Row],[Order Date]],"MMM")</f>
        <v>Jul</v>
      </c>
      <c r="N294" t="str">
        <f>TEXT(Table1[[#This Row],[Order Date]],"DDD")</f>
        <v>Tue</v>
      </c>
      <c r="O294">
        <f>Table1[[#This Row],[Delivered Date]]-Table1[[#This Row],[Order Date]]</f>
        <v>6</v>
      </c>
      <c r="P294">
        <f>ROUND(G294*H294*VLOOKUP(D294,Table2[#All],2,FALSE),0)</f>
        <v>838</v>
      </c>
      <c r="Q294">
        <f>Table1[[#This Row],[Quantity]]*Table1[[#This Row],[Unit Price]]</f>
        <v>1048</v>
      </c>
      <c r="R294">
        <f>Table1[[#This Row],[Sales Revenue]]-Table1[[#This Row],[Total Cost]]</f>
        <v>210</v>
      </c>
    </row>
    <row r="295" spans="1:18" x14ac:dyDescent="0.35">
      <c r="A295">
        <v>294</v>
      </c>
      <c r="B295" t="s">
        <v>420</v>
      </c>
      <c r="C295" t="s">
        <v>48</v>
      </c>
      <c r="D295" t="s">
        <v>130</v>
      </c>
      <c r="E295" s="1">
        <v>45417</v>
      </c>
      <c r="F295" s="1">
        <v>45421</v>
      </c>
      <c r="G295">
        <v>3</v>
      </c>
      <c r="H295">
        <v>16</v>
      </c>
      <c r="I295" t="s">
        <v>1</v>
      </c>
      <c r="J295" t="s">
        <v>71</v>
      </c>
      <c r="K295" t="s">
        <v>56</v>
      </c>
      <c r="L295">
        <f>YEAR(Table1[[#This Row],[Order Date]])</f>
        <v>2024</v>
      </c>
      <c r="M295" t="str">
        <f>TEXT(Table1[[#This Row],[Order Date]],"MMM")</f>
        <v>May</v>
      </c>
      <c r="N295" t="str">
        <f>TEXT(Table1[[#This Row],[Order Date]],"DDD")</f>
        <v>Sun</v>
      </c>
      <c r="O295">
        <f>Table1[[#This Row],[Delivered Date]]-Table1[[#This Row],[Order Date]]</f>
        <v>4</v>
      </c>
      <c r="P295">
        <f>ROUND(G295*H295*VLOOKUP(D295,Table2[#All],2,FALSE),0)</f>
        <v>34</v>
      </c>
      <c r="Q295">
        <f>Table1[[#This Row],[Quantity]]*Table1[[#This Row],[Unit Price]]</f>
        <v>48</v>
      </c>
      <c r="R295">
        <f>Table1[[#This Row],[Sales Revenue]]-Table1[[#This Row],[Total Cost]]</f>
        <v>14</v>
      </c>
    </row>
    <row r="296" spans="1:18" x14ac:dyDescent="0.35">
      <c r="A296">
        <v>295</v>
      </c>
      <c r="B296" t="s">
        <v>421</v>
      </c>
      <c r="C296" t="s">
        <v>49</v>
      </c>
      <c r="D296" t="s">
        <v>134</v>
      </c>
      <c r="E296" s="1">
        <v>45617</v>
      </c>
      <c r="F296" s="1">
        <v>45621</v>
      </c>
      <c r="G296">
        <v>1</v>
      </c>
      <c r="H296">
        <v>983</v>
      </c>
      <c r="I296" t="s">
        <v>17</v>
      </c>
      <c r="J296" t="s">
        <v>74</v>
      </c>
      <c r="K296" t="s">
        <v>57</v>
      </c>
      <c r="L296">
        <f>YEAR(Table1[[#This Row],[Order Date]])</f>
        <v>2024</v>
      </c>
      <c r="M296" t="str">
        <f>TEXT(Table1[[#This Row],[Order Date]],"MMM")</f>
        <v>Nov</v>
      </c>
      <c r="N296" t="str">
        <f>TEXT(Table1[[#This Row],[Order Date]],"DDD")</f>
        <v>Thu</v>
      </c>
      <c r="O296">
        <f>Table1[[#This Row],[Delivered Date]]-Table1[[#This Row],[Order Date]]</f>
        <v>4</v>
      </c>
      <c r="P296">
        <f>ROUND(G296*H296*VLOOKUP(D296,Table2[#All],2,FALSE),0)</f>
        <v>541</v>
      </c>
      <c r="Q296">
        <f>Table1[[#This Row],[Quantity]]*Table1[[#This Row],[Unit Price]]</f>
        <v>983</v>
      </c>
      <c r="R296">
        <f>Table1[[#This Row],[Sales Revenue]]-Table1[[#This Row],[Total Cost]]</f>
        <v>442</v>
      </c>
    </row>
    <row r="297" spans="1:18" x14ac:dyDescent="0.35">
      <c r="A297">
        <v>296</v>
      </c>
      <c r="B297" t="s">
        <v>422</v>
      </c>
      <c r="C297" t="s">
        <v>50</v>
      </c>
      <c r="D297" t="s">
        <v>136</v>
      </c>
      <c r="E297" s="1">
        <v>45646</v>
      </c>
      <c r="F297" s="1">
        <v>45657</v>
      </c>
      <c r="G297">
        <v>5</v>
      </c>
      <c r="H297">
        <v>105</v>
      </c>
      <c r="I297" t="s">
        <v>17</v>
      </c>
      <c r="J297" t="s">
        <v>369</v>
      </c>
      <c r="K297" t="s">
        <v>56</v>
      </c>
      <c r="L297">
        <f>YEAR(Table1[[#This Row],[Order Date]])</f>
        <v>2024</v>
      </c>
      <c r="M297" t="str">
        <f>TEXT(Table1[[#This Row],[Order Date]],"MMM")</f>
        <v>Dec</v>
      </c>
      <c r="N297" t="str">
        <f>TEXT(Table1[[#This Row],[Order Date]],"DDD")</f>
        <v>Fri</v>
      </c>
      <c r="O297">
        <f>Table1[[#This Row],[Delivered Date]]-Table1[[#This Row],[Order Date]]</f>
        <v>11</v>
      </c>
      <c r="P297">
        <f>ROUND(G297*H297*VLOOKUP(D297,Table2[#All],2,FALSE),0)</f>
        <v>446</v>
      </c>
      <c r="Q297">
        <f>Table1[[#This Row],[Quantity]]*Table1[[#This Row],[Unit Price]]</f>
        <v>525</v>
      </c>
      <c r="R297">
        <f>Table1[[#This Row],[Sales Revenue]]-Table1[[#This Row],[Total Cost]]</f>
        <v>79</v>
      </c>
    </row>
    <row r="298" spans="1:18" x14ac:dyDescent="0.35">
      <c r="A298">
        <v>297</v>
      </c>
      <c r="B298" t="s">
        <v>423</v>
      </c>
      <c r="C298" t="s">
        <v>51</v>
      </c>
      <c r="D298" t="s">
        <v>108</v>
      </c>
      <c r="E298" s="1">
        <v>45526</v>
      </c>
      <c r="F298" s="1">
        <v>45540</v>
      </c>
      <c r="G298">
        <v>2</v>
      </c>
      <c r="H298">
        <v>604</v>
      </c>
      <c r="I298" t="s">
        <v>1</v>
      </c>
      <c r="J298" t="s">
        <v>369</v>
      </c>
      <c r="K298" t="s">
        <v>58</v>
      </c>
      <c r="L298">
        <f>YEAR(Table1[[#This Row],[Order Date]])</f>
        <v>2024</v>
      </c>
      <c r="M298" t="str">
        <f>TEXT(Table1[[#This Row],[Order Date]],"MMM")</f>
        <v>Aug</v>
      </c>
      <c r="N298" t="str">
        <f>TEXT(Table1[[#This Row],[Order Date]],"DDD")</f>
        <v>Thu</v>
      </c>
      <c r="O298">
        <f>Table1[[#This Row],[Delivered Date]]-Table1[[#This Row],[Order Date]]</f>
        <v>14</v>
      </c>
      <c r="P298">
        <f>ROUND(G298*H298*VLOOKUP(D298,Table2[#All],2,FALSE),0)</f>
        <v>664</v>
      </c>
      <c r="Q298">
        <f>Table1[[#This Row],[Quantity]]*Table1[[#This Row],[Unit Price]]</f>
        <v>1208</v>
      </c>
      <c r="R298">
        <f>Table1[[#This Row],[Sales Revenue]]-Table1[[#This Row],[Total Cost]]</f>
        <v>544</v>
      </c>
    </row>
    <row r="299" spans="1:18" x14ac:dyDescent="0.35">
      <c r="A299">
        <v>298</v>
      </c>
      <c r="B299" t="s">
        <v>424</v>
      </c>
      <c r="C299" t="s">
        <v>51</v>
      </c>
      <c r="D299" t="s">
        <v>193</v>
      </c>
      <c r="E299" s="1">
        <v>45595</v>
      </c>
      <c r="F299" s="1">
        <v>45605</v>
      </c>
      <c r="G299">
        <v>10</v>
      </c>
      <c r="H299">
        <v>73</v>
      </c>
      <c r="I299" t="s">
        <v>1</v>
      </c>
      <c r="J299" t="s">
        <v>71</v>
      </c>
      <c r="K299" t="s">
        <v>57</v>
      </c>
      <c r="L299">
        <f>YEAR(Table1[[#This Row],[Order Date]])</f>
        <v>2024</v>
      </c>
      <c r="M299" t="str">
        <f>TEXT(Table1[[#This Row],[Order Date]],"MMM")</f>
        <v>Oct</v>
      </c>
      <c r="N299" t="str">
        <f>TEXT(Table1[[#This Row],[Order Date]],"DDD")</f>
        <v>Wed</v>
      </c>
      <c r="O299">
        <f>Table1[[#This Row],[Delivered Date]]-Table1[[#This Row],[Order Date]]</f>
        <v>10</v>
      </c>
      <c r="P299">
        <f>ROUND(G299*H299*VLOOKUP(D299,Table2[#All],2,FALSE),0)</f>
        <v>438</v>
      </c>
      <c r="Q299">
        <f>Table1[[#This Row],[Quantity]]*Table1[[#This Row],[Unit Price]]</f>
        <v>730</v>
      </c>
      <c r="R299">
        <f>Table1[[#This Row],[Sales Revenue]]-Table1[[#This Row],[Total Cost]]</f>
        <v>292</v>
      </c>
    </row>
    <row r="300" spans="1:18" x14ac:dyDescent="0.35">
      <c r="A300">
        <v>299</v>
      </c>
      <c r="B300" t="s">
        <v>425</v>
      </c>
      <c r="C300" t="s">
        <v>51</v>
      </c>
      <c r="D300" t="s">
        <v>108</v>
      </c>
      <c r="E300" s="1">
        <v>45411</v>
      </c>
      <c r="F300" s="1">
        <v>45426</v>
      </c>
      <c r="G300">
        <v>2</v>
      </c>
      <c r="H300">
        <v>976</v>
      </c>
      <c r="I300" t="s">
        <v>17</v>
      </c>
      <c r="J300" t="s">
        <v>369</v>
      </c>
      <c r="K300" t="s">
        <v>55</v>
      </c>
      <c r="L300">
        <f>YEAR(Table1[[#This Row],[Order Date]])</f>
        <v>2024</v>
      </c>
      <c r="M300" t="str">
        <f>TEXT(Table1[[#This Row],[Order Date]],"MMM")</f>
        <v>Apr</v>
      </c>
      <c r="N300" t="str">
        <f>TEXT(Table1[[#This Row],[Order Date]],"DDD")</f>
        <v>Mon</v>
      </c>
      <c r="O300">
        <f>Table1[[#This Row],[Delivered Date]]-Table1[[#This Row],[Order Date]]</f>
        <v>15</v>
      </c>
      <c r="P300">
        <f>ROUND(G300*H300*VLOOKUP(D300,Table2[#All],2,FALSE),0)</f>
        <v>1074</v>
      </c>
      <c r="Q300">
        <f>Table1[[#This Row],[Quantity]]*Table1[[#This Row],[Unit Price]]</f>
        <v>1952</v>
      </c>
      <c r="R300">
        <f>Table1[[#This Row],[Sales Revenue]]-Table1[[#This Row],[Total Cost]]</f>
        <v>878</v>
      </c>
    </row>
    <row r="301" spans="1:18" x14ac:dyDescent="0.35">
      <c r="A301">
        <v>300</v>
      </c>
      <c r="B301" t="s">
        <v>426</v>
      </c>
      <c r="C301" t="s">
        <v>50</v>
      </c>
      <c r="D301" t="s">
        <v>102</v>
      </c>
      <c r="E301" s="1">
        <v>45372</v>
      </c>
      <c r="F301" s="1">
        <v>45375</v>
      </c>
      <c r="G301">
        <v>5</v>
      </c>
      <c r="H301">
        <v>856</v>
      </c>
      <c r="I301" t="s">
        <v>1</v>
      </c>
      <c r="J301" t="s">
        <v>372</v>
      </c>
      <c r="K301" t="s">
        <v>57</v>
      </c>
      <c r="L301">
        <f>YEAR(Table1[[#This Row],[Order Date]])</f>
        <v>2024</v>
      </c>
      <c r="M301" t="str">
        <f>TEXT(Table1[[#This Row],[Order Date]],"MMM")</f>
        <v>Mar</v>
      </c>
      <c r="N301" t="str">
        <f>TEXT(Table1[[#This Row],[Order Date]],"DDD")</f>
        <v>Thu</v>
      </c>
      <c r="O301">
        <f>Table1[[#This Row],[Delivered Date]]-Table1[[#This Row],[Order Date]]</f>
        <v>3</v>
      </c>
      <c r="P301">
        <f>ROUND(G301*H301*VLOOKUP(D301,Table2[#All],2,FALSE),0)</f>
        <v>3210</v>
      </c>
      <c r="Q301">
        <f>Table1[[#This Row],[Quantity]]*Table1[[#This Row],[Unit Price]]</f>
        <v>4280</v>
      </c>
      <c r="R301">
        <f>Table1[[#This Row],[Sales Revenue]]-Table1[[#This Row],[Total Cost]]</f>
        <v>1070</v>
      </c>
    </row>
    <row r="302" spans="1:18" x14ac:dyDescent="0.35">
      <c r="A302">
        <v>301</v>
      </c>
      <c r="B302" t="s">
        <v>427</v>
      </c>
      <c r="C302" t="s">
        <v>49</v>
      </c>
      <c r="D302" t="s">
        <v>104</v>
      </c>
      <c r="E302" s="1">
        <v>45638</v>
      </c>
      <c r="F302" s="1">
        <v>45651</v>
      </c>
      <c r="G302">
        <v>5</v>
      </c>
      <c r="H302">
        <v>276</v>
      </c>
      <c r="I302" t="s">
        <v>1</v>
      </c>
      <c r="J302" t="s">
        <v>73</v>
      </c>
      <c r="K302" t="s">
        <v>55</v>
      </c>
      <c r="L302">
        <f>YEAR(Table1[[#This Row],[Order Date]])</f>
        <v>2024</v>
      </c>
      <c r="M302" t="str">
        <f>TEXT(Table1[[#This Row],[Order Date]],"MMM")</f>
        <v>Dec</v>
      </c>
      <c r="N302" t="str">
        <f>TEXT(Table1[[#This Row],[Order Date]],"DDD")</f>
        <v>Thu</v>
      </c>
      <c r="O302">
        <f>Table1[[#This Row],[Delivered Date]]-Table1[[#This Row],[Order Date]]</f>
        <v>13</v>
      </c>
      <c r="P302">
        <f>ROUND(G302*H302*VLOOKUP(D302,Table2[#All],2,FALSE),0)</f>
        <v>690</v>
      </c>
      <c r="Q302">
        <f>Table1[[#This Row],[Quantity]]*Table1[[#This Row],[Unit Price]]</f>
        <v>1380</v>
      </c>
      <c r="R302">
        <f>Table1[[#This Row],[Sales Revenue]]-Table1[[#This Row],[Total Cost]]</f>
        <v>690</v>
      </c>
    </row>
    <row r="303" spans="1:18" x14ac:dyDescent="0.35">
      <c r="A303">
        <v>302</v>
      </c>
      <c r="B303" t="s">
        <v>428</v>
      </c>
      <c r="C303" t="s">
        <v>51</v>
      </c>
      <c r="D303" t="s">
        <v>117</v>
      </c>
      <c r="E303" s="1">
        <v>45576</v>
      </c>
      <c r="F303" s="1">
        <v>45588</v>
      </c>
      <c r="G303">
        <v>9</v>
      </c>
      <c r="H303">
        <v>265</v>
      </c>
      <c r="I303" t="s">
        <v>1</v>
      </c>
      <c r="J303" t="s">
        <v>369</v>
      </c>
      <c r="K303" t="s">
        <v>56</v>
      </c>
      <c r="L303">
        <f>YEAR(Table1[[#This Row],[Order Date]])</f>
        <v>2024</v>
      </c>
      <c r="M303" t="str">
        <f>TEXT(Table1[[#This Row],[Order Date]],"MMM")</f>
        <v>Oct</v>
      </c>
      <c r="N303" t="str">
        <f>TEXT(Table1[[#This Row],[Order Date]],"DDD")</f>
        <v>Fri</v>
      </c>
      <c r="O303">
        <f>Table1[[#This Row],[Delivered Date]]-Table1[[#This Row],[Order Date]]</f>
        <v>12</v>
      </c>
      <c r="P303">
        <f>ROUND(G303*H303*VLOOKUP(D303,Table2[#All],2,FALSE),0)</f>
        <v>1193</v>
      </c>
      <c r="Q303">
        <f>Table1[[#This Row],[Quantity]]*Table1[[#This Row],[Unit Price]]</f>
        <v>2385</v>
      </c>
      <c r="R303">
        <f>Table1[[#This Row],[Sales Revenue]]-Table1[[#This Row],[Total Cost]]</f>
        <v>1192</v>
      </c>
    </row>
    <row r="304" spans="1:18" x14ac:dyDescent="0.35">
      <c r="A304">
        <v>303</v>
      </c>
      <c r="B304" t="s">
        <v>429</v>
      </c>
      <c r="C304" t="s">
        <v>48</v>
      </c>
      <c r="D304" t="s">
        <v>119</v>
      </c>
      <c r="E304" s="1">
        <v>45298</v>
      </c>
      <c r="F304" s="1">
        <v>45303</v>
      </c>
      <c r="G304">
        <v>1</v>
      </c>
      <c r="H304">
        <v>860</v>
      </c>
      <c r="I304" t="s">
        <v>1</v>
      </c>
      <c r="J304" t="s">
        <v>73</v>
      </c>
      <c r="K304" t="s">
        <v>57</v>
      </c>
      <c r="L304">
        <f>YEAR(Table1[[#This Row],[Order Date]])</f>
        <v>2024</v>
      </c>
      <c r="M304" t="str">
        <f>TEXT(Table1[[#This Row],[Order Date]],"MMM")</f>
        <v>Jan</v>
      </c>
      <c r="N304" t="str">
        <f>TEXT(Table1[[#This Row],[Order Date]],"DDD")</f>
        <v>Sun</v>
      </c>
      <c r="O304">
        <f>Table1[[#This Row],[Delivered Date]]-Table1[[#This Row],[Order Date]]</f>
        <v>5</v>
      </c>
      <c r="P304">
        <f>ROUND(G304*H304*VLOOKUP(D304,Table2[#All],2,FALSE),0)</f>
        <v>559</v>
      </c>
      <c r="Q304">
        <f>Table1[[#This Row],[Quantity]]*Table1[[#This Row],[Unit Price]]</f>
        <v>860</v>
      </c>
      <c r="R304">
        <f>Table1[[#This Row],[Sales Revenue]]-Table1[[#This Row],[Total Cost]]</f>
        <v>301</v>
      </c>
    </row>
    <row r="305" spans="1:18" x14ac:dyDescent="0.35">
      <c r="A305">
        <v>304</v>
      </c>
      <c r="B305" t="s">
        <v>430</v>
      </c>
      <c r="C305" t="s">
        <v>48</v>
      </c>
      <c r="D305" t="s">
        <v>106</v>
      </c>
      <c r="E305" s="1">
        <v>45482</v>
      </c>
      <c r="F305" s="1">
        <v>45493</v>
      </c>
      <c r="G305">
        <v>2</v>
      </c>
      <c r="H305">
        <v>606</v>
      </c>
      <c r="I305" t="s">
        <v>1</v>
      </c>
      <c r="J305" t="s">
        <v>372</v>
      </c>
      <c r="K305" t="s">
        <v>58</v>
      </c>
      <c r="L305">
        <f>YEAR(Table1[[#This Row],[Order Date]])</f>
        <v>2024</v>
      </c>
      <c r="M305" t="str">
        <f>TEXT(Table1[[#This Row],[Order Date]],"MMM")</f>
        <v>Jul</v>
      </c>
      <c r="N305" t="str">
        <f>TEXT(Table1[[#This Row],[Order Date]],"DDD")</f>
        <v>Tue</v>
      </c>
      <c r="O305">
        <f>Table1[[#This Row],[Delivered Date]]-Table1[[#This Row],[Order Date]]</f>
        <v>11</v>
      </c>
      <c r="P305">
        <f>ROUND(G305*H305*VLOOKUP(D305,Table2[#All],2,FALSE),0)</f>
        <v>909</v>
      </c>
      <c r="Q305">
        <f>Table1[[#This Row],[Quantity]]*Table1[[#This Row],[Unit Price]]</f>
        <v>1212</v>
      </c>
      <c r="R305">
        <f>Table1[[#This Row],[Sales Revenue]]-Table1[[#This Row],[Total Cost]]</f>
        <v>303</v>
      </c>
    </row>
    <row r="306" spans="1:18" x14ac:dyDescent="0.35">
      <c r="A306">
        <v>305</v>
      </c>
      <c r="B306" t="s">
        <v>431</v>
      </c>
      <c r="C306" t="s">
        <v>50</v>
      </c>
      <c r="D306" t="s">
        <v>102</v>
      </c>
      <c r="E306" s="1">
        <v>45528</v>
      </c>
      <c r="F306" s="1">
        <v>45534</v>
      </c>
      <c r="G306">
        <v>1</v>
      </c>
      <c r="H306">
        <v>182</v>
      </c>
      <c r="I306" t="s">
        <v>17</v>
      </c>
      <c r="J306" t="s">
        <v>372</v>
      </c>
      <c r="K306" t="s">
        <v>57</v>
      </c>
      <c r="L306">
        <f>YEAR(Table1[[#This Row],[Order Date]])</f>
        <v>2024</v>
      </c>
      <c r="M306" t="str">
        <f>TEXT(Table1[[#This Row],[Order Date]],"MMM")</f>
        <v>Aug</v>
      </c>
      <c r="N306" t="str">
        <f>TEXT(Table1[[#This Row],[Order Date]],"DDD")</f>
        <v>Sat</v>
      </c>
      <c r="O306">
        <f>Table1[[#This Row],[Delivered Date]]-Table1[[#This Row],[Order Date]]</f>
        <v>6</v>
      </c>
      <c r="P306">
        <f>ROUND(G306*H306*VLOOKUP(D306,Table2[#All],2,FALSE),0)</f>
        <v>137</v>
      </c>
      <c r="Q306">
        <f>Table1[[#This Row],[Quantity]]*Table1[[#This Row],[Unit Price]]</f>
        <v>182</v>
      </c>
      <c r="R306">
        <f>Table1[[#This Row],[Sales Revenue]]-Table1[[#This Row],[Total Cost]]</f>
        <v>45</v>
      </c>
    </row>
    <row r="307" spans="1:18" x14ac:dyDescent="0.35">
      <c r="A307">
        <v>306</v>
      </c>
      <c r="B307" t="s">
        <v>432</v>
      </c>
      <c r="C307" t="s">
        <v>51</v>
      </c>
      <c r="D307" t="s">
        <v>108</v>
      </c>
      <c r="E307" s="1">
        <v>45826</v>
      </c>
      <c r="F307" s="1">
        <v>45836</v>
      </c>
      <c r="G307">
        <v>6</v>
      </c>
      <c r="H307">
        <v>973</v>
      </c>
      <c r="I307" t="s">
        <v>1</v>
      </c>
      <c r="J307" t="s">
        <v>73</v>
      </c>
      <c r="K307" t="s">
        <v>58</v>
      </c>
      <c r="L307">
        <f>YEAR(Table1[[#This Row],[Order Date]])</f>
        <v>2025</v>
      </c>
      <c r="M307" t="str">
        <f>TEXT(Table1[[#This Row],[Order Date]],"MMM")</f>
        <v>Jun</v>
      </c>
      <c r="N307" t="str">
        <f>TEXT(Table1[[#This Row],[Order Date]],"DDD")</f>
        <v>Wed</v>
      </c>
      <c r="O307">
        <f>Table1[[#This Row],[Delivered Date]]-Table1[[#This Row],[Order Date]]</f>
        <v>10</v>
      </c>
      <c r="P307">
        <f>ROUND(G307*H307*VLOOKUP(D307,Table2[#All],2,FALSE),0)</f>
        <v>3211</v>
      </c>
      <c r="Q307">
        <f>Table1[[#This Row],[Quantity]]*Table1[[#This Row],[Unit Price]]</f>
        <v>5838</v>
      </c>
      <c r="R307">
        <f>Table1[[#This Row],[Sales Revenue]]-Table1[[#This Row],[Total Cost]]</f>
        <v>2627</v>
      </c>
    </row>
    <row r="308" spans="1:18" x14ac:dyDescent="0.35">
      <c r="A308">
        <v>307</v>
      </c>
      <c r="B308" t="s">
        <v>433</v>
      </c>
      <c r="C308" t="s">
        <v>51</v>
      </c>
      <c r="D308" t="s">
        <v>108</v>
      </c>
      <c r="E308" s="1">
        <v>45690</v>
      </c>
      <c r="F308" s="1">
        <v>45696</v>
      </c>
      <c r="G308">
        <v>2</v>
      </c>
      <c r="H308">
        <v>947</v>
      </c>
      <c r="I308" t="s">
        <v>1</v>
      </c>
      <c r="J308" t="s">
        <v>71</v>
      </c>
      <c r="K308" t="s">
        <v>58</v>
      </c>
      <c r="L308">
        <f>YEAR(Table1[[#This Row],[Order Date]])</f>
        <v>2025</v>
      </c>
      <c r="M308" t="str">
        <f>TEXT(Table1[[#This Row],[Order Date]],"MMM")</f>
        <v>Feb</v>
      </c>
      <c r="N308" t="str">
        <f>TEXT(Table1[[#This Row],[Order Date]],"DDD")</f>
        <v>Sun</v>
      </c>
      <c r="O308">
        <f>Table1[[#This Row],[Delivered Date]]-Table1[[#This Row],[Order Date]]</f>
        <v>6</v>
      </c>
      <c r="P308">
        <f>ROUND(G308*H308*VLOOKUP(D308,Table2[#All],2,FALSE),0)</f>
        <v>1042</v>
      </c>
      <c r="Q308">
        <f>Table1[[#This Row],[Quantity]]*Table1[[#This Row],[Unit Price]]</f>
        <v>1894</v>
      </c>
      <c r="R308">
        <f>Table1[[#This Row],[Sales Revenue]]-Table1[[#This Row],[Total Cost]]</f>
        <v>852</v>
      </c>
    </row>
    <row r="309" spans="1:18" x14ac:dyDescent="0.35">
      <c r="A309">
        <v>308</v>
      </c>
      <c r="B309" t="s">
        <v>434</v>
      </c>
      <c r="C309" t="s">
        <v>48</v>
      </c>
      <c r="D309" t="s">
        <v>106</v>
      </c>
      <c r="E309" s="1">
        <v>45665</v>
      </c>
      <c r="F309" s="1">
        <v>45678</v>
      </c>
      <c r="G309">
        <v>1</v>
      </c>
      <c r="H309">
        <v>713</v>
      </c>
      <c r="I309" t="s">
        <v>17</v>
      </c>
      <c r="J309" t="s">
        <v>71</v>
      </c>
      <c r="K309" t="s">
        <v>57</v>
      </c>
      <c r="L309">
        <f>YEAR(Table1[[#This Row],[Order Date]])</f>
        <v>2025</v>
      </c>
      <c r="M309" t="str">
        <f>TEXT(Table1[[#This Row],[Order Date]],"MMM")</f>
        <v>Jan</v>
      </c>
      <c r="N309" t="str">
        <f>TEXT(Table1[[#This Row],[Order Date]],"DDD")</f>
        <v>Wed</v>
      </c>
      <c r="O309">
        <f>Table1[[#This Row],[Delivered Date]]-Table1[[#This Row],[Order Date]]</f>
        <v>13</v>
      </c>
      <c r="P309">
        <f>ROUND(G309*H309*VLOOKUP(D309,Table2[#All],2,FALSE),0)</f>
        <v>535</v>
      </c>
      <c r="Q309">
        <f>Table1[[#This Row],[Quantity]]*Table1[[#This Row],[Unit Price]]</f>
        <v>713</v>
      </c>
      <c r="R309">
        <f>Table1[[#This Row],[Sales Revenue]]-Table1[[#This Row],[Total Cost]]</f>
        <v>178</v>
      </c>
    </row>
    <row r="310" spans="1:18" x14ac:dyDescent="0.35">
      <c r="A310">
        <v>309</v>
      </c>
      <c r="B310" t="s">
        <v>435</v>
      </c>
      <c r="C310" t="s">
        <v>52</v>
      </c>
      <c r="D310" t="s">
        <v>121</v>
      </c>
      <c r="E310" s="1">
        <v>45811</v>
      </c>
      <c r="F310" s="1">
        <v>45819</v>
      </c>
      <c r="G310">
        <v>9</v>
      </c>
      <c r="H310">
        <v>692</v>
      </c>
      <c r="I310" t="s">
        <v>17</v>
      </c>
      <c r="J310" t="s">
        <v>73</v>
      </c>
      <c r="K310" t="s">
        <v>55</v>
      </c>
      <c r="L310">
        <f>YEAR(Table1[[#This Row],[Order Date]])</f>
        <v>2025</v>
      </c>
      <c r="M310" t="str">
        <f>TEXT(Table1[[#This Row],[Order Date]],"MMM")</f>
        <v>Jun</v>
      </c>
      <c r="N310" t="str">
        <f>TEXT(Table1[[#This Row],[Order Date]],"DDD")</f>
        <v>Tue</v>
      </c>
      <c r="O310">
        <f>Table1[[#This Row],[Delivered Date]]-Table1[[#This Row],[Order Date]]</f>
        <v>8</v>
      </c>
      <c r="P310">
        <f>ROUND(G310*H310*VLOOKUP(D310,Table2[#All],2,FALSE),0)</f>
        <v>4048</v>
      </c>
      <c r="Q310">
        <f>Table1[[#This Row],[Quantity]]*Table1[[#This Row],[Unit Price]]</f>
        <v>6228</v>
      </c>
      <c r="R310">
        <f>Table1[[#This Row],[Sales Revenue]]-Table1[[#This Row],[Total Cost]]</f>
        <v>2180</v>
      </c>
    </row>
    <row r="311" spans="1:18" x14ac:dyDescent="0.35">
      <c r="A311">
        <v>310</v>
      </c>
      <c r="B311" t="s">
        <v>436</v>
      </c>
      <c r="C311" t="s">
        <v>49</v>
      </c>
      <c r="D311" t="s">
        <v>123</v>
      </c>
      <c r="E311" s="1">
        <v>45803</v>
      </c>
      <c r="F311" s="1">
        <v>45814</v>
      </c>
      <c r="G311">
        <v>7</v>
      </c>
      <c r="H311">
        <v>305</v>
      </c>
      <c r="I311" t="s">
        <v>17</v>
      </c>
      <c r="J311" t="s">
        <v>72</v>
      </c>
      <c r="K311" t="s">
        <v>58</v>
      </c>
      <c r="L311">
        <f>YEAR(Table1[[#This Row],[Order Date]])</f>
        <v>2025</v>
      </c>
      <c r="M311" t="str">
        <f>TEXT(Table1[[#This Row],[Order Date]],"MMM")</f>
        <v>May</v>
      </c>
      <c r="N311" t="str">
        <f>TEXT(Table1[[#This Row],[Order Date]],"DDD")</f>
        <v>Mon</v>
      </c>
      <c r="O311">
        <f>Table1[[#This Row],[Delivered Date]]-Table1[[#This Row],[Order Date]]</f>
        <v>11</v>
      </c>
      <c r="P311">
        <f>ROUND(G311*H311*VLOOKUP(D311,Table2[#All],2,FALSE),0)</f>
        <v>1281</v>
      </c>
      <c r="Q311">
        <f>Table1[[#This Row],[Quantity]]*Table1[[#This Row],[Unit Price]]</f>
        <v>2135</v>
      </c>
      <c r="R311">
        <f>Table1[[#This Row],[Sales Revenue]]-Table1[[#This Row],[Total Cost]]</f>
        <v>854</v>
      </c>
    </row>
    <row r="312" spans="1:18" x14ac:dyDescent="0.35">
      <c r="A312">
        <v>311</v>
      </c>
      <c r="B312" t="s">
        <v>437</v>
      </c>
      <c r="C312" t="s">
        <v>50</v>
      </c>
      <c r="D312" t="s">
        <v>102</v>
      </c>
      <c r="E312" s="1">
        <v>45882</v>
      </c>
      <c r="F312" s="1">
        <v>45887</v>
      </c>
      <c r="G312">
        <v>7</v>
      </c>
      <c r="H312">
        <v>501</v>
      </c>
      <c r="I312" t="s">
        <v>17</v>
      </c>
      <c r="J312" t="s">
        <v>71</v>
      </c>
      <c r="K312" t="s">
        <v>55</v>
      </c>
      <c r="L312">
        <f>YEAR(Table1[[#This Row],[Order Date]])</f>
        <v>2025</v>
      </c>
      <c r="M312" t="str">
        <f>TEXT(Table1[[#This Row],[Order Date]],"MMM")</f>
        <v>Aug</v>
      </c>
      <c r="N312" t="str">
        <f>TEXT(Table1[[#This Row],[Order Date]],"DDD")</f>
        <v>Wed</v>
      </c>
      <c r="O312">
        <f>Table1[[#This Row],[Delivered Date]]-Table1[[#This Row],[Order Date]]</f>
        <v>5</v>
      </c>
      <c r="P312">
        <f>ROUND(G312*H312*VLOOKUP(D312,Table2[#All],2,FALSE),0)</f>
        <v>2630</v>
      </c>
      <c r="Q312">
        <f>Table1[[#This Row],[Quantity]]*Table1[[#This Row],[Unit Price]]</f>
        <v>3507</v>
      </c>
      <c r="R312">
        <f>Table1[[#This Row],[Sales Revenue]]-Table1[[#This Row],[Total Cost]]</f>
        <v>877</v>
      </c>
    </row>
    <row r="313" spans="1:18" x14ac:dyDescent="0.35">
      <c r="A313">
        <v>312</v>
      </c>
      <c r="B313" t="s">
        <v>438</v>
      </c>
      <c r="C313" t="s">
        <v>51</v>
      </c>
      <c r="D313" t="s">
        <v>117</v>
      </c>
      <c r="E313" s="1">
        <v>45815</v>
      </c>
      <c r="F313" s="1">
        <v>45819</v>
      </c>
      <c r="G313">
        <v>8</v>
      </c>
      <c r="H313">
        <v>329</v>
      </c>
      <c r="I313" t="s">
        <v>1</v>
      </c>
      <c r="J313" t="s">
        <v>71</v>
      </c>
      <c r="K313" t="s">
        <v>58</v>
      </c>
      <c r="L313">
        <f>YEAR(Table1[[#This Row],[Order Date]])</f>
        <v>2025</v>
      </c>
      <c r="M313" t="str">
        <f>TEXT(Table1[[#This Row],[Order Date]],"MMM")</f>
        <v>Jun</v>
      </c>
      <c r="N313" t="str">
        <f>TEXT(Table1[[#This Row],[Order Date]],"DDD")</f>
        <v>Sat</v>
      </c>
      <c r="O313">
        <f>Table1[[#This Row],[Delivered Date]]-Table1[[#This Row],[Order Date]]</f>
        <v>4</v>
      </c>
      <c r="P313">
        <f>ROUND(G313*H313*VLOOKUP(D313,Table2[#All],2,FALSE),0)</f>
        <v>1316</v>
      </c>
      <c r="Q313">
        <f>Table1[[#This Row],[Quantity]]*Table1[[#This Row],[Unit Price]]</f>
        <v>2632</v>
      </c>
      <c r="R313">
        <f>Table1[[#This Row],[Sales Revenue]]-Table1[[#This Row],[Total Cost]]</f>
        <v>1316</v>
      </c>
    </row>
    <row r="314" spans="1:18" x14ac:dyDescent="0.35">
      <c r="A314">
        <v>313</v>
      </c>
      <c r="B314" t="s">
        <v>439</v>
      </c>
      <c r="C314" t="s">
        <v>48</v>
      </c>
      <c r="D314" t="s">
        <v>106</v>
      </c>
      <c r="E314" s="1">
        <v>45665</v>
      </c>
      <c r="F314" s="1">
        <v>45672</v>
      </c>
      <c r="G314">
        <v>9</v>
      </c>
      <c r="H314">
        <v>785</v>
      </c>
      <c r="I314" t="s">
        <v>1</v>
      </c>
      <c r="J314" t="s">
        <v>74</v>
      </c>
      <c r="K314" t="s">
        <v>55</v>
      </c>
      <c r="L314">
        <f>YEAR(Table1[[#This Row],[Order Date]])</f>
        <v>2025</v>
      </c>
      <c r="M314" t="str">
        <f>TEXT(Table1[[#This Row],[Order Date]],"MMM")</f>
        <v>Jan</v>
      </c>
      <c r="N314" t="str">
        <f>TEXT(Table1[[#This Row],[Order Date]],"DDD")</f>
        <v>Wed</v>
      </c>
      <c r="O314">
        <f>Table1[[#This Row],[Delivered Date]]-Table1[[#This Row],[Order Date]]</f>
        <v>7</v>
      </c>
      <c r="P314">
        <f>ROUND(G314*H314*VLOOKUP(D314,Table2[#All],2,FALSE),0)</f>
        <v>5299</v>
      </c>
      <c r="Q314">
        <f>Table1[[#This Row],[Quantity]]*Table1[[#This Row],[Unit Price]]</f>
        <v>7065</v>
      </c>
      <c r="R314">
        <f>Table1[[#This Row],[Sales Revenue]]-Table1[[#This Row],[Total Cost]]</f>
        <v>1766</v>
      </c>
    </row>
    <row r="315" spans="1:18" x14ac:dyDescent="0.35">
      <c r="A315">
        <v>314</v>
      </c>
      <c r="B315" t="s">
        <v>440</v>
      </c>
      <c r="C315" t="s">
        <v>52</v>
      </c>
      <c r="D315" t="s">
        <v>154</v>
      </c>
      <c r="E315" s="1">
        <v>45902</v>
      </c>
      <c r="F315" s="1">
        <v>45916</v>
      </c>
      <c r="G315">
        <v>2</v>
      </c>
      <c r="H315">
        <v>530</v>
      </c>
      <c r="I315" t="s">
        <v>17</v>
      </c>
      <c r="J315" t="s">
        <v>71</v>
      </c>
      <c r="K315" t="s">
        <v>57</v>
      </c>
      <c r="L315">
        <f>YEAR(Table1[[#This Row],[Order Date]])</f>
        <v>2025</v>
      </c>
      <c r="M315" t="str">
        <f>TEXT(Table1[[#This Row],[Order Date]],"MMM")</f>
        <v>Sep</v>
      </c>
      <c r="N315" t="str">
        <f>TEXT(Table1[[#This Row],[Order Date]],"DDD")</f>
        <v>Tue</v>
      </c>
      <c r="O315">
        <f>Table1[[#This Row],[Delivered Date]]-Table1[[#This Row],[Order Date]]</f>
        <v>14</v>
      </c>
      <c r="P315">
        <f>ROUND(G315*H315*VLOOKUP(D315,Table2[#All],2,FALSE),0)</f>
        <v>795</v>
      </c>
      <c r="Q315">
        <f>Table1[[#This Row],[Quantity]]*Table1[[#This Row],[Unit Price]]</f>
        <v>1060</v>
      </c>
      <c r="R315">
        <f>Table1[[#This Row],[Sales Revenue]]-Table1[[#This Row],[Total Cost]]</f>
        <v>265</v>
      </c>
    </row>
    <row r="316" spans="1:18" x14ac:dyDescent="0.35">
      <c r="A316">
        <v>315</v>
      </c>
      <c r="B316" t="s">
        <v>441</v>
      </c>
      <c r="C316" t="s">
        <v>52</v>
      </c>
      <c r="D316" t="s">
        <v>121</v>
      </c>
      <c r="E316" s="1">
        <v>45995</v>
      </c>
      <c r="F316" s="1">
        <v>46004</v>
      </c>
      <c r="G316">
        <v>3</v>
      </c>
      <c r="H316">
        <v>799</v>
      </c>
      <c r="I316" t="s">
        <v>1</v>
      </c>
      <c r="J316" t="s">
        <v>73</v>
      </c>
      <c r="K316" t="s">
        <v>55</v>
      </c>
      <c r="L316">
        <f>YEAR(Table1[[#This Row],[Order Date]])</f>
        <v>2025</v>
      </c>
      <c r="M316" t="str">
        <f>TEXT(Table1[[#This Row],[Order Date]],"MMM")</f>
        <v>Dec</v>
      </c>
      <c r="N316" t="str">
        <f>TEXT(Table1[[#This Row],[Order Date]],"DDD")</f>
        <v>Thu</v>
      </c>
      <c r="O316">
        <f>Table1[[#This Row],[Delivered Date]]-Table1[[#This Row],[Order Date]]</f>
        <v>9</v>
      </c>
      <c r="P316">
        <f>ROUND(G316*H316*VLOOKUP(D316,Table2[#All],2,FALSE),0)</f>
        <v>1558</v>
      </c>
      <c r="Q316">
        <f>Table1[[#This Row],[Quantity]]*Table1[[#This Row],[Unit Price]]</f>
        <v>2397</v>
      </c>
      <c r="R316">
        <f>Table1[[#This Row],[Sales Revenue]]-Table1[[#This Row],[Total Cost]]</f>
        <v>839</v>
      </c>
    </row>
    <row r="317" spans="1:18" x14ac:dyDescent="0.35">
      <c r="A317">
        <v>316</v>
      </c>
      <c r="B317" t="s">
        <v>442</v>
      </c>
      <c r="C317" t="s">
        <v>52</v>
      </c>
      <c r="D317" t="s">
        <v>154</v>
      </c>
      <c r="E317" s="1">
        <v>45851</v>
      </c>
      <c r="F317" s="1">
        <v>45856</v>
      </c>
      <c r="G317">
        <v>10</v>
      </c>
      <c r="H317">
        <v>974</v>
      </c>
      <c r="I317" t="s">
        <v>1</v>
      </c>
      <c r="J317" t="s">
        <v>71</v>
      </c>
      <c r="K317" t="s">
        <v>57</v>
      </c>
      <c r="L317">
        <f>YEAR(Table1[[#This Row],[Order Date]])</f>
        <v>2025</v>
      </c>
      <c r="M317" t="str">
        <f>TEXT(Table1[[#This Row],[Order Date]],"MMM")</f>
        <v>Jul</v>
      </c>
      <c r="N317" t="str">
        <f>TEXT(Table1[[#This Row],[Order Date]],"DDD")</f>
        <v>Sun</v>
      </c>
      <c r="O317">
        <f>Table1[[#This Row],[Delivered Date]]-Table1[[#This Row],[Order Date]]</f>
        <v>5</v>
      </c>
      <c r="P317">
        <f>ROUND(G317*H317*VLOOKUP(D317,Table2[#All],2,FALSE),0)</f>
        <v>7305</v>
      </c>
      <c r="Q317">
        <f>Table1[[#This Row],[Quantity]]*Table1[[#This Row],[Unit Price]]</f>
        <v>9740</v>
      </c>
      <c r="R317">
        <f>Table1[[#This Row],[Sales Revenue]]-Table1[[#This Row],[Total Cost]]</f>
        <v>2435</v>
      </c>
    </row>
    <row r="318" spans="1:18" x14ac:dyDescent="0.35">
      <c r="A318">
        <v>317</v>
      </c>
      <c r="B318" t="s">
        <v>443</v>
      </c>
      <c r="C318" t="s">
        <v>49</v>
      </c>
      <c r="D318" t="s">
        <v>142</v>
      </c>
      <c r="E318" s="1">
        <v>45835</v>
      </c>
      <c r="F318" s="1">
        <v>45840</v>
      </c>
      <c r="G318">
        <v>3</v>
      </c>
      <c r="H318">
        <v>179</v>
      </c>
      <c r="I318" t="s">
        <v>1</v>
      </c>
      <c r="J318" t="s">
        <v>73</v>
      </c>
      <c r="K318" t="s">
        <v>55</v>
      </c>
      <c r="L318">
        <f>YEAR(Table1[[#This Row],[Order Date]])</f>
        <v>2025</v>
      </c>
      <c r="M318" t="str">
        <f>TEXT(Table1[[#This Row],[Order Date]],"MMM")</f>
        <v>Jun</v>
      </c>
      <c r="N318" t="str">
        <f>TEXT(Table1[[#This Row],[Order Date]],"DDD")</f>
        <v>Fri</v>
      </c>
      <c r="O318">
        <f>Table1[[#This Row],[Delivered Date]]-Table1[[#This Row],[Order Date]]</f>
        <v>5</v>
      </c>
      <c r="P318">
        <f>ROUND(G318*H318*VLOOKUP(D318,Table2[#All],2,FALSE),0)</f>
        <v>269</v>
      </c>
      <c r="Q318">
        <f>Table1[[#This Row],[Quantity]]*Table1[[#This Row],[Unit Price]]</f>
        <v>537</v>
      </c>
      <c r="R318">
        <f>Table1[[#This Row],[Sales Revenue]]-Table1[[#This Row],[Total Cost]]</f>
        <v>268</v>
      </c>
    </row>
    <row r="319" spans="1:18" x14ac:dyDescent="0.35">
      <c r="A319">
        <v>318</v>
      </c>
      <c r="B319" t="s">
        <v>444</v>
      </c>
      <c r="C319" t="s">
        <v>49</v>
      </c>
      <c r="D319" t="s">
        <v>142</v>
      </c>
      <c r="E319" s="1">
        <v>45725</v>
      </c>
      <c r="F319" s="1">
        <v>45730</v>
      </c>
      <c r="G319">
        <v>4</v>
      </c>
      <c r="H319">
        <v>49</v>
      </c>
      <c r="I319" t="s">
        <v>17</v>
      </c>
      <c r="J319" t="s">
        <v>74</v>
      </c>
      <c r="K319" t="s">
        <v>57</v>
      </c>
      <c r="L319">
        <f>YEAR(Table1[[#This Row],[Order Date]])</f>
        <v>2025</v>
      </c>
      <c r="M319" t="str">
        <f>TEXT(Table1[[#This Row],[Order Date]],"MMM")</f>
        <v>Mar</v>
      </c>
      <c r="N319" t="str">
        <f>TEXT(Table1[[#This Row],[Order Date]],"DDD")</f>
        <v>Sun</v>
      </c>
      <c r="O319">
        <f>Table1[[#This Row],[Delivered Date]]-Table1[[#This Row],[Order Date]]</f>
        <v>5</v>
      </c>
      <c r="P319">
        <f>ROUND(G319*H319*VLOOKUP(D319,Table2[#All],2,FALSE),0)</f>
        <v>98</v>
      </c>
      <c r="Q319">
        <f>Table1[[#This Row],[Quantity]]*Table1[[#This Row],[Unit Price]]</f>
        <v>196</v>
      </c>
      <c r="R319">
        <f>Table1[[#This Row],[Sales Revenue]]-Table1[[#This Row],[Total Cost]]</f>
        <v>98</v>
      </c>
    </row>
    <row r="320" spans="1:18" x14ac:dyDescent="0.35">
      <c r="A320">
        <v>319</v>
      </c>
      <c r="B320" t="s">
        <v>445</v>
      </c>
      <c r="C320" t="s">
        <v>51</v>
      </c>
      <c r="D320" t="s">
        <v>117</v>
      </c>
      <c r="E320" s="1">
        <v>45827</v>
      </c>
      <c r="F320" s="1">
        <v>45833</v>
      </c>
      <c r="G320">
        <v>7</v>
      </c>
      <c r="H320">
        <v>409</v>
      </c>
      <c r="I320" t="s">
        <v>1</v>
      </c>
      <c r="J320" t="s">
        <v>72</v>
      </c>
      <c r="K320" t="s">
        <v>56</v>
      </c>
      <c r="L320">
        <f>YEAR(Table1[[#This Row],[Order Date]])</f>
        <v>2025</v>
      </c>
      <c r="M320" t="str">
        <f>TEXT(Table1[[#This Row],[Order Date]],"MMM")</f>
        <v>Jun</v>
      </c>
      <c r="N320" t="str">
        <f>TEXT(Table1[[#This Row],[Order Date]],"DDD")</f>
        <v>Thu</v>
      </c>
      <c r="O320">
        <f>Table1[[#This Row],[Delivered Date]]-Table1[[#This Row],[Order Date]]</f>
        <v>6</v>
      </c>
      <c r="P320">
        <f>ROUND(G320*H320*VLOOKUP(D320,Table2[#All],2,FALSE),0)</f>
        <v>1432</v>
      </c>
      <c r="Q320">
        <f>Table1[[#This Row],[Quantity]]*Table1[[#This Row],[Unit Price]]</f>
        <v>2863</v>
      </c>
      <c r="R320">
        <f>Table1[[#This Row],[Sales Revenue]]-Table1[[#This Row],[Total Cost]]</f>
        <v>1431</v>
      </c>
    </row>
    <row r="321" spans="1:18" x14ac:dyDescent="0.35">
      <c r="A321">
        <v>320</v>
      </c>
      <c r="B321" t="s">
        <v>446</v>
      </c>
      <c r="C321" t="s">
        <v>52</v>
      </c>
      <c r="D321" t="s">
        <v>121</v>
      </c>
      <c r="E321" s="1">
        <v>45978</v>
      </c>
      <c r="F321" s="1">
        <v>45984</v>
      </c>
      <c r="G321">
        <v>4</v>
      </c>
      <c r="H321">
        <v>149</v>
      </c>
      <c r="I321" t="s">
        <v>1</v>
      </c>
      <c r="J321" t="s">
        <v>73</v>
      </c>
      <c r="K321" t="s">
        <v>56</v>
      </c>
      <c r="L321">
        <f>YEAR(Table1[[#This Row],[Order Date]])</f>
        <v>2025</v>
      </c>
      <c r="M321" t="str">
        <f>TEXT(Table1[[#This Row],[Order Date]],"MMM")</f>
        <v>Nov</v>
      </c>
      <c r="N321" t="str">
        <f>TEXT(Table1[[#This Row],[Order Date]],"DDD")</f>
        <v>Mon</v>
      </c>
      <c r="O321">
        <f>Table1[[#This Row],[Delivered Date]]-Table1[[#This Row],[Order Date]]</f>
        <v>6</v>
      </c>
      <c r="P321">
        <f>ROUND(G321*H321*VLOOKUP(D321,Table2[#All],2,FALSE),0)</f>
        <v>387</v>
      </c>
      <c r="Q321">
        <f>Table1[[#This Row],[Quantity]]*Table1[[#This Row],[Unit Price]]</f>
        <v>596</v>
      </c>
      <c r="R321">
        <f>Table1[[#This Row],[Sales Revenue]]-Table1[[#This Row],[Total Cost]]</f>
        <v>209</v>
      </c>
    </row>
    <row r="322" spans="1:18" x14ac:dyDescent="0.35">
      <c r="A322">
        <v>321</v>
      </c>
      <c r="B322" t="s">
        <v>447</v>
      </c>
      <c r="C322" t="s">
        <v>48</v>
      </c>
      <c r="D322" t="s">
        <v>132</v>
      </c>
      <c r="E322" s="1">
        <v>45875</v>
      </c>
      <c r="F322" s="1">
        <v>45881</v>
      </c>
      <c r="G322">
        <v>5</v>
      </c>
      <c r="H322">
        <v>285</v>
      </c>
      <c r="I322" t="s">
        <v>1</v>
      </c>
      <c r="J322" t="s">
        <v>70</v>
      </c>
      <c r="K322" t="s">
        <v>55</v>
      </c>
      <c r="L322">
        <f>YEAR(Table1[[#This Row],[Order Date]])</f>
        <v>2025</v>
      </c>
      <c r="M322" t="str">
        <f>TEXT(Table1[[#This Row],[Order Date]],"MMM")</f>
        <v>Aug</v>
      </c>
      <c r="N322" t="str">
        <f>TEXT(Table1[[#This Row],[Order Date]],"DDD")</f>
        <v>Wed</v>
      </c>
      <c r="O322">
        <f>Table1[[#This Row],[Delivered Date]]-Table1[[#This Row],[Order Date]]</f>
        <v>6</v>
      </c>
      <c r="P322">
        <f>ROUND(G322*H322*VLOOKUP(D322,Table2[#All],2,FALSE),0)</f>
        <v>998</v>
      </c>
      <c r="Q322">
        <f>Table1[[#This Row],[Quantity]]*Table1[[#This Row],[Unit Price]]</f>
        <v>1425</v>
      </c>
      <c r="R322">
        <f>Table1[[#This Row],[Sales Revenue]]-Table1[[#This Row],[Total Cost]]</f>
        <v>427</v>
      </c>
    </row>
    <row r="323" spans="1:18" x14ac:dyDescent="0.35">
      <c r="A323">
        <v>322</v>
      </c>
      <c r="B323" t="s">
        <v>448</v>
      </c>
      <c r="C323" t="s">
        <v>48</v>
      </c>
      <c r="D323" t="s">
        <v>132</v>
      </c>
      <c r="E323" s="1">
        <v>45793</v>
      </c>
      <c r="F323" s="1">
        <v>45799</v>
      </c>
      <c r="G323">
        <v>10</v>
      </c>
      <c r="H323">
        <v>434</v>
      </c>
      <c r="I323" t="s">
        <v>1</v>
      </c>
      <c r="J323" t="s">
        <v>71</v>
      </c>
      <c r="K323" t="s">
        <v>58</v>
      </c>
      <c r="L323">
        <f>YEAR(Table1[[#This Row],[Order Date]])</f>
        <v>2025</v>
      </c>
      <c r="M323" t="str">
        <f>TEXT(Table1[[#This Row],[Order Date]],"MMM")</f>
        <v>May</v>
      </c>
      <c r="N323" t="str">
        <f>TEXT(Table1[[#This Row],[Order Date]],"DDD")</f>
        <v>Fri</v>
      </c>
      <c r="O323">
        <f>Table1[[#This Row],[Delivered Date]]-Table1[[#This Row],[Order Date]]</f>
        <v>6</v>
      </c>
      <c r="P323">
        <f>ROUND(G323*H323*VLOOKUP(D323,Table2[#All],2,FALSE),0)</f>
        <v>3038</v>
      </c>
      <c r="Q323">
        <f>Table1[[#This Row],[Quantity]]*Table1[[#This Row],[Unit Price]]</f>
        <v>4340</v>
      </c>
      <c r="R323">
        <f>Table1[[#This Row],[Sales Revenue]]-Table1[[#This Row],[Total Cost]]</f>
        <v>1302</v>
      </c>
    </row>
    <row r="324" spans="1:18" x14ac:dyDescent="0.35">
      <c r="A324">
        <v>323</v>
      </c>
      <c r="B324" t="s">
        <v>449</v>
      </c>
      <c r="C324" t="s">
        <v>48</v>
      </c>
      <c r="D324" t="s">
        <v>119</v>
      </c>
      <c r="E324" s="1">
        <v>45839</v>
      </c>
      <c r="F324" s="1">
        <v>45845</v>
      </c>
      <c r="G324">
        <v>7</v>
      </c>
      <c r="H324">
        <v>195</v>
      </c>
      <c r="I324" t="s">
        <v>1</v>
      </c>
      <c r="J324" t="s">
        <v>72</v>
      </c>
      <c r="K324" t="s">
        <v>55</v>
      </c>
      <c r="L324">
        <f>YEAR(Table1[[#This Row],[Order Date]])</f>
        <v>2025</v>
      </c>
      <c r="M324" t="str">
        <f>TEXT(Table1[[#This Row],[Order Date]],"MMM")</f>
        <v>Jul</v>
      </c>
      <c r="N324" t="str">
        <f>TEXT(Table1[[#This Row],[Order Date]],"DDD")</f>
        <v>Tue</v>
      </c>
      <c r="O324">
        <f>Table1[[#This Row],[Delivered Date]]-Table1[[#This Row],[Order Date]]</f>
        <v>6</v>
      </c>
      <c r="P324">
        <f>ROUND(G324*H324*VLOOKUP(D324,Table2[#All],2,FALSE),0)</f>
        <v>887</v>
      </c>
      <c r="Q324">
        <f>Table1[[#This Row],[Quantity]]*Table1[[#This Row],[Unit Price]]</f>
        <v>1365</v>
      </c>
      <c r="R324">
        <f>Table1[[#This Row],[Sales Revenue]]-Table1[[#This Row],[Total Cost]]</f>
        <v>478</v>
      </c>
    </row>
    <row r="325" spans="1:18" x14ac:dyDescent="0.35">
      <c r="A325">
        <v>324</v>
      </c>
      <c r="B325" t="s">
        <v>450</v>
      </c>
      <c r="C325" t="s">
        <v>52</v>
      </c>
      <c r="D325" t="s">
        <v>128</v>
      </c>
      <c r="E325" s="1">
        <v>45855</v>
      </c>
      <c r="F325" s="1">
        <v>45864</v>
      </c>
      <c r="G325">
        <v>4</v>
      </c>
      <c r="H325">
        <v>432</v>
      </c>
      <c r="I325" t="s">
        <v>1</v>
      </c>
      <c r="J325" t="s">
        <v>71</v>
      </c>
      <c r="K325" t="s">
        <v>58</v>
      </c>
      <c r="L325">
        <f>YEAR(Table1[[#This Row],[Order Date]])</f>
        <v>2025</v>
      </c>
      <c r="M325" t="str">
        <f>TEXT(Table1[[#This Row],[Order Date]],"MMM")</f>
        <v>Jul</v>
      </c>
      <c r="N325" t="str">
        <f>TEXT(Table1[[#This Row],[Order Date]],"DDD")</f>
        <v>Thu</v>
      </c>
      <c r="O325">
        <f>Table1[[#This Row],[Delivered Date]]-Table1[[#This Row],[Order Date]]</f>
        <v>9</v>
      </c>
      <c r="P325">
        <f>ROUND(G325*H325*VLOOKUP(D325,Table2[#All],2,FALSE),0)</f>
        <v>1210</v>
      </c>
      <c r="Q325">
        <f>Table1[[#This Row],[Quantity]]*Table1[[#This Row],[Unit Price]]</f>
        <v>1728</v>
      </c>
      <c r="R325">
        <f>Table1[[#This Row],[Sales Revenue]]-Table1[[#This Row],[Total Cost]]</f>
        <v>518</v>
      </c>
    </row>
    <row r="326" spans="1:18" x14ac:dyDescent="0.35">
      <c r="A326">
        <v>325</v>
      </c>
      <c r="B326" t="s">
        <v>451</v>
      </c>
      <c r="C326" t="s">
        <v>50</v>
      </c>
      <c r="D326" t="s">
        <v>102</v>
      </c>
      <c r="E326" s="1">
        <v>45865</v>
      </c>
      <c r="F326" s="1">
        <v>45871</v>
      </c>
      <c r="G326">
        <v>2</v>
      </c>
      <c r="H326">
        <v>708</v>
      </c>
      <c r="I326" t="s">
        <v>17</v>
      </c>
      <c r="J326" t="s">
        <v>72</v>
      </c>
      <c r="K326" t="s">
        <v>58</v>
      </c>
      <c r="L326">
        <f>YEAR(Table1[[#This Row],[Order Date]])</f>
        <v>2025</v>
      </c>
      <c r="M326" t="str">
        <f>TEXT(Table1[[#This Row],[Order Date]],"MMM")</f>
        <v>Jul</v>
      </c>
      <c r="N326" t="str">
        <f>TEXT(Table1[[#This Row],[Order Date]],"DDD")</f>
        <v>Sun</v>
      </c>
      <c r="O326">
        <f>Table1[[#This Row],[Delivered Date]]-Table1[[#This Row],[Order Date]]</f>
        <v>6</v>
      </c>
      <c r="P326">
        <f>ROUND(G326*H326*VLOOKUP(D326,Table2[#All],2,FALSE),0)</f>
        <v>1062</v>
      </c>
      <c r="Q326">
        <f>Table1[[#This Row],[Quantity]]*Table1[[#This Row],[Unit Price]]</f>
        <v>1416</v>
      </c>
      <c r="R326">
        <f>Table1[[#This Row],[Sales Revenue]]-Table1[[#This Row],[Total Cost]]</f>
        <v>354</v>
      </c>
    </row>
    <row r="327" spans="1:18" x14ac:dyDescent="0.35">
      <c r="A327">
        <v>326</v>
      </c>
      <c r="B327" t="s">
        <v>452</v>
      </c>
      <c r="C327" t="s">
        <v>49</v>
      </c>
      <c r="D327" t="s">
        <v>123</v>
      </c>
      <c r="E327" s="1">
        <v>46008</v>
      </c>
      <c r="F327" s="1">
        <v>46017</v>
      </c>
      <c r="G327">
        <v>3</v>
      </c>
      <c r="H327">
        <v>868</v>
      </c>
      <c r="I327" t="s">
        <v>1</v>
      </c>
      <c r="J327" t="s">
        <v>73</v>
      </c>
      <c r="K327" t="s">
        <v>57</v>
      </c>
      <c r="L327">
        <f>YEAR(Table1[[#This Row],[Order Date]])</f>
        <v>2025</v>
      </c>
      <c r="M327" t="str">
        <f>TEXT(Table1[[#This Row],[Order Date]],"MMM")</f>
        <v>Dec</v>
      </c>
      <c r="N327" t="str">
        <f>TEXT(Table1[[#This Row],[Order Date]],"DDD")</f>
        <v>Wed</v>
      </c>
      <c r="O327">
        <f>Table1[[#This Row],[Delivered Date]]-Table1[[#This Row],[Order Date]]</f>
        <v>9</v>
      </c>
      <c r="P327">
        <f>ROUND(G327*H327*VLOOKUP(D327,Table2[#All],2,FALSE),0)</f>
        <v>1562</v>
      </c>
      <c r="Q327">
        <f>Table1[[#This Row],[Quantity]]*Table1[[#This Row],[Unit Price]]</f>
        <v>2604</v>
      </c>
      <c r="R327">
        <f>Table1[[#This Row],[Sales Revenue]]-Table1[[#This Row],[Total Cost]]</f>
        <v>1042</v>
      </c>
    </row>
    <row r="328" spans="1:18" x14ac:dyDescent="0.35">
      <c r="A328">
        <v>327</v>
      </c>
      <c r="B328" t="s">
        <v>453</v>
      </c>
      <c r="C328" t="s">
        <v>48</v>
      </c>
      <c r="D328" t="s">
        <v>161</v>
      </c>
      <c r="E328" s="1">
        <v>46007</v>
      </c>
      <c r="F328" s="1">
        <v>46018</v>
      </c>
      <c r="G328">
        <v>1</v>
      </c>
      <c r="H328">
        <v>130</v>
      </c>
      <c r="I328" t="s">
        <v>17</v>
      </c>
      <c r="J328" t="s">
        <v>70</v>
      </c>
      <c r="K328" t="s">
        <v>58</v>
      </c>
      <c r="L328">
        <f>YEAR(Table1[[#This Row],[Order Date]])</f>
        <v>2025</v>
      </c>
      <c r="M328" t="str">
        <f>TEXT(Table1[[#This Row],[Order Date]],"MMM")</f>
        <v>Dec</v>
      </c>
      <c r="N328" t="str">
        <f>TEXT(Table1[[#This Row],[Order Date]],"DDD")</f>
        <v>Tue</v>
      </c>
      <c r="O328">
        <f>Table1[[#This Row],[Delivered Date]]-Table1[[#This Row],[Order Date]]</f>
        <v>11</v>
      </c>
      <c r="P328">
        <f>ROUND(G328*H328*VLOOKUP(D328,Table2[#All],2,FALSE),0)</f>
        <v>104</v>
      </c>
      <c r="Q328">
        <f>Table1[[#This Row],[Quantity]]*Table1[[#This Row],[Unit Price]]</f>
        <v>130</v>
      </c>
      <c r="R328">
        <f>Table1[[#This Row],[Sales Revenue]]-Table1[[#This Row],[Total Cost]]</f>
        <v>26</v>
      </c>
    </row>
    <row r="329" spans="1:18" x14ac:dyDescent="0.35">
      <c r="A329">
        <v>328</v>
      </c>
      <c r="B329" t="s">
        <v>454</v>
      </c>
      <c r="C329" t="s">
        <v>48</v>
      </c>
      <c r="D329" t="s">
        <v>119</v>
      </c>
      <c r="E329" s="1">
        <v>46004</v>
      </c>
      <c r="F329" s="1">
        <v>46019</v>
      </c>
      <c r="G329">
        <v>3</v>
      </c>
      <c r="H329">
        <v>744</v>
      </c>
      <c r="I329" t="s">
        <v>17</v>
      </c>
      <c r="J329" t="s">
        <v>74</v>
      </c>
      <c r="K329" t="s">
        <v>55</v>
      </c>
      <c r="L329">
        <f>YEAR(Table1[[#This Row],[Order Date]])</f>
        <v>2025</v>
      </c>
      <c r="M329" t="str">
        <f>TEXT(Table1[[#This Row],[Order Date]],"MMM")</f>
        <v>Dec</v>
      </c>
      <c r="N329" t="str">
        <f>TEXT(Table1[[#This Row],[Order Date]],"DDD")</f>
        <v>Sat</v>
      </c>
      <c r="O329">
        <f>Table1[[#This Row],[Delivered Date]]-Table1[[#This Row],[Order Date]]</f>
        <v>15</v>
      </c>
      <c r="P329">
        <f>ROUND(G329*H329*VLOOKUP(D329,Table2[#All],2,FALSE),0)</f>
        <v>1451</v>
      </c>
      <c r="Q329">
        <f>Table1[[#This Row],[Quantity]]*Table1[[#This Row],[Unit Price]]</f>
        <v>2232</v>
      </c>
      <c r="R329">
        <f>Table1[[#This Row],[Sales Revenue]]-Table1[[#This Row],[Total Cost]]</f>
        <v>781</v>
      </c>
    </row>
    <row r="330" spans="1:18" x14ac:dyDescent="0.35">
      <c r="A330">
        <v>329</v>
      </c>
      <c r="B330" t="s">
        <v>455</v>
      </c>
      <c r="C330" t="s">
        <v>49</v>
      </c>
      <c r="D330" t="s">
        <v>134</v>
      </c>
      <c r="E330" s="1">
        <v>45760</v>
      </c>
      <c r="F330" s="1">
        <v>45764</v>
      </c>
      <c r="G330">
        <v>1</v>
      </c>
      <c r="H330">
        <v>62</v>
      </c>
      <c r="I330" t="s">
        <v>17</v>
      </c>
      <c r="J330" t="s">
        <v>72</v>
      </c>
      <c r="K330" t="s">
        <v>58</v>
      </c>
      <c r="L330">
        <f>YEAR(Table1[[#This Row],[Order Date]])</f>
        <v>2025</v>
      </c>
      <c r="M330" t="str">
        <f>TEXT(Table1[[#This Row],[Order Date]],"MMM")</f>
        <v>Apr</v>
      </c>
      <c r="N330" t="str">
        <f>TEXT(Table1[[#This Row],[Order Date]],"DDD")</f>
        <v>Sun</v>
      </c>
      <c r="O330">
        <f>Table1[[#This Row],[Delivered Date]]-Table1[[#This Row],[Order Date]]</f>
        <v>4</v>
      </c>
      <c r="P330">
        <f>ROUND(G330*H330*VLOOKUP(D330,Table2[#All],2,FALSE),0)</f>
        <v>34</v>
      </c>
      <c r="Q330">
        <f>Table1[[#This Row],[Quantity]]*Table1[[#This Row],[Unit Price]]</f>
        <v>62</v>
      </c>
      <c r="R330">
        <f>Table1[[#This Row],[Sales Revenue]]-Table1[[#This Row],[Total Cost]]</f>
        <v>28</v>
      </c>
    </row>
    <row r="331" spans="1:18" x14ac:dyDescent="0.35">
      <c r="A331">
        <v>330</v>
      </c>
      <c r="B331" t="s">
        <v>456</v>
      </c>
      <c r="C331" t="s">
        <v>52</v>
      </c>
      <c r="D331" t="s">
        <v>121</v>
      </c>
      <c r="E331" s="1">
        <v>45887</v>
      </c>
      <c r="F331" s="1">
        <v>45896</v>
      </c>
      <c r="G331">
        <v>9</v>
      </c>
      <c r="H331">
        <v>385</v>
      </c>
      <c r="I331" t="s">
        <v>17</v>
      </c>
      <c r="J331" t="s">
        <v>72</v>
      </c>
      <c r="K331" t="s">
        <v>56</v>
      </c>
      <c r="L331">
        <f>YEAR(Table1[[#This Row],[Order Date]])</f>
        <v>2025</v>
      </c>
      <c r="M331" t="str">
        <f>TEXT(Table1[[#This Row],[Order Date]],"MMM")</f>
        <v>Aug</v>
      </c>
      <c r="N331" t="str">
        <f>TEXT(Table1[[#This Row],[Order Date]],"DDD")</f>
        <v>Mon</v>
      </c>
      <c r="O331">
        <f>Table1[[#This Row],[Delivered Date]]-Table1[[#This Row],[Order Date]]</f>
        <v>9</v>
      </c>
      <c r="P331">
        <f>ROUND(G331*H331*VLOOKUP(D331,Table2[#All],2,FALSE),0)</f>
        <v>2252</v>
      </c>
      <c r="Q331">
        <f>Table1[[#This Row],[Quantity]]*Table1[[#This Row],[Unit Price]]</f>
        <v>3465</v>
      </c>
      <c r="R331">
        <f>Table1[[#This Row],[Sales Revenue]]-Table1[[#This Row],[Total Cost]]</f>
        <v>1213</v>
      </c>
    </row>
    <row r="332" spans="1:18" x14ac:dyDescent="0.35">
      <c r="A332">
        <v>331</v>
      </c>
      <c r="B332" t="s">
        <v>457</v>
      </c>
      <c r="C332" t="s">
        <v>48</v>
      </c>
      <c r="D332" t="s">
        <v>119</v>
      </c>
      <c r="E332" s="1">
        <v>46003</v>
      </c>
      <c r="F332" s="1">
        <v>46004</v>
      </c>
      <c r="G332">
        <v>5</v>
      </c>
      <c r="H332">
        <v>465</v>
      </c>
      <c r="I332" t="s">
        <v>1</v>
      </c>
      <c r="J332" t="s">
        <v>72</v>
      </c>
      <c r="K332" t="s">
        <v>58</v>
      </c>
      <c r="L332">
        <f>YEAR(Table1[[#This Row],[Order Date]])</f>
        <v>2025</v>
      </c>
      <c r="M332" t="str">
        <f>TEXT(Table1[[#This Row],[Order Date]],"MMM")</f>
        <v>Dec</v>
      </c>
      <c r="N332" t="str">
        <f>TEXT(Table1[[#This Row],[Order Date]],"DDD")</f>
        <v>Fri</v>
      </c>
      <c r="O332">
        <f>Table1[[#This Row],[Delivered Date]]-Table1[[#This Row],[Order Date]]</f>
        <v>1</v>
      </c>
      <c r="P332">
        <f>ROUND(G332*H332*VLOOKUP(D332,Table2[#All],2,FALSE),0)</f>
        <v>1511</v>
      </c>
      <c r="Q332">
        <f>Table1[[#This Row],[Quantity]]*Table1[[#This Row],[Unit Price]]</f>
        <v>2325</v>
      </c>
      <c r="R332">
        <f>Table1[[#This Row],[Sales Revenue]]-Table1[[#This Row],[Total Cost]]</f>
        <v>814</v>
      </c>
    </row>
    <row r="333" spans="1:18" x14ac:dyDescent="0.35">
      <c r="A333">
        <v>332</v>
      </c>
      <c r="B333" t="s">
        <v>458</v>
      </c>
      <c r="C333" t="s">
        <v>50</v>
      </c>
      <c r="D333" t="s">
        <v>115</v>
      </c>
      <c r="E333" s="1">
        <v>45762</v>
      </c>
      <c r="F333" s="1">
        <v>45767</v>
      </c>
      <c r="G333">
        <v>2</v>
      </c>
      <c r="H333">
        <v>280</v>
      </c>
      <c r="I333" t="s">
        <v>1</v>
      </c>
      <c r="J333" t="s">
        <v>72</v>
      </c>
      <c r="K333" t="s">
        <v>57</v>
      </c>
      <c r="L333">
        <f>YEAR(Table1[[#This Row],[Order Date]])</f>
        <v>2025</v>
      </c>
      <c r="M333" t="str">
        <f>TEXT(Table1[[#This Row],[Order Date]],"MMM")</f>
        <v>Apr</v>
      </c>
      <c r="N333" t="str">
        <f>TEXT(Table1[[#This Row],[Order Date]],"DDD")</f>
        <v>Tue</v>
      </c>
      <c r="O333">
        <f>Table1[[#This Row],[Delivered Date]]-Table1[[#This Row],[Order Date]]</f>
        <v>5</v>
      </c>
      <c r="P333">
        <f>ROUND(G333*H333*VLOOKUP(D333,Table2[#All],2,FALSE),0)</f>
        <v>448</v>
      </c>
      <c r="Q333">
        <f>Table1[[#This Row],[Quantity]]*Table1[[#This Row],[Unit Price]]</f>
        <v>560</v>
      </c>
      <c r="R333">
        <f>Table1[[#This Row],[Sales Revenue]]-Table1[[#This Row],[Total Cost]]</f>
        <v>112</v>
      </c>
    </row>
    <row r="334" spans="1:18" x14ac:dyDescent="0.35">
      <c r="A334">
        <v>333</v>
      </c>
      <c r="B334" t="s">
        <v>459</v>
      </c>
      <c r="C334" t="s">
        <v>49</v>
      </c>
      <c r="D334" t="s">
        <v>142</v>
      </c>
      <c r="E334" s="1">
        <v>45722</v>
      </c>
      <c r="F334" s="1">
        <v>45732</v>
      </c>
      <c r="G334">
        <v>5</v>
      </c>
      <c r="H334">
        <v>536</v>
      </c>
      <c r="I334" t="s">
        <v>17</v>
      </c>
      <c r="J334" t="s">
        <v>74</v>
      </c>
      <c r="K334" t="s">
        <v>55</v>
      </c>
      <c r="L334">
        <f>YEAR(Table1[[#This Row],[Order Date]])</f>
        <v>2025</v>
      </c>
      <c r="M334" t="str">
        <f>TEXT(Table1[[#This Row],[Order Date]],"MMM")</f>
        <v>Mar</v>
      </c>
      <c r="N334" t="str">
        <f>TEXT(Table1[[#This Row],[Order Date]],"DDD")</f>
        <v>Thu</v>
      </c>
      <c r="O334">
        <f>Table1[[#This Row],[Delivered Date]]-Table1[[#This Row],[Order Date]]</f>
        <v>10</v>
      </c>
      <c r="P334">
        <f>ROUND(G334*H334*VLOOKUP(D334,Table2[#All],2,FALSE),0)</f>
        <v>1340</v>
      </c>
      <c r="Q334">
        <f>Table1[[#This Row],[Quantity]]*Table1[[#This Row],[Unit Price]]</f>
        <v>2680</v>
      </c>
      <c r="R334">
        <f>Table1[[#This Row],[Sales Revenue]]-Table1[[#This Row],[Total Cost]]</f>
        <v>1340</v>
      </c>
    </row>
    <row r="335" spans="1:18" x14ac:dyDescent="0.35">
      <c r="A335">
        <v>334</v>
      </c>
      <c r="B335" t="s">
        <v>460</v>
      </c>
      <c r="C335" t="s">
        <v>48</v>
      </c>
      <c r="D335" t="s">
        <v>161</v>
      </c>
      <c r="E335" s="1">
        <v>45945</v>
      </c>
      <c r="F335" s="1">
        <v>45949</v>
      </c>
      <c r="G335">
        <v>9</v>
      </c>
      <c r="H335">
        <v>754</v>
      </c>
      <c r="I335" t="s">
        <v>1</v>
      </c>
      <c r="J335" t="s">
        <v>71</v>
      </c>
      <c r="K335" t="s">
        <v>56</v>
      </c>
      <c r="L335">
        <f>YEAR(Table1[[#This Row],[Order Date]])</f>
        <v>2025</v>
      </c>
      <c r="M335" t="str">
        <f>TEXT(Table1[[#This Row],[Order Date]],"MMM")</f>
        <v>Oct</v>
      </c>
      <c r="N335" t="str">
        <f>TEXT(Table1[[#This Row],[Order Date]],"DDD")</f>
        <v>Wed</v>
      </c>
      <c r="O335">
        <f>Table1[[#This Row],[Delivered Date]]-Table1[[#This Row],[Order Date]]</f>
        <v>4</v>
      </c>
      <c r="P335">
        <f>ROUND(G335*H335*VLOOKUP(D335,Table2[#All],2,FALSE),0)</f>
        <v>5429</v>
      </c>
      <c r="Q335">
        <f>Table1[[#This Row],[Quantity]]*Table1[[#This Row],[Unit Price]]</f>
        <v>6786</v>
      </c>
      <c r="R335">
        <f>Table1[[#This Row],[Sales Revenue]]-Table1[[#This Row],[Total Cost]]</f>
        <v>1357</v>
      </c>
    </row>
    <row r="336" spans="1:18" x14ac:dyDescent="0.35">
      <c r="A336">
        <v>335</v>
      </c>
      <c r="B336" t="s">
        <v>461</v>
      </c>
      <c r="C336" t="s">
        <v>51</v>
      </c>
      <c r="D336" t="s">
        <v>117</v>
      </c>
      <c r="E336" s="1">
        <v>45878</v>
      </c>
      <c r="F336" s="1">
        <v>45883</v>
      </c>
      <c r="G336">
        <v>5</v>
      </c>
      <c r="H336">
        <v>292</v>
      </c>
      <c r="I336" t="s">
        <v>17</v>
      </c>
      <c r="J336" t="s">
        <v>72</v>
      </c>
      <c r="K336" t="s">
        <v>56</v>
      </c>
      <c r="L336">
        <f>YEAR(Table1[[#This Row],[Order Date]])</f>
        <v>2025</v>
      </c>
      <c r="M336" t="str">
        <f>TEXT(Table1[[#This Row],[Order Date]],"MMM")</f>
        <v>Aug</v>
      </c>
      <c r="N336" t="str">
        <f>TEXT(Table1[[#This Row],[Order Date]],"DDD")</f>
        <v>Sat</v>
      </c>
      <c r="O336">
        <f>Table1[[#This Row],[Delivered Date]]-Table1[[#This Row],[Order Date]]</f>
        <v>5</v>
      </c>
      <c r="P336">
        <f>ROUND(G336*H336*VLOOKUP(D336,Table2[#All],2,FALSE),0)</f>
        <v>730</v>
      </c>
      <c r="Q336">
        <f>Table1[[#This Row],[Quantity]]*Table1[[#This Row],[Unit Price]]</f>
        <v>1460</v>
      </c>
      <c r="R336">
        <f>Table1[[#This Row],[Sales Revenue]]-Table1[[#This Row],[Total Cost]]</f>
        <v>730</v>
      </c>
    </row>
    <row r="337" spans="1:18" x14ac:dyDescent="0.35">
      <c r="A337">
        <v>336</v>
      </c>
      <c r="B337" t="s">
        <v>462</v>
      </c>
      <c r="C337" t="s">
        <v>52</v>
      </c>
      <c r="D337" t="s">
        <v>154</v>
      </c>
      <c r="E337" s="1">
        <v>45881</v>
      </c>
      <c r="F337" s="1">
        <v>45890</v>
      </c>
      <c r="G337">
        <v>1</v>
      </c>
      <c r="H337">
        <v>521</v>
      </c>
      <c r="I337" t="s">
        <v>17</v>
      </c>
      <c r="J337" t="s">
        <v>74</v>
      </c>
      <c r="K337" t="s">
        <v>55</v>
      </c>
      <c r="L337">
        <f>YEAR(Table1[[#This Row],[Order Date]])</f>
        <v>2025</v>
      </c>
      <c r="M337" t="str">
        <f>TEXT(Table1[[#This Row],[Order Date]],"MMM")</f>
        <v>Aug</v>
      </c>
      <c r="N337" t="str">
        <f>TEXT(Table1[[#This Row],[Order Date]],"DDD")</f>
        <v>Tue</v>
      </c>
      <c r="O337">
        <f>Table1[[#This Row],[Delivered Date]]-Table1[[#This Row],[Order Date]]</f>
        <v>9</v>
      </c>
      <c r="P337">
        <f>ROUND(G337*H337*VLOOKUP(D337,Table2[#All],2,FALSE),0)</f>
        <v>391</v>
      </c>
      <c r="Q337">
        <f>Table1[[#This Row],[Quantity]]*Table1[[#This Row],[Unit Price]]</f>
        <v>521</v>
      </c>
      <c r="R337">
        <f>Table1[[#This Row],[Sales Revenue]]-Table1[[#This Row],[Total Cost]]</f>
        <v>130</v>
      </c>
    </row>
    <row r="338" spans="1:18" x14ac:dyDescent="0.35">
      <c r="A338">
        <v>337</v>
      </c>
      <c r="B338" t="s">
        <v>463</v>
      </c>
      <c r="C338" t="s">
        <v>49</v>
      </c>
      <c r="D338" t="s">
        <v>134</v>
      </c>
      <c r="E338" s="1">
        <v>46000</v>
      </c>
      <c r="F338" s="1">
        <v>46001</v>
      </c>
      <c r="G338">
        <v>5</v>
      </c>
      <c r="H338">
        <v>630</v>
      </c>
      <c r="I338" t="s">
        <v>1</v>
      </c>
      <c r="J338" t="s">
        <v>70</v>
      </c>
      <c r="K338" t="s">
        <v>55</v>
      </c>
      <c r="L338">
        <f>YEAR(Table1[[#This Row],[Order Date]])</f>
        <v>2025</v>
      </c>
      <c r="M338" t="str">
        <f>TEXT(Table1[[#This Row],[Order Date]],"MMM")</f>
        <v>Dec</v>
      </c>
      <c r="N338" t="str">
        <f>TEXT(Table1[[#This Row],[Order Date]],"DDD")</f>
        <v>Tue</v>
      </c>
      <c r="O338">
        <f>Table1[[#This Row],[Delivered Date]]-Table1[[#This Row],[Order Date]]</f>
        <v>1</v>
      </c>
      <c r="P338">
        <f>ROUND(G338*H338*VLOOKUP(D338,Table2[#All],2,FALSE),0)</f>
        <v>1733</v>
      </c>
      <c r="Q338">
        <f>Table1[[#This Row],[Quantity]]*Table1[[#This Row],[Unit Price]]</f>
        <v>3150</v>
      </c>
      <c r="R338">
        <f>Table1[[#This Row],[Sales Revenue]]-Table1[[#This Row],[Total Cost]]</f>
        <v>1417</v>
      </c>
    </row>
    <row r="339" spans="1:18" x14ac:dyDescent="0.35">
      <c r="A339">
        <v>338</v>
      </c>
      <c r="B339" t="s">
        <v>464</v>
      </c>
      <c r="C339" t="s">
        <v>49</v>
      </c>
      <c r="D339" t="s">
        <v>142</v>
      </c>
      <c r="E339" s="1">
        <v>45775</v>
      </c>
      <c r="F339" s="1">
        <v>45778</v>
      </c>
      <c r="G339">
        <v>10</v>
      </c>
      <c r="H339">
        <v>678</v>
      </c>
      <c r="I339" t="s">
        <v>1</v>
      </c>
      <c r="J339" t="s">
        <v>71</v>
      </c>
      <c r="K339" t="s">
        <v>55</v>
      </c>
      <c r="L339">
        <f>YEAR(Table1[[#This Row],[Order Date]])</f>
        <v>2025</v>
      </c>
      <c r="M339" t="str">
        <f>TEXT(Table1[[#This Row],[Order Date]],"MMM")</f>
        <v>Apr</v>
      </c>
      <c r="N339" t="str">
        <f>TEXT(Table1[[#This Row],[Order Date]],"DDD")</f>
        <v>Mon</v>
      </c>
      <c r="O339">
        <f>Table1[[#This Row],[Delivered Date]]-Table1[[#This Row],[Order Date]]</f>
        <v>3</v>
      </c>
      <c r="P339">
        <f>ROUND(G339*H339*VLOOKUP(D339,Table2[#All],2,FALSE),0)</f>
        <v>3390</v>
      </c>
      <c r="Q339">
        <f>Table1[[#This Row],[Quantity]]*Table1[[#This Row],[Unit Price]]</f>
        <v>6780</v>
      </c>
      <c r="R339">
        <f>Table1[[#This Row],[Sales Revenue]]-Table1[[#This Row],[Total Cost]]</f>
        <v>3390</v>
      </c>
    </row>
    <row r="340" spans="1:18" x14ac:dyDescent="0.35">
      <c r="A340">
        <v>339</v>
      </c>
      <c r="B340" t="s">
        <v>465</v>
      </c>
      <c r="C340" t="s">
        <v>49</v>
      </c>
      <c r="D340" t="s">
        <v>142</v>
      </c>
      <c r="E340" s="1">
        <v>45834</v>
      </c>
      <c r="F340" s="1">
        <v>45842</v>
      </c>
      <c r="G340">
        <v>7</v>
      </c>
      <c r="H340">
        <v>569</v>
      </c>
      <c r="I340" t="s">
        <v>1</v>
      </c>
      <c r="J340" t="s">
        <v>71</v>
      </c>
      <c r="K340" t="s">
        <v>55</v>
      </c>
      <c r="L340">
        <f>YEAR(Table1[[#This Row],[Order Date]])</f>
        <v>2025</v>
      </c>
      <c r="M340" t="str">
        <f>TEXT(Table1[[#This Row],[Order Date]],"MMM")</f>
        <v>Jun</v>
      </c>
      <c r="N340" t="str">
        <f>TEXT(Table1[[#This Row],[Order Date]],"DDD")</f>
        <v>Thu</v>
      </c>
      <c r="O340">
        <f>Table1[[#This Row],[Delivered Date]]-Table1[[#This Row],[Order Date]]</f>
        <v>8</v>
      </c>
      <c r="P340">
        <f>ROUND(G340*H340*VLOOKUP(D340,Table2[#All],2,FALSE),0)</f>
        <v>1992</v>
      </c>
      <c r="Q340">
        <f>Table1[[#This Row],[Quantity]]*Table1[[#This Row],[Unit Price]]</f>
        <v>3983</v>
      </c>
      <c r="R340">
        <f>Table1[[#This Row],[Sales Revenue]]-Table1[[#This Row],[Total Cost]]</f>
        <v>1991</v>
      </c>
    </row>
    <row r="341" spans="1:18" x14ac:dyDescent="0.35">
      <c r="A341">
        <v>340</v>
      </c>
      <c r="B341" t="s">
        <v>466</v>
      </c>
      <c r="C341" t="s">
        <v>51</v>
      </c>
      <c r="D341" t="s">
        <v>117</v>
      </c>
      <c r="E341" s="1">
        <v>45988</v>
      </c>
      <c r="F341" s="1">
        <v>45994</v>
      </c>
      <c r="G341">
        <v>9</v>
      </c>
      <c r="H341">
        <v>185</v>
      </c>
      <c r="I341" t="s">
        <v>17</v>
      </c>
      <c r="J341" t="s">
        <v>70</v>
      </c>
      <c r="K341" t="s">
        <v>58</v>
      </c>
      <c r="L341">
        <f>YEAR(Table1[[#This Row],[Order Date]])</f>
        <v>2025</v>
      </c>
      <c r="M341" t="str">
        <f>TEXT(Table1[[#This Row],[Order Date]],"MMM")</f>
        <v>Nov</v>
      </c>
      <c r="N341" t="str">
        <f>TEXT(Table1[[#This Row],[Order Date]],"DDD")</f>
        <v>Thu</v>
      </c>
      <c r="O341">
        <f>Table1[[#This Row],[Delivered Date]]-Table1[[#This Row],[Order Date]]</f>
        <v>6</v>
      </c>
      <c r="P341">
        <f>ROUND(G341*H341*VLOOKUP(D341,Table2[#All],2,FALSE),0)</f>
        <v>833</v>
      </c>
      <c r="Q341">
        <f>Table1[[#This Row],[Quantity]]*Table1[[#This Row],[Unit Price]]</f>
        <v>1665</v>
      </c>
      <c r="R341">
        <f>Table1[[#This Row],[Sales Revenue]]-Table1[[#This Row],[Total Cost]]</f>
        <v>832</v>
      </c>
    </row>
    <row r="342" spans="1:18" x14ac:dyDescent="0.35">
      <c r="A342">
        <v>341</v>
      </c>
      <c r="B342" t="s">
        <v>467</v>
      </c>
      <c r="C342" t="s">
        <v>48</v>
      </c>
      <c r="D342" t="s">
        <v>161</v>
      </c>
      <c r="E342" s="1">
        <v>45710</v>
      </c>
      <c r="F342" s="1">
        <v>45712</v>
      </c>
      <c r="G342">
        <v>8</v>
      </c>
      <c r="H342">
        <v>405</v>
      </c>
      <c r="I342" t="s">
        <v>1</v>
      </c>
      <c r="J342" t="s">
        <v>74</v>
      </c>
      <c r="K342" t="s">
        <v>57</v>
      </c>
      <c r="L342">
        <f>YEAR(Table1[[#This Row],[Order Date]])</f>
        <v>2025</v>
      </c>
      <c r="M342" t="str">
        <f>TEXT(Table1[[#This Row],[Order Date]],"MMM")</f>
        <v>Feb</v>
      </c>
      <c r="N342" t="str">
        <f>TEXT(Table1[[#This Row],[Order Date]],"DDD")</f>
        <v>Sat</v>
      </c>
      <c r="O342">
        <f>Table1[[#This Row],[Delivered Date]]-Table1[[#This Row],[Order Date]]</f>
        <v>2</v>
      </c>
      <c r="P342">
        <f>ROUND(G342*H342*VLOOKUP(D342,Table2[#All],2,FALSE),0)</f>
        <v>2592</v>
      </c>
      <c r="Q342">
        <f>Table1[[#This Row],[Quantity]]*Table1[[#This Row],[Unit Price]]</f>
        <v>3240</v>
      </c>
      <c r="R342">
        <f>Table1[[#This Row],[Sales Revenue]]-Table1[[#This Row],[Total Cost]]</f>
        <v>648</v>
      </c>
    </row>
    <row r="343" spans="1:18" x14ac:dyDescent="0.35">
      <c r="A343">
        <v>342</v>
      </c>
      <c r="B343" t="s">
        <v>468</v>
      </c>
      <c r="C343" t="s">
        <v>51</v>
      </c>
      <c r="D343" t="s">
        <v>117</v>
      </c>
      <c r="E343" s="1">
        <v>45757</v>
      </c>
      <c r="F343" s="1">
        <v>45765</v>
      </c>
      <c r="G343">
        <v>10</v>
      </c>
      <c r="H343">
        <v>923</v>
      </c>
      <c r="I343" t="s">
        <v>1</v>
      </c>
      <c r="J343" t="s">
        <v>73</v>
      </c>
      <c r="K343" t="s">
        <v>56</v>
      </c>
      <c r="L343">
        <f>YEAR(Table1[[#This Row],[Order Date]])</f>
        <v>2025</v>
      </c>
      <c r="M343" t="str">
        <f>TEXT(Table1[[#This Row],[Order Date]],"MMM")</f>
        <v>Apr</v>
      </c>
      <c r="N343" t="str">
        <f>TEXT(Table1[[#This Row],[Order Date]],"DDD")</f>
        <v>Thu</v>
      </c>
      <c r="O343">
        <f>Table1[[#This Row],[Delivered Date]]-Table1[[#This Row],[Order Date]]</f>
        <v>8</v>
      </c>
      <c r="P343">
        <f>ROUND(G343*H343*VLOOKUP(D343,Table2[#All],2,FALSE),0)</f>
        <v>4615</v>
      </c>
      <c r="Q343">
        <f>Table1[[#This Row],[Quantity]]*Table1[[#This Row],[Unit Price]]</f>
        <v>9230</v>
      </c>
      <c r="R343">
        <f>Table1[[#This Row],[Sales Revenue]]-Table1[[#This Row],[Total Cost]]</f>
        <v>4615</v>
      </c>
    </row>
    <row r="344" spans="1:18" x14ac:dyDescent="0.35">
      <c r="A344">
        <v>343</v>
      </c>
      <c r="B344" t="s">
        <v>469</v>
      </c>
      <c r="C344" t="s">
        <v>51</v>
      </c>
      <c r="D344" t="s">
        <v>108</v>
      </c>
      <c r="E344" s="1">
        <v>45811</v>
      </c>
      <c r="F344" s="1">
        <v>45815</v>
      </c>
      <c r="G344">
        <v>10</v>
      </c>
      <c r="H344">
        <v>325</v>
      </c>
      <c r="I344" t="s">
        <v>17</v>
      </c>
      <c r="J344" t="s">
        <v>72</v>
      </c>
      <c r="K344" t="s">
        <v>55</v>
      </c>
      <c r="L344">
        <f>YEAR(Table1[[#This Row],[Order Date]])</f>
        <v>2025</v>
      </c>
      <c r="M344" t="str">
        <f>TEXT(Table1[[#This Row],[Order Date]],"MMM")</f>
        <v>Jun</v>
      </c>
      <c r="N344" t="str">
        <f>TEXT(Table1[[#This Row],[Order Date]],"DDD")</f>
        <v>Tue</v>
      </c>
      <c r="O344">
        <f>Table1[[#This Row],[Delivered Date]]-Table1[[#This Row],[Order Date]]</f>
        <v>4</v>
      </c>
      <c r="P344">
        <f>ROUND(G344*H344*VLOOKUP(D344,Table2[#All],2,FALSE),0)</f>
        <v>1788</v>
      </c>
      <c r="Q344">
        <f>Table1[[#This Row],[Quantity]]*Table1[[#This Row],[Unit Price]]</f>
        <v>3250</v>
      </c>
      <c r="R344">
        <f>Table1[[#This Row],[Sales Revenue]]-Table1[[#This Row],[Total Cost]]</f>
        <v>1462</v>
      </c>
    </row>
    <row r="345" spans="1:18" x14ac:dyDescent="0.35">
      <c r="A345">
        <v>344</v>
      </c>
      <c r="B345" t="s">
        <v>470</v>
      </c>
      <c r="C345" t="s">
        <v>51</v>
      </c>
      <c r="D345" t="s">
        <v>148</v>
      </c>
      <c r="E345" s="1">
        <v>45936</v>
      </c>
      <c r="F345" s="1">
        <v>45941</v>
      </c>
      <c r="G345">
        <v>6</v>
      </c>
      <c r="H345">
        <v>564</v>
      </c>
      <c r="I345" t="s">
        <v>1</v>
      </c>
      <c r="J345" t="s">
        <v>70</v>
      </c>
      <c r="K345" t="s">
        <v>57</v>
      </c>
      <c r="L345">
        <f>YEAR(Table1[[#This Row],[Order Date]])</f>
        <v>2025</v>
      </c>
      <c r="M345" t="str">
        <f>TEXT(Table1[[#This Row],[Order Date]],"MMM")</f>
        <v>Oct</v>
      </c>
      <c r="N345" t="str">
        <f>TEXT(Table1[[#This Row],[Order Date]],"DDD")</f>
        <v>Mon</v>
      </c>
      <c r="O345">
        <f>Table1[[#This Row],[Delivered Date]]-Table1[[#This Row],[Order Date]]</f>
        <v>5</v>
      </c>
      <c r="P345">
        <f>ROUND(G345*H345*VLOOKUP(D345,Table2[#All],2,FALSE),0)</f>
        <v>1861</v>
      </c>
      <c r="Q345">
        <f>Table1[[#This Row],[Quantity]]*Table1[[#This Row],[Unit Price]]</f>
        <v>3384</v>
      </c>
      <c r="R345">
        <f>Table1[[#This Row],[Sales Revenue]]-Table1[[#This Row],[Total Cost]]</f>
        <v>1523</v>
      </c>
    </row>
    <row r="346" spans="1:18" x14ac:dyDescent="0.35">
      <c r="A346">
        <v>345</v>
      </c>
      <c r="B346" t="s">
        <v>471</v>
      </c>
      <c r="C346" t="s">
        <v>48</v>
      </c>
      <c r="D346" t="s">
        <v>132</v>
      </c>
      <c r="E346" s="1">
        <v>45829</v>
      </c>
      <c r="F346" s="1">
        <v>45836</v>
      </c>
      <c r="G346">
        <v>2</v>
      </c>
      <c r="H346">
        <v>236</v>
      </c>
      <c r="I346" t="s">
        <v>17</v>
      </c>
      <c r="J346" t="s">
        <v>70</v>
      </c>
      <c r="K346" t="s">
        <v>58</v>
      </c>
      <c r="L346">
        <f>YEAR(Table1[[#This Row],[Order Date]])</f>
        <v>2025</v>
      </c>
      <c r="M346" t="str">
        <f>TEXT(Table1[[#This Row],[Order Date]],"MMM")</f>
        <v>Jun</v>
      </c>
      <c r="N346" t="str">
        <f>TEXT(Table1[[#This Row],[Order Date]],"DDD")</f>
        <v>Sat</v>
      </c>
      <c r="O346">
        <f>Table1[[#This Row],[Delivered Date]]-Table1[[#This Row],[Order Date]]</f>
        <v>7</v>
      </c>
      <c r="P346">
        <f>ROUND(G346*H346*VLOOKUP(D346,Table2[#All],2,FALSE),0)</f>
        <v>330</v>
      </c>
      <c r="Q346">
        <f>Table1[[#This Row],[Quantity]]*Table1[[#This Row],[Unit Price]]</f>
        <v>472</v>
      </c>
      <c r="R346">
        <f>Table1[[#This Row],[Sales Revenue]]-Table1[[#This Row],[Total Cost]]</f>
        <v>142</v>
      </c>
    </row>
    <row r="347" spans="1:18" x14ac:dyDescent="0.35">
      <c r="A347">
        <v>346</v>
      </c>
      <c r="B347" t="s">
        <v>472</v>
      </c>
      <c r="C347" t="s">
        <v>48</v>
      </c>
      <c r="D347" t="s">
        <v>119</v>
      </c>
      <c r="E347" s="1">
        <v>45964</v>
      </c>
      <c r="F347" s="1">
        <v>45971</v>
      </c>
      <c r="G347">
        <v>1</v>
      </c>
      <c r="H347">
        <v>741</v>
      </c>
      <c r="I347" t="s">
        <v>1</v>
      </c>
      <c r="J347" t="s">
        <v>73</v>
      </c>
      <c r="K347" t="s">
        <v>56</v>
      </c>
      <c r="L347">
        <f>YEAR(Table1[[#This Row],[Order Date]])</f>
        <v>2025</v>
      </c>
      <c r="M347" t="str">
        <f>TEXT(Table1[[#This Row],[Order Date]],"MMM")</f>
        <v>Nov</v>
      </c>
      <c r="N347" t="str">
        <f>TEXT(Table1[[#This Row],[Order Date]],"DDD")</f>
        <v>Mon</v>
      </c>
      <c r="O347">
        <f>Table1[[#This Row],[Delivered Date]]-Table1[[#This Row],[Order Date]]</f>
        <v>7</v>
      </c>
      <c r="P347">
        <f>ROUND(G347*H347*VLOOKUP(D347,Table2[#All],2,FALSE),0)</f>
        <v>482</v>
      </c>
      <c r="Q347">
        <f>Table1[[#This Row],[Quantity]]*Table1[[#This Row],[Unit Price]]</f>
        <v>741</v>
      </c>
      <c r="R347">
        <f>Table1[[#This Row],[Sales Revenue]]-Table1[[#This Row],[Total Cost]]</f>
        <v>259</v>
      </c>
    </row>
    <row r="348" spans="1:18" x14ac:dyDescent="0.35">
      <c r="A348">
        <v>347</v>
      </c>
      <c r="B348" t="s">
        <v>473</v>
      </c>
      <c r="C348" t="s">
        <v>50</v>
      </c>
      <c r="D348" t="s">
        <v>110</v>
      </c>
      <c r="E348" s="1">
        <v>45911</v>
      </c>
      <c r="F348" s="1">
        <v>45917</v>
      </c>
      <c r="G348">
        <v>6</v>
      </c>
      <c r="H348">
        <v>992</v>
      </c>
      <c r="I348" t="s">
        <v>17</v>
      </c>
      <c r="J348" t="s">
        <v>73</v>
      </c>
      <c r="K348" t="s">
        <v>58</v>
      </c>
      <c r="L348">
        <f>YEAR(Table1[[#This Row],[Order Date]])</f>
        <v>2025</v>
      </c>
      <c r="M348" t="str">
        <f>TEXT(Table1[[#This Row],[Order Date]],"MMM")</f>
        <v>Sep</v>
      </c>
      <c r="N348" t="str">
        <f>TEXT(Table1[[#This Row],[Order Date]],"DDD")</f>
        <v>Thu</v>
      </c>
      <c r="O348">
        <f>Table1[[#This Row],[Delivered Date]]-Table1[[#This Row],[Order Date]]</f>
        <v>6</v>
      </c>
      <c r="P348">
        <f>ROUND(G348*H348*VLOOKUP(D348,Table2[#All],2,FALSE),0)</f>
        <v>3869</v>
      </c>
      <c r="Q348">
        <f>Table1[[#This Row],[Quantity]]*Table1[[#This Row],[Unit Price]]</f>
        <v>5952</v>
      </c>
      <c r="R348">
        <f>Table1[[#This Row],[Sales Revenue]]-Table1[[#This Row],[Total Cost]]</f>
        <v>2083</v>
      </c>
    </row>
    <row r="349" spans="1:18" x14ac:dyDescent="0.35">
      <c r="A349">
        <v>348</v>
      </c>
      <c r="B349" t="s">
        <v>474</v>
      </c>
      <c r="C349" t="s">
        <v>51</v>
      </c>
      <c r="D349" t="s">
        <v>108</v>
      </c>
      <c r="E349" s="1">
        <v>45920</v>
      </c>
      <c r="F349" s="1">
        <v>45921</v>
      </c>
      <c r="G349">
        <v>5</v>
      </c>
      <c r="H349">
        <v>55</v>
      </c>
      <c r="I349" t="s">
        <v>1</v>
      </c>
      <c r="J349" t="s">
        <v>70</v>
      </c>
      <c r="K349" t="s">
        <v>55</v>
      </c>
      <c r="L349">
        <f>YEAR(Table1[[#This Row],[Order Date]])</f>
        <v>2025</v>
      </c>
      <c r="M349" t="str">
        <f>TEXT(Table1[[#This Row],[Order Date]],"MMM")</f>
        <v>Sep</v>
      </c>
      <c r="N349" t="str">
        <f>TEXT(Table1[[#This Row],[Order Date]],"DDD")</f>
        <v>Sat</v>
      </c>
      <c r="O349">
        <f>Table1[[#This Row],[Delivered Date]]-Table1[[#This Row],[Order Date]]</f>
        <v>1</v>
      </c>
      <c r="P349">
        <f>ROUND(G349*H349*VLOOKUP(D349,Table2[#All],2,FALSE),0)</f>
        <v>151</v>
      </c>
      <c r="Q349">
        <f>Table1[[#This Row],[Quantity]]*Table1[[#This Row],[Unit Price]]</f>
        <v>275</v>
      </c>
      <c r="R349">
        <f>Table1[[#This Row],[Sales Revenue]]-Table1[[#This Row],[Total Cost]]</f>
        <v>124</v>
      </c>
    </row>
    <row r="350" spans="1:18" x14ac:dyDescent="0.35">
      <c r="A350">
        <v>349</v>
      </c>
      <c r="B350" t="s">
        <v>475</v>
      </c>
      <c r="C350" t="s">
        <v>49</v>
      </c>
      <c r="D350" t="s">
        <v>134</v>
      </c>
      <c r="E350" s="1">
        <v>45742</v>
      </c>
      <c r="F350" s="1">
        <v>45751</v>
      </c>
      <c r="G350">
        <v>7</v>
      </c>
      <c r="H350">
        <v>216</v>
      </c>
      <c r="I350" t="s">
        <v>17</v>
      </c>
      <c r="J350" t="s">
        <v>71</v>
      </c>
      <c r="K350" t="s">
        <v>57</v>
      </c>
      <c r="L350">
        <f>YEAR(Table1[[#This Row],[Order Date]])</f>
        <v>2025</v>
      </c>
      <c r="M350" t="str">
        <f>TEXT(Table1[[#This Row],[Order Date]],"MMM")</f>
        <v>Mar</v>
      </c>
      <c r="N350" t="str">
        <f>TEXT(Table1[[#This Row],[Order Date]],"DDD")</f>
        <v>Wed</v>
      </c>
      <c r="O350">
        <f>Table1[[#This Row],[Delivered Date]]-Table1[[#This Row],[Order Date]]</f>
        <v>9</v>
      </c>
      <c r="P350">
        <f>ROUND(G350*H350*VLOOKUP(D350,Table2[#All],2,FALSE),0)</f>
        <v>832</v>
      </c>
      <c r="Q350">
        <f>Table1[[#This Row],[Quantity]]*Table1[[#This Row],[Unit Price]]</f>
        <v>1512</v>
      </c>
      <c r="R350">
        <f>Table1[[#This Row],[Sales Revenue]]-Table1[[#This Row],[Total Cost]]</f>
        <v>680</v>
      </c>
    </row>
    <row r="351" spans="1:18" x14ac:dyDescent="0.35">
      <c r="A351">
        <v>350</v>
      </c>
      <c r="B351" t="s">
        <v>476</v>
      </c>
      <c r="C351" t="s">
        <v>48</v>
      </c>
      <c r="D351" t="s">
        <v>161</v>
      </c>
      <c r="E351" s="1">
        <v>46011</v>
      </c>
      <c r="F351" s="1">
        <v>46013</v>
      </c>
      <c r="G351">
        <v>3</v>
      </c>
      <c r="H351">
        <v>375</v>
      </c>
      <c r="I351" t="s">
        <v>17</v>
      </c>
      <c r="J351" t="s">
        <v>74</v>
      </c>
      <c r="K351" t="s">
        <v>56</v>
      </c>
      <c r="L351">
        <f>YEAR(Table1[[#This Row],[Order Date]])</f>
        <v>2025</v>
      </c>
      <c r="M351" t="str">
        <f>TEXT(Table1[[#This Row],[Order Date]],"MMM")</f>
        <v>Dec</v>
      </c>
      <c r="N351" t="str">
        <f>TEXT(Table1[[#This Row],[Order Date]],"DDD")</f>
        <v>Sat</v>
      </c>
      <c r="O351">
        <f>Table1[[#This Row],[Delivered Date]]-Table1[[#This Row],[Order Date]]</f>
        <v>2</v>
      </c>
      <c r="P351">
        <f>ROUND(G351*H351*VLOOKUP(D351,Table2[#All],2,FALSE),0)</f>
        <v>900</v>
      </c>
      <c r="Q351">
        <f>Table1[[#This Row],[Quantity]]*Table1[[#This Row],[Unit Price]]</f>
        <v>1125</v>
      </c>
      <c r="R351">
        <f>Table1[[#This Row],[Sales Revenue]]-Table1[[#This Row],[Total Cost]]</f>
        <v>225</v>
      </c>
    </row>
    <row r="352" spans="1:18" x14ac:dyDescent="0.35">
      <c r="A352">
        <v>351</v>
      </c>
      <c r="B352" t="s">
        <v>477</v>
      </c>
      <c r="C352" t="s">
        <v>48</v>
      </c>
      <c r="D352" t="s">
        <v>119</v>
      </c>
      <c r="E352" s="1">
        <v>45702</v>
      </c>
      <c r="F352" s="1">
        <v>45712</v>
      </c>
      <c r="G352">
        <v>10</v>
      </c>
      <c r="H352">
        <v>503</v>
      </c>
      <c r="I352" t="s">
        <v>17</v>
      </c>
      <c r="J352" t="s">
        <v>71</v>
      </c>
      <c r="K352" t="s">
        <v>55</v>
      </c>
      <c r="L352">
        <f>YEAR(Table1[[#This Row],[Order Date]])</f>
        <v>2025</v>
      </c>
      <c r="M352" t="str">
        <f>TEXT(Table1[[#This Row],[Order Date]],"MMM")</f>
        <v>Feb</v>
      </c>
      <c r="N352" t="str">
        <f>TEXT(Table1[[#This Row],[Order Date]],"DDD")</f>
        <v>Fri</v>
      </c>
      <c r="O352">
        <f>Table1[[#This Row],[Delivered Date]]-Table1[[#This Row],[Order Date]]</f>
        <v>10</v>
      </c>
      <c r="P352">
        <f>ROUND(G352*H352*VLOOKUP(D352,Table2[#All],2,FALSE),0)</f>
        <v>3270</v>
      </c>
      <c r="Q352">
        <f>Table1[[#This Row],[Quantity]]*Table1[[#This Row],[Unit Price]]</f>
        <v>5030</v>
      </c>
      <c r="R352">
        <f>Table1[[#This Row],[Sales Revenue]]-Table1[[#This Row],[Total Cost]]</f>
        <v>1760</v>
      </c>
    </row>
    <row r="353" spans="1:18" x14ac:dyDescent="0.35">
      <c r="A353">
        <v>352</v>
      </c>
      <c r="B353" t="s">
        <v>478</v>
      </c>
      <c r="C353" t="s">
        <v>51</v>
      </c>
      <c r="D353" t="s">
        <v>148</v>
      </c>
      <c r="E353" s="1">
        <v>45810</v>
      </c>
      <c r="F353" s="1">
        <v>45817</v>
      </c>
      <c r="G353">
        <v>6</v>
      </c>
      <c r="H353">
        <v>974</v>
      </c>
      <c r="I353" t="s">
        <v>1</v>
      </c>
      <c r="J353" t="s">
        <v>73</v>
      </c>
      <c r="K353" t="s">
        <v>57</v>
      </c>
      <c r="L353">
        <f>YEAR(Table1[[#This Row],[Order Date]])</f>
        <v>2025</v>
      </c>
      <c r="M353" t="str">
        <f>TEXT(Table1[[#This Row],[Order Date]],"MMM")</f>
        <v>Jun</v>
      </c>
      <c r="N353" t="str">
        <f>TEXT(Table1[[#This Row],[Order Date]],"DDD")</f>
        <v>Mon</v>
      </c>
      <c r="O353">
        <f>Table1[[#This Row],[Delivered Date]]-Table1[[#This Row],[Order Date]]</f>
        <v>7</v>
      </c>
      <c r="P353">
        <f>ROUND(G353*H353*VLOOKUP(D353,Table2[#All],2,FALSE),0)</f>
        <v>3214</v>
      </c>
      <c r="Q353">
        <f>Table1[[#This Row],[Quantity]]*Table1[[#This Row],[Unit Price]]</f>
        <v>5844</v>
      </c>
      <c r="R353">
        <f>Table1[[#This Row],[Sales Revenue]]-Table1[[#This Row],[Total Cost]]</f>
        <v>2630</v>
      </c>
    </row>
    <row r="354" spans="1:18" x14ac:dyDescent="0.35">
      <c r="A354">
        <v>353</v>
      </c>
      <c r="B354" t="s">
        <v>479</v>
      </c>
      <c r="C354" t="s">
        <v>51</v>
      </c>
      <c r="D354" t="s">
        <v>108</v>
      </c>
      <c r="E354" s="1">
        <v>45863</v>
      </c>
      <c r="F354" s="1">
        <v>45870</v>
      </c>
      <c r="G354">
        <v>3</v>
      </c>
      <c r="H354">
        <v>486</v>
      </c>
      <c r="I354" t="s">
        <v>1</v>
      </c>
      <c r="J354" t="s">
        <v>73</v>
      </c>
      <c r="K354" t="s">
        <v>55</v>
      </c>
      <c r="L354">
        <f>YEAR(Table1[[#This Row],[Order Date]])</f>
        <v>2025</v>
      </c>
      <c r="M354" t="str">
        <f>TEXT(Table1[[#This Row],[Order Date]],"MMM")</f>
        <v>Jul</v>
      </c>
      <c r="N354" t="str">
        <f>TEXT(Table1[[#This Row],[Order Date]],"DDD")</f>
        <v>Fri</v>
      </c>
      <c r="O354">
        <f>Table1[[#This Row],[Delivered Date]]-Table1[[#This Row],[Order Date]]</f>
        <v>7</v>
      </c>
      <c r="P354">
        <f>ROUND(G354*H354*VLOOKUP(D354,Table2[#All],2,FALSE),0)</f>
        <v>802</v>
      </c>
      <c r="Q354">
        <f>Table1[[#This Row],[Quantity]]*Table1[[#This Row],[Unit Price]]</f>
        <v>1458</v>
      </c>
      <c r="R354">
        <f>Table1[[#This Row],[Sales Revenue]]-Table1[[#This Row],[Total Cost]]</f>
        <v>656</v>
      </c>
    </row>
    <row r="355" spans="1:18" x14ac:dyDescent="0.35">
      <c r="A355">
        <v>354</v>
      </c>
      <c r="B355" t="s">
        <v>480</v>
      </c>
      <c r="C355" t="s">
        <v>50</v>
      </c>
      <c r="D355" t="s">
        <v>136</v>
      </c>
      <c r="E355" s="1">
        <v>45947</v>
      </c>
      <c r="F355" s="1">
        <v>45952</v>
      </c>
      <c r="G355">
        <v>5</v>
      </c>
      <c r="H355">
        <v>803</v>
      </c>
      <c r="I355" t="s">
        <v>1</v>
      </c>
      <c r="J355" t="s">
        <v>72</v>
      </c>
      <c r="K355" t="s">
        <v>57</v>
      </c>
      <c r="L355">
        <f>YEAR(Table1[[#This Row],[Order Date]])</f>
        <v>2025</v>
      </c>
      <c r="M355" t="str">
        <f>TEXT(Table1[[#This Row],[Order Date]],"MMM")</f>
        <v>Oct</v>
      </c>
      <c r="N355" t="str">
        <f>TEXT(Table1[[#This Row],[Order Date]],"DDD")</f>
        <v>Fri</v>
      </c>
      <c r="O355">
        <f>Table1[[#This Row],[Delivered Date]]-Table1[[#This Row],[Order Date]]</f>
        <v>5</v>
      </c>
      <c r="P355">
        <f>ROUND(G355*H355*VLOOKUP(D355,Table2[#All],2,FALSE),0)</f>
        <v>3413</v>
      </c>
      <c r="Q355">
        <f>Table1[[#This Row],[Quantity]]*Table1[[#This Row],[Unit Price]]</f>
        <v>4015</v>
      </c>
      <c r="R355">
        <f>Table1[[#This Row],[Sales Revenue]]-Table1[[#This Row],[Total Cost]]</f>
        <v>602</v>
      </c>
    </row>
    <row r="356" spans="1:18" x14ac:dyDescent="0.35">
      <c r="A356">
        <v>355</v>
      </c>
      <c r="B356" t="s">
        <v>481</v>
      </c>
      <c r="C356" t="s">
        <v>51</v>
      </c>
      <c r="D356" t="s">
        <v>108</v>
      </c>
      <c r="E356" s="1">
        <v>45863</v>
      </c>
      <c r="F356" s="1">
        <v>45868</v>
      </c>
      <c r="G356">
        <v>4</v>
      </c>
      <c r="H356">
        <v>176</v>
      </c>
      <c r="I356" t="s">
        <v>17</v>
      </c>
      <c r="J356" t="s">
        <v>70</v>
      </c>
      <c r="K356" t="s">
        <v>56</v>
      </c>
      <c r="L356">
        <f>YEAR(Table1[[#This Row],[Order Date]])</f>
        <v>2025</v>
      </c>
      <c r="M356" t="str">
        <f>TEXT(Table1[[#This Row],[Order Date]],"MMM")</f>
        <v>Jul</v>
      </c>
      <c r="N356" t="str">
        <f>TEXT(Table1[[#This Row],[Order Date]],"DDD")</f>
        <v>Fri</v>
      </c>
      <c r="O356">
        <f>Table1[[#This Row],[Delivered Date]]-Table1[[#This Row],[Order Date]]</f>
        <v>5</v>
      </c>
      <c r="P356">
        <f>ROUND(G356*H356*VLOOKUP(D356,Table2[#All],2,FALSE),0)</f>
        <v>387</v>
      </c>
      <c r="Q356">
        <f>Table1[[#This Row],[Quantity]]*Table1[[#This Row],[Unit Price]]</f>
        <v>704</v>
      </c>
      <c r="R356">
        <f>Table1[[#This Row],[Sales Revenue]]-Table1[[#This Row],[Total Cost]]</f>
        <v>317</v>
      </c>
    </row>
    <row r="357" spans="1:18" x14ac:dyDescent="0.35">
      <c r="A357">
        <v>356</v>
      </c>
      <c r="B357" t="s">
        <v>482</v>
      </c>
      <c r="C357" t="s">
        <v>51</v>
      </c>
      <c r="D357" t="s">
        <v>117</v>
      </c>
      <c r="E357" s="1">
        <v>45732</v>
      </c>
      <c r="F357" s="1">
        <v>45745</v>
      </c>
      <c r="G357">
        <v>4</v>
      </c>
      <c r="H357">
        <v>468</v>
      </c>
      <c r="I357" t="s">
        <v>17</v>
      </c>
      <c r="J357" t="s">
        <v>73</v>
      </c>
      <c r="K357" t="s">
        <v>58</v>
      </c>
      <c r="L357">
        <f>YEAR(Table1[[#This Row],[Order Date]])</f>
        <v>2025</v>
      </c>
      <c r="M357" t="str">
        <f>TEXT(Table1[[#This Row],[Order Date]],"MMM")</f>
        <v>Mar</v>
      </c>
      <c r="N357" t="str">
        <f>TEXT(Table1[[#This Row],[Order Date]],"DDD")</f>
        <v>Sun</v>
      </c>
      <c r="O357">
        <f>Table1[[#This Row],[Delivered Date]]-Table1[[#This Row],[Order Date]]</f>
        <v>13</v>
      </c>
      <c r="P357">
        <f>ROUND(G357*H357*VLOOKUP(D357,Table2[#All],2,FALSE),0)</f>
        <v>936</v>
      </c>
      <c r="Q357">
        <f>Table1[[#This Row],[Quantity]]*Table1[[#This Row],[Unit Price]]</f>
        <v>1872</v>
      </c>
      <c r="R357">
        <f>Table1[[#This Row],[Sales Revenue]]-Table1[[#This Row],[Total Cost]]</f>
        <v>936</v>
      </c>
    </row>
    <row r="358" spans="1:18" x14ac:dyDescent="0.35">
      <c r="A358">
        <v>357</v>
      </c>
      <c r="B358" t="s">
        <v>483</v>
      </c>
      <c r="C358" t="s">
        <v>52</v>
      </c>
      <c r="D358" t="s">
        <v>154</v>
      </c>
      <c r="E358" s="1">
        <v>45775</v>
      </c>
      <c r="F358" s="1">
        <v>45780</v>
      </c>
      <c r="G358">
        <v>3</v>
      </c>
      <c r="H358">
        <v>788</v>
      </c>
      <c r="I358" t="s">
        <v>1</v>
      </c>
      <c r="J358" t="s">
        <v>73</v>
      </c>
      <c r="K358" t="s">
        <v>57</v>
      </c>
      <c r="L358">
        <f>YEAR(Table1[[#This Row],[Order Date]])</f>
        <v>2025</v>
      </c>
      <c r="M358" t="str">
        <f>TEXT(Table1[[#This Row],[Order Date]],"MMM")</f>
        <v>Apr</v>
      </c>
      <c r="N358" t="str">
        <f>TEXT(Table1[[#This Row],[Order Date]],"DDD")</f>
        <v>Mon</v>
      </c>
      <c r="O358">
        <f>Table1[[#This Row],[Delivered Date]]-Table1[[#This Row],[Order Date]]</f>
        <v>5</v>
      </c>
      <c r="P358">
        <f>ROUND(G358*H358*VLOOKUP(D358,Table2[#All],2,FALSE),0)</f>
        <v>1773</v>
      </c>
      <c r="Q358">
        <f>Table1[[#This Row],[Quantity]]*Table1[[#This Row],[Unit Price]]</f>
        <v>2364</v>
      </c>
      <c r="R358">
        <f>Table1[[#This Row],[Sales Revenue]]-Table1[[#This Row],[Total Cost]]</f>
        <v>591</v>
      </c>
    </row>
    <row r="359" spans="1:18" x14ac:dyDescent="0.35">
      <c r="A359">
        <v>358</v>
      </c>
      <c r="B359" t="s">
        <v>484</v>
      </c>
      <c r="C359" t="s">
        <v>48</v>
      </c>
      <c r="D359" t="s">
        <v>161</v>
      </c>
      <c r="E359" s="1">
        <v>45700</v>
      </c>
      <c r="F359" s="1">
        <v>45701</v>
      </c>
      <c r="G359">
        <v>8</v>
      </c>
      <c r="H359">
        <v>509</v>
      </c>
      <c r="I359" t="s">
        <v>1</v>
      </c>
      <c r="J359" t="s">
        <v>72</v>
      </c>
      <c r="K359" t="s">
        <v>57</v>
      </c>
      <c r="L359">
        <f>YEAR(Table1[[#This Row],[Order Date]])</f>
        <v>2025</v>
      </c>
      <c r="M359" t="str">
        <f>TEXT(Table1[[#This Row],[Order Date]],"MMM")</f>
        <v>Feb</v>
      </c>
      <c r="N359" t="str">
        <f>TEXT(Table1[[#This Row],[Order Date]],"DDD")</f>
        <v>Wed</v>
      </c>
      <c r="O359">
        <f>Table1[[#This Row],[Delivered Date]]-Table1[[#This Row],[Order Date]]</f>
        <v>1</v>
      </c>
      <c r="P359">
        <f>ROUND(G359*H359*VLOOKUP(D359,Table2[#All],2,FALSE),0)</f>
        <v>3258</v>
      </c>
      <c r="Q359">
        <f>Table1[[#This Row],[Quantity]]*Table1[[#This Row],[Unit Price]]</f>
        <v>4072</v>
      </c>
      <c r="R359">
        <f>Table1[[#This Row],[Sales Revenue]]-Table1[[#This Row],[Total Cost]]</f>
        <v>814</v>
      </c>
    </row>
    <row r="360" spans="1:18" x14ac:dyDescent="0.35">
      <c r="A360">
        <v>359</v>
      </c>
      <c r="B360" t="s">
        <v>485</v>
      </c>
      <c r="C360" t="s">
        <v>52</v>
      </c>
      <c r="D360" t="s">
        <v>121</v>
      </c>
      <c r="E360" s="1">
        <v>45692</v>
      </c>
      <c r="F360" s="1">
        <v>45707</v>
      </c>
      <c r="G360">
        <v>2</v>
      </c>
      <c r="H360">
        <v>530</v>
      </c>
      <c r="I360" t="s">
        <v>17</v>
      </c>
      <c r="J360" t="s">
        <v>70</v>
      </c>
      <c r="K360" t="s">
        <v>55</v>
      </c>
      <c r="L360">
        <f>YEAR(Table1[[#This Row],[Order Date]])</f>
        <v>2025</v>
      </c>
      <c r="M360" t="str">
        <f>TEXT(Table1[[#This Row],[Order Date]],"MMM")</f>
        <v>Feb</v>
      </c>
      <c r="N360" t="str">
        <f>TEXT(Table1[[#This Row],[Order Date]],"DDD")</f>
        <v>Tue</v>
      </c>
      <c r="O360">
        <f>Table1[[#This Row],[Delivered Date]]-Table1[[#This Row],[Order Date]]</f>
        <v>15</v>
      </c>
      <c r="P360">
        <f>ROUND(G360*H360*VLOOKUP(D360,Table2[#All],2,FALSE),0)</f>
        <v>689</v>
      </c>
      <c r="Q360">
        <f>Table1[[#This Row],[Quantity]]*Table1[[#This Row],[Unit Price]]</f>
        <v>1060</v>
      </c>
      <c r="R360">
        <f>Table1[[#This Row],[Sales Revenue]]-Table1[[#This Row],[Total Cost]]</f>
        <v>371</v>
      </c>
    </row>
    <row r="361" spans="1:18" x14ac:dyDescent="0.35">
      <c r="A361">
        <v>360</v>
      </c>
      <c r="B361" t="s">
        <v>486</v>
      </c>
      <c r="C361" t="s">
        <v>52</v>
      </c>
      <c r="D361" t="s">
        <v>154</v>
      </c>
      <c r="E361" s="1">
        <v>45759</v>
      </c>
      <c r="F361" s="1">
        <v>45767</v>
      </c>
      <c r="G361">
        <v>7</v>
      </c>
      <c r="H361">
        <v>744</v>
      </c>
      <c r="I361" t="s">
        <v>1</v>
      </c>
      <c r="J361" t="s">
        <v>71</v>
      </c>
      <c r="K361" t="s">
        <v>57</v>
      </c>
      <c r="L361">
        <f>YEAR(Table1[[#This Row],[Order Date]])</f>
        <v>2025</v>
      </c>
      <c r="M361" t="str">
        <f>TEXT(Table1[[#This Row],[Order Date]],"MMM")</f>
        <v>Apr</v>
      </c>
      <c r="N361" t="str">
        <f>TEXT(Table1[[#This Row],[Order Date]],"DDD")</f>
        <v>Sat</v>
      </c>
      <c r="O361">
        <f>Table1[[#This Row],[Delivered Date]]-Table1[[#This Row],[Order Date]]</f>
        <v>8</v>
      </c>
      <c r="P361">
        <f>ROUND(G361*H361*VLOOKUP(D361,Table2[#All],2,FALSE),0)</f>
        <v>3906</v>
      </c>
      <c r="Q361">
        <f>Table1[[#This Row],[Quantity]]*Table1[[#This Row],[Unit Price]]</f>
        <v>5208</v>
      </c>
      <c r="R361">
        <f>Table1[[#This Row],[Sales Revenue]]-Table1[[#This Row],[Total Cost]]</f>
        <v>1302</v>
      </c>
    </row>
    <row r="362" spans="1:18" x14ac:dyDescent="0.35">
      <c r="A362">
        <v>361</v>
      </c>
      <c r="B362" t="s">
        <v>487</v>
      </c>
      <c r="C362" t="s">
        <v>51</v>
      </c>
      <c r="D362" t="s">
        <v>117</v>
      </c>
      <c r="E362" s="1">
        <v>45892</v>
      </c>
      <c r="F362" s="1">
        <v>45903</v>
      </c>
      <c r="G362">
        <v>4</v>
      </c>
      <c r="H362">
        <v>444</v>
      </c>
      <c r="I362" t="s">
        <v>17</v>
      </c>
      <c r="J362" t="s">
        <v>72</v>
      </c>
      <c r="K362" t="s">
        <v>58</v>
      </c>
      <c r="L362">
        <f>YEAR(Table1[[#This Row],[Order Date]])</f>
        <v>2025</v>
      </c>
      <c r="M362" t="str">
        <f>TEXT(Table1[[#This Row],[Order Date]],"MMM")</f>
        <v>Aug</v>
      </c>
      <c r="N362" t="str">
        <f>TEXT(Table1[[#This Row],[Order Date]],"DDD")</f>
        <v>Sat</v>
      </c>
      <c r="O362">
        <f>Table1[[#This Row],[Delivered Date]]-Table1[[#This Row],[Order Date]]</f>
        <v>11</v>
      </c>
      <c r="P362">
        <f>ROUND(G362*H362*VLOOKUP(D362,Table2[#All],2,FALSE),0)</f>
        <v>888</v>
      </c>
      <c r="Q362">
        <f>Table1[[#This Row],[Quantity]]*Table1[[#This Row],[Unit Price]]</f>
        <v>1776</v>
      </c>
      <c r="R362">
        <f>Table1[[#This Row],[Sales Revenue]]-Table1[[#This Row],[Total Cost]]</f>
        <v>888</v>
      </c>
    </row>
    <row r="363" spans="1:18" x14ac:dyDescent="0.35">
      <c r="A363">
        <v>362</v>
      </c>
      <c r="B363" t="s">
        <v>488</v>
      </c>
      <c r="C363" t="s">
        <v>51</v>
      </c>
      <c r="D363" t="s">
        <v>148</v>
      </c>
      <c r="E363" s="1">
        <v>45858</v>
      </c>
      <c r="F363" s="1">
        <v>45866</v>
      </c>
      <c r="G363">
        <v>7</v>
      </c>
      <c r="H363">
        <v>474</v>
      </c>
      <c r="I363" t="s">
        <v>1</v>
      </c>
      <c r="J363" t="s">
        <v>71</v>
      </c>
      <c r="K363" t="s">
        <v>58</v>
      </c>
      <c r="L363">
        <f>YEAR(Table1[[#This Row],[Order Date]])</f>
        <v>2025</v>
      </c>
      <c r="M363" t="str">
        <f>TEXT(Table1[[#This Row],[Order Date]],"MMM")</f>
        <v>Jul</v>
      </c>
      <c r="N363" t="str">
        <f>TEXT(Table1[[#This Row],[Order Date]],"DDD")</f>
        <v>Sun</v>
      </c>
      <c r="O363">
        <f>Table1[[#This Row],[Delivered Date]]-Table1[[#This Row],[Order Date]]</f>
        <v>8</v>
      </c>
      <c r="P363">
        <f>ROUND(G363*H363*VLOOKUP(D363,Table2[#All],2,FALSE),0)</f>
        <v>1825</v>
      </c>
      <c r="Q363">
        <f>Table1[[#This Row],[Quantity]]*Table1[[#This Row],[Unit Price]]</f>
        <v>3318</v>
      </c>
      <c r="R363">
        <f>Table1[[#This Row],[Sales Revenue]]-Table1[[#This Row],[Total Cost]]</f>
        <v>1493</v>
      </c>
    </row>
    <row r="364" spans="1:18" x14ac:dyDescent="0.35">
      <c r="A364">
        <v>363</v>
      </c>
      <c r="B364" t="s">
        <v>489</v>
      </c>
      <c r="C364" t="s">
        <v>50</v>
      </c>
      <c r="D364" t="s">
        <v>110</v>
      </c>
      <c r="E364" s="1">
        <v>45931</v>
      </c>
      <c r="F364" s="1">
        <v>45936</v>
      </c>
      <c r="G364">
        <v>8</v>
      </c>
      <c r="H364">
        <v>731</v>
      </c>
      <c r="I364" t="s">
        <v>1</v>
      </c>
      <c r="J364" t="s">
        <v>74</v>
      </c>
      <c r="K364" t="s">
        <v>55</v>
      </c>
      <c r="L364">
        <f>YEAR(Table1[[#This Row],[Order Date]])</f>
        <v>2025</v>
      </c>
      <c r="M364" t="str">
        <f>TEXT(Table1[[#This Row],[Order Date]],"MMM")</f>
        <v>Oct</v>
      </c>
      <c r="N364" t="str">
        <f>TEXT(Table1[[#This Row],[Order Date]],"DDD")</f>
        <v>Wed</v>
      </c>
      <c r="O364">
        <f>Table1[[#This Row],[Delivered Date]]-Table1[[#This Row],[Order Date]]</f>
        <v>5</v>
      </c>
      <c r="P364">
        <f>ROUND(G364*H364*VLOOKUP(D364,Table2[#All],2,FALSE),0)</f>
        <v>3801</v>
      </c>
      <c r="Q364">
        <f>Table1[[#This Row],[Quantity]]*Table1[[#This Row],[Unit Price]]</f>
        <v>5848</v>
      </c>
      <c r="R364">
        <f>Table1[[#This Row],[Sales Revenue]]-Table1[[#This Row],[Total Cost]]</f>
        <v>2047</v>
      </c>
    </row>
    <row r="365" spans="1:18" x14ac:dyDescent="0.35">
      <c r="A365">
        <v>364</v>
      </c>
      <c r="B365" t="s">
        <v>490</v>
      </c>
      <c r="C365" t="s">
        <v>49</v>
      </c>
      <c r="D365" t="s">
        <v>104</v>
      </c>
      <c r="E365" s="1">
        <v>45804</v>
      </c>
      <c r="F365" s="1">
        <v>45811</v>
      </c>
      <c r="G365">
        <v>2</v>
      </c>
      <c r="H365">
        <v>288</v>
      </c>
      <c r="I365" t="s">
        <v>1</v>
      </c>
      <c r="J365" t="s">
        <v>74</v>
      </c>
      <c r="K365" t="s">
        <v>55</v>
      </c>
      <c r="L365">
        <f>YEAR(Table1[[#This Row],[Order Date]])</f>
        <v>2025</v>
      </c>
      <c r="M365" t="str">
        <f>TEXT(Table1[[#This Row],[Order Date]],"MMM")</f>
        <v>May</v>
      </c>
      <c r="N365" t="str">
        <f>TEXT(Table1[[#This Row],[Order Date]],"DDD")</f>
        <v>Tue</v>
      </c>
      <c r="O365">
        <f>Table1[[#This Row],[Delivered Date]]-Table1[[#This Row],[Order Date]]</f>
        <v>7</v>
      </c>
      <c r="P365">
        <f>ROUND(G365*H365*VLOOKUP(D365,Table2[#All],2,FALSE),0)</f>
        <v>288</v>
      </c>
      <c r="Q365">
        <f>Table1[[#This Row],[Quantity]]*Table1[[#This Row],[Unit Price]]</f>
        <v>576</v>
      </c>
      <c r="R365">
        <f>Table1[[#This Row],[Sales Revenue]]-Table1[[#This Row],[Total Cost]]</f>
        <v>288</v>
      </c>
    </row>
    <row r="366" spans="1:18" x14ac:dyDescent="0.35">
      <c r="A366">
        <v>365</v>
      </c>
      <c r="B366" t="s">
        <v>491</v>
      </c>
      <c r="C366" t="s">
        <v>48</v>
      </c>
      <c r="D366" t="s">
        <v>161</v>
      </c>
      <c r="E366" s="1">
        <v>46007</v>
      </c>
      <c r="F366" s="1">
        <v>46022</v>
      </c>
      <c r="G366">
        <v>8</v>
      </c>
      <c r="H366">
        <v>179</v>
      </c>
      <c r="I366" t="s">
        <v>17</v>
      </c>
      <c r="J366" t="s">
        <v>72</v>
      </c>
      <c r="K366" t="s">
        <v>56</v>
      </c>
      <c r="L366">
        <f>YEAR(Table1[[#This Row],[Order Date]])</f>
        <v>2025</v>
      </c>
      <c r="M366" t="str">
        <f>TEXT(Table1[[#This Row],[Order Date]],"MMM")</f>
        <v>Dec</v>
      </c>
      <c r="N366" t="str">
        <f>TEXT(Table1[[#This Row],[Order Date]],"DDD")</f>
        <v>Tue</v>
      </c>
      <c r="O366">
        <f>Table1[[#This Row],[Delivered Date]]-Table1[[#This Row],[Order Date]]</f>
        <v>15</v>
      </c>
      <c r="P366">
        <f>ROUND(G366*H366*VLOOKUP(D366,Table2[#All],2,FALSE),0)</f>
        <v>1146</v>
      </c>
      <c r="Q366">
        <f>Table1[[#This Row],[Quantity]]*Table1[[#This Row],[Unit Price]]</f>
        <v>1432</v>
      </c>
      <c r="R366">
        <f>Table1[[#This Row],[Sales Revenue]]-Table1[[#This Row],[Total Cost]]</f>
        <v>286</v>
      </c>
    </row>
    <row r="367" spans="1:18" x14ac:dyDescent="0.35">
      <c r="A367">
        <v>366</v>
      </c>
      <c r="B367" t="s">
        <v>492</v>
      </c>
      <c r="C367" t="s">
        <v>49</v>
      </c>
      <c r="D367" t="s">
        <v>134</v>
      </c>
      <c r="E367" s="1">
        <v>45725</v>
      </c>
      <c r="F367" s="1">
        <v>45730</v>
      </c>
      <c r="G367">
        <v>6</v>
      </c>
      <c r="H367">
        <v>788</v>
      </c>
      <c r="I367" t="s">
        <v>1</v>
      </c>
      <c r="J367" t="s">
        <v>73</v>
      </c>
      <c r="K367" t="s">
        <v>55</v>
      </c>
      <c r="L367">
        <f>YEAR(Table1[[#This Row],[Order Date]])</f>
        <v>2025</v>
      </c>
      <c r="M367" t="str">
        <f>TEXT(Table1[[#This Row],[Order Date]],"MMM")</f>
        <v>Mar</v>
      </c>
      <c r="N367" t="str">
        <f>TEXT(Table1[[#This Row],[Order Date]],"DDD")</f>
        <v>Sun</v>
      </c>
      <c r="O367">
        <f>Table1[[#This Row],[Delivered Date]]-Table1[[#This Row],[Order Date]]</f>
        <v>5</v>
      </c>
      <c r="P367">
        <f>ROUND(G367*H367*VLOOKUP(D367,Table2[#All],2,FALSE),0)</f>
        <v>2600</v>
      </c>
      <c r="Q367">
        <f>Table1[[#This Row],[Quantity]]*Table1[[#This Row],[Unit Price]]</f>
        <v>4728</v>
      </c>
      <c r="R367">
        <f>Table1[[#This Row],[Sales Revenue]]-Table1[[#This Row],[Total Cost]]</f>
        <v>2128</v>
      </c>
    </row>
    <row r="368" spans="1:18" x14ac:dyDescent="0.35">
      <c r="A368">
        <v>367</v>
      </c>
      <c r="B368" t="s">
        <v>493</v>
      </c>
      <c r="C368" t="s">
        <v>48</v>
      </c>
      <c r="D368" t="s">
        <v>119</v>
      </c>
      <c r="E368" s="1">
        <v>45883</v>
      </c>
      <c r="F368" s="1">
        <v>45885</v>
      </c>
      <c r="G368">
        <v>3</v>
      </c>
      <c r="H368">
        <v>949</v>
      </c>
      <c r="I368" t="s">
        <v>1</v>
      </c>
      <c r="J368" t="s">
        <v>72</v>
      </c>
      <c r="K368" t="s">
        <v>56</v>
      </c>
      <c r="L368">
        <f>YEAR(Table1[[#This Row],[Order Date]])</f>
        <v>2025</v>
      </c>
      <c r="M368" t="str">
        <f>TEXT(Table1[[#This Row],[Order Date]],"MMM")</f>
        <v>Aug</v>
      </c>
      <c r="N368" t="str">
        <f>TEXT(Table1[[#This Row],[Order Date]],"DDD")</f>
        <v>Thu</v>
      </c>
      <c r="O368">
        <f>Table1[[#This Row],[Delivered Date]]-Table1[[#This Row],[Order Date]]</f>
        <v>2</v>
      </c>
      <c r="P368">
        <f>ROUND(G368*H368*VLOOKUP(D368,Table2[#All],2,FALSE),0)</f>
        <v>1851</v>
      </c>
      <c r="Q368">
        <f>Table1[[#This Row],[Quantity]]*Table1[[#This Row],[Unit Price]]</f>
        <v>2847</v>
      </c>
      <c r="R368">
        <f>Table1[[#This Row],[Sales Revenue]]-Table1[[#This Row],[Total Cost]]</f>
        <v>996</v>
      </c>
    </row>
    <row r="369" spans="1:18" x14ac:dyDescent="0.35">
      <c r="A369">
        <v>368</v>
      </c>
      <c r="B369" t="s">
        <v>494</v>
      </c>
      <c r="C369" t="s">
        <v>49</v>
      </c>
      <c r="D369" t="s">
        <v>142</v>
      </c>
      <c r="E369" s="1">
        <v>45977</v>
      </c>
      <c r="F369" s="1">
        <v>45986</v>
      </c>
      <c r="G369">
        <v>8</v>
      </c>
      <c r="H369">
        <v>137</v>
      </c>
      <c r="I369" t="s">
        <v>1</v>
      </c>
      <c r="J369" t="s">
        <v>71</v>
      </c>
      <c r="K369" t="s">
        <v>58</v>
      </c>
      <c r="L369">
        <f>YEAR(Table1[[#This Row],[Order Date]])</f>
        <v>2025</v>
      </c>
      <c r="M369" t="str">
        <f>TEXT(Table1[[#This Row],[Order Date]],"MMM")</f>
        <v>Nov</v>
      </c>
      <c r="N369" t="str">
        <f>TEXT(Table1[[#This Row],[Order Date]],"DDD")</f>
        <v>Sun</v>
      </c>
      <c r="O369">
        <f>Table1[[#This Row],[Delivered Date]]-Table1[[#This Row],[Order Date]]</f>
        <v>9</v>
      </c>
      <c r="P369">
        <f>ROUND(G369*H369*VLOOKUP(D369,Table2[#All],2,FALSE),0)</f>
        <v>548</v>
      </c>
      <c r="Q369">
        <f>Table1[[#This Row],[Quantity]]*Table1[[#This Row],[Unit Price]]</f>
        <v>1096</v>
      </c>
      <c r="R369">
        <f>Table1[[#This Row],[Sales Revenue]]-Table1[[#This Row],[Total Cost]]</f>
        <v>548</v>
      </c>
    </row>
    <row r="370" spans="1:18" x14ac:dyDescent="0.35">
      <c r="A370">
        <v>369</v>
      </c>
      <c r="B370" t="s">
        <v>495</v>
      </c>
      <c r="C370" t="s">
        <v>50</v>
      </c>
      <c r="D370" t="s">
        <v>110</v>
      </c>
      <c r="E370" s="1">
        <v>45895</v>
      </c>
      <c r="F370" s="1">
        <v>45898</v>
      </c>
      <c r="G370">
        <v>2</v>
      </c>
      <c r="H370">
        <v>968</v>
      </c>
      <c r="I370" t="s">
        <v>17</v>
      </c>
      <c r="J370" t="s">
        <v>70</v>
      </c>
      <c r="K370" t="s">
        <v>55</v>
      </c>
      <c r="L370">
        <f>YEAR(Table1[[#This Row],[Order Date]])</f>
        <v>2025</v>
      </c>
      <c r="M370" t="str">
        <f>TEXT(Table1[[#This Row],[Order Date]],"MMM")</f>
        <v>Aug</v>
      </c>
      <c r="N370" t="str">
        <f>TEXT(Table1[[#This Row],[Order Date]],"DDD")</f>
        <v>Tue</v>
      </c>
      <c r="O370">
        <f>Table1[[#This Row],[Delivered Date]]-Table1[[#This Row],[Order Date]]</f>
        <v>3</v>
      </c>
      <c r="P370">
        <f>ROUND(G370*H370*VLOOKUP(D370,Table2[#All],2,FALSE),0)</f>
        <v>1258</v>
      </c>
      <c r="Q370">
        <f>Table1[[#This Row],[Quantity]]*Table1[[#This Row],[Unit Price]]</f>
        <v>1936</v>
      </c>
      <c r="R370">
        <f>Table1[[#This Row],[Sales Revenue]]-Table1[[#This Row],[Total Cost]]</f>
        <v>678</v>
      </c>
    </row>
    <row r="371" spans="1:18" x14ac:dyDescent="0.35">
      <c r="A371">
        <v>370</v>
      </c>
      <c r="B371" t="s">
        <v>496</v>
      </c>
      <c r="C371" t="s">
        <v>51</v>
      </c>
      <c r="D371" t="s">
        <v>148</v>
      </c>
      <c r="E371" s="1">
        <v>45913</v>
      </c>
      <c r="F371" s="1">
        <v>45922</v>
      </c>
      <c r="G371">
        <v>9</v>
      </c>
      <c r="H371">
        <v>605</v>
      </c>
      <c r="I371" t="s">
        <v>17</v>
      </c>
      <c r="J371" t="s">
        <v>71</v>
      </c>
      <c r="K371" t="s">
        <v>55</v>
      </c>
      <c r="L371">
        <f>YEAR(Table1[[#This Row],[Order Date]])</f>
        <v>2025</v>
      </c>
      <c r="M371" t="str">
        <f>TEXT(Table1[[#This Row],[Order Date]],"MMM")</f>
        <v>Sep</v>
      </c>
      <c r="N371" t="str">
        <f>TEXT(Table1[[#This Row],[Order Date]],"DDD")</f>
        <v>Sat</v>
      </c>
      <c r="O371">
        <f>Table1[[#This Row],[Delivered Date]]-Table1[[#This Row],[Order Date]]</f>
        <v>9</v>
      </c>
      <c r="P371">
        <f>ROUND(G371*H371*VLOOKUP(D371,Table2[#All],2,FALSE),0)</f>
        <v>2995</v>
      </c>
      <c r="Q371">
        <f>Table1[[#This Row],[Quantity]]*Table1[[#This Row],[Unit Price]]</f>
        <v>5445</v>
      </c>
      <c r="R371">
        <f>Table1[[#This Row],[Sales Revenue]]-Table1[[#This Row],[Total Cost]]</f>
        <v>2450</v>
      </c>
    </row>
    <row r="372" spans="1:18" x14ac:dyDescent="0.35">
      <c r="A372">
        <v>371</v>
      </c>
      <c r="B372" t="s">
        <v>497</v>
      </c>
      <c r="C372" t="s">
        <v>51</v>
      </c>
      <c r="D372" t="s">
        <v>108</v>
      </c>
      <c r="E372" s="1">
        <v>45932</v>
      </c>
      <c r="F372" s="1">
        <v>45942</v>
      </c>
      <c r="G372">
        <v>5</v>
      </c>
      <c r="H372">
        <v>50</v>
      </c>
      <c r="I372" t="s">
        <v>17</v>
      </c>
      <c r="J372" t="s">
        <v>74</v>
      </c>
      <c r="K372" t="s">
        <v>57</v>
      </c>
      <c r="L372">
        <f>YEAR(Table1[[#This Row],[Order Date]])</f>
        <v>2025</v>
      </c>
      <c r="M372" t="str">
        <f>TEXT(Table1[[#This Row],[Order Date]],"MMM")</f>
        <v>Oct</v>
      </c>
      <c r="N372" t="str">
        <f>TEXT(Table1[[#This Row],[Order Date]],"DDD")</f>
        <v>Thu</v>
      </c>
      <c r="O372">
        <f>Table1[[#This Row],[Delivered Date]]-Table1[[#This Row],[Order Date]]</f>
        <v>10</v>
      </c>
      <c r="P372">
        <f>ROUND(G372*H372*VLOOKUP(D372,Table2[#All],2,FALSE),0)</f>
        <v>138</v>
      </c>
      <c r="Q372">
        <f>Table1[[#This Row],[Quantity]]*Table1[[#This Row],[Unit Price]]</f>
        <v>250</v>
      </c>
      <c r="R372">
        <f>Table1[[#This Row],[Sales Revenue]]-Table1[[#This Row],[Total Cost]]</f>
        <v>112</v>
      </c>
    </row>
    <row r="373" spans="1:18" x14ac:dyDescent="0.35">
      <c r="A373">
        <v>372</v>
      </c>
      <c r="B373" t="s">
        <v>498</v>
      </c>
      <c r="C373" t="s">
        <v>50</v>
      </c>
      <c r="D373" t="s">
        <v>102</v>
      </c>
      <c r="E373" s="1">
        <v>46003</v>
      </c>
      <c r="F373" s="1">
        <v>46014</v>
      </c>
      <c r="G373">
        <v>9</v>
      </c>
      <c r="H373">
        <v>647</v>
      </c>
      <c r="I373" t="s">
        <v>1</v>
      </c>
      <c r="J373" t="s">
        <v>73</v>
      </c>
      <c r="K373" t="s">
        <v>56</v>
      </c>
      <c r="L373">
        <f>YEAR(Table1[[#This Row],[Order Date]])</f>
        <v>2025</v>
      </c>
      <c r="M373" t="str">
        <f>TEXT(Table1[[#This Row],[Order Date]],"MMM")</f>
        <v>Dec</v>
      </c>
      <c r="N373" t="str">
        <f>TEXT(Table1[[#This Row],[Order Date]],"DDD")</f>
        <v>Fri</v>
      </c>
      <c r="O373">
        <f>Table1[[#This Row],[Delivered Date]]-Table1[[#This Row],[Order Date]]</f>
        <v>11</v>
      </c>
      <c r="P373">
        <f>ROUND(G373*H373*VLOOKUP(D373,Table2[#All],2,FALSE),0)</f>
        <v>4367</v>
      </c>
      <c r="Q373">
        <f>Table1[[#This Row],[Quantity]]*Table1[[#This Row],[Unit Price]]</f>
        <v>5823</v>
      </c>
      <c r="R373">
        <f>Table1[[#This Row],[Sales Revenue]]-Table1[[#This Row],[Total Cost]]</f>
        <v>1456</v>
      </c>
    </row>
    <row r="374" spans="1:18" x14ac:dyDescent="0.35">
      <c r="A374">
        <v>373</v>
      </c>
      <c r="B374" t="s">
        <v>499</v>
      </c>
      <c r="C374" t="s">
        <v>48</v>
      </c>
      <c r="D374" t="s">
        <v>161</v>
      </c>
      <c r="E374" s="1">
        <v>45790</v>
      </c>
      <c r="F374" s="1">
        <v>45793</v>
      </c>
      <c r="G374">
        <v>10</v>
      </c>
      <c r="H374">
        <v>253</v>
      </c>
      <c r="I374" t="s">
        <v>1</v>
      </c>
      <c r="J374" t="s">
        <v>73</v>
      </c>
      <c r="K374" t="s">
        <v>57</v>
      </c>
      <c r="L374">
        <f>YEAR(Table1[[#This Row],[Order Date]])</f>
        <v>2025</v>
      </c>
      <c r="M374" t="str">
        <f>TEXT(Table1[[#This Row],[Order Date]],"MMM")</f>
        <v>May</v>
      </c>
      <c r="N374" t="str">
        <f>TEXT(Table1[[#This Row],[Order Date]],"DDD")</f>
        <v>Tue</v>
      </c>
      <c r="O374">
        <f>Table1[[#This Row],[Delivered Date]]-Table1[[#This Row],[Order Date]]</f>
        <v>3</v>
      </c>
      <c r="P374">
        <f>ROUND(G374*H374*VLOOKUP(D374,Table2[#All],2,FALSE),0)</f>
        <v>2024</v>
      </c>
      <c r="Q374">
        <f>Table1[[#This Row],[Quantity]]*Table1[[#This Row],[Unit Price]]</f>
        <v>2530</v>
      </c>
      <c r="R374">
        <f>Table1[[#This Row],[Sales Revenue]]-Table1[[#This Row],[Total Cost]]</f>
        <v>506</v>
      </c>
    </row>
    <row r="375" spans="1:18" x14ac:dyDescent="0.35">
      <c r="A375">
        <v>374</v>
      </c>
      <c r="B375" t="s">
        <v>500</v>
      </c>
      <c r="C375" t="s">
        <v>49</v>
      </c>
      <c r="D375" t="s">
        <v>123</v>
      </c>
      <c r="E375" s="1">
        <v>45821</v>
      </c>
      <c r="F375" s="1">
        <v>45828</v>
      </c>
      <c r="G375">
        <v>10</v>
      </c>
      <c r="H375">
        <v>525</v>
      </c>
      <c r="I375" t="s">
        <v>17</v>
      </c>
      <c r="J375" t="s">
        <v>73</v>
      </c>
      <c r="K375" t="s">
        <v>55</v>
      </c>
      <c r="L375">
        <f>YEAR(Table1[[#This Row],[Order Date]])</f>
        <v>2025</v>
      </c>
      <c r="M375" t="str">
        <f>TEXT(Table1[[#This Row],[Order Date]],"MMM")</f>
        <v>Jun</v>
      </c>
      <c r="N375" t="str">
        <f>TEXT(Table1[[#This Row],[Order Date]],"DDD")</f>
        <v>Fri</v>
      </c>
      <c r="O375">
        <f>Table1[[#This Row],[Delivered Date]]-Table1[[#This Row],[Order Date]]</f>
        <v>7</v>
      </c>
      <c r="P375">
        <f>ROUND(G375*H375*VLOOKUP(D375,Table2[#All],2,FALSE),0)</f>
        <v>3150</v>
      </c>
      <c r="Q375">
        <f>Table1[[#This Row],[Quantity]]*Table1[[#This Row],[Unit Price]]</f>
        <v>5250</v>
      </c>
      <c r="R375">
        <f>Table1[[#This Row],[Sales Revenue]]-Table1[[#This Row],[Total Cost]]</f>
        <v>2100</v>
      </c>
    </row>
    <row r="376" spans="1:18" x14ac:dyDescent="0.35">
      <c r="A376">
        <v>375</v>
      </c>
      <c r="B376" t="s">
        <v>501</v>
      </c>
      <c r="C376" t="s">
        <v>48</v>
      </c>
      <c r="D376" t="s">
        <v>132</v>
      </c>
      <c r="E376" s="1">
        <v>45704</v>
      </c>
      <c r="F376" s="1">
        <v>45710</v>
      </c>
      <c r="G376">
        <v>6</v>
      </c>
      <c r="H376">
        <v>678</v>
      </c>
      <c r="I376" t="s">
        <v>17</v>
      </c>
      <c r="J376" t="s">
        <v>70</v>
      </c>
      <c r="K376" t="s">
        <v>55</v>
      </c>
      <c r="L376">
        <f>YEAR(Table1[[#This Row],[Order Date]])</f>
        <v>2025</v>
      </c>
      <c r="M376" t="str">
        <f>TEXT(Table1[[#This Row],[Order Date]],"MMM")</f>
        <v>Feb</v>
      </c>
      <c r="N376" t="str">
        <f>TEXT(Table1[[#This Row],[Order Date]],"DDD")</f>
        <v>Sun</v>
      </c>
      <c r="O376">
        <f>Table1[[#This Row],[Delivered Date]]-Table1[[#This Row],[Order Date]]</f>
        <v>6</v>
      </c>
      <c r="P376">
        <f>ROUND(G376*H376*VLOOKUP(D376,Table2[#All],2,FALSE),0)</f>
        <v>2848</v>
      </c>
      <c r="Q376">
        <f>Table1[[#This Row],[Quantity]]*Table1[[#This Row],[Unit Price]]</f>
        <v>4068</v>
      </c>
      <c r="R376">
        <f>Table1[[#This Row],[Sales Revenue]]-Table1[[#This Row],[Total Cost]]</f>
        <v>1220</v>
      </c>
    </row>
    <row r="377" spans="1:18" x14ac:dyDescent="0.35">
      <c r="A377">
        <v>376</v>
      </c>
      <c r="B377" t="s">
        <v>502</v>
      </c>
      <c r="C377" t="s">
        <v>48</v>
      </c>
      <c r="D377" t="s">
        <v>132</v>
      </c>
      <c r="E377" s="1">
        <v>45905</v>
      </c>
      <c r="F377" s="1">
        <v>45907</v>
      </c>
      <c r="G377">
        <v>6</v>
      </c>
      <c r="H377">
        <v>117</v>
      </c>
      <c r="I377" t="s">
        <v>1</v>
      </c>
      <c r="J377" t="s">
        <v>74</v>
      </c>
      <c r="K377" t="s">
        <v>58</v>
      </c>
      <c r="L377">
        <f>YEAR(Table1[[#This Row],[Order Date]])</f>
        <v>2025</v>
      </c>
      <c r="M377" t="str">
        <f>TEXT(Table1[[#This Row],[Order Date]],"MMM")</f>
        <v>Sep</v>
      </c>
      <c r="N377" t="str">
        <f>TEXT(Table1[[#This Row],[Order Date]],"DDD")</f>
        <v>Fri</v>
      </c>
      <c r="O377">
        <f>Table1[[#This Row],[Delivered Date]]-Table1[[#This Row],[Order Date]]</f>
        <v>2</v>
      </c>
      <c r="P377">
        <f>ROUND(G377*H377*VLOOKUP(D377,Table2[#All],2,FALSE),0)</f>
        <v>491</v>
      </c>
      <c r="Q377">
        <f>Table1[[#This Row],[Quantity]]*Table1[[#This Row],[Unit Price]]</f>
        <v>702</v>
      </c>
      <c r="R377">
        <f>Table1[[#This Row],[Sales Revenue]]-Table1[[#This Row],[Total Cost]]</f>
        <v>211</v>
      </c>
    </row>
    <row r="378" spans="1:18" x14ac:dyDescent="0.35">
      <c r="A378">
        <v>377</v>
      </c>
      <c r="B378" t="s">
        <v>503</v>
      </c>
      <c r="C378" t="s">
        <v>48</v>
      </c>
      <c r="D378" t="s">
        <v>132</v>
      </c>
      <c r="E378" s="1">
        <v>45701</v>
      </c>
      <c r="F378" s="1">
        <v>45715</v>
      </c>
      <c r="G378">
        <v>3</v>
      </c>
      <c r="H378">
        <v>262</v>
      </c>
      <c r="I378" t="s">
        <v>17</v>
      </c>
      <c r="J378" t="s">
        <v>71</v>
      </c>
      <c r="K378" t="s">
        <v>57</v>
      </c>
      <c r="L378">
        <f>YEAR(Table1[[#This Row],[Order Date]])</f>
        <v>2025</v>
      </c>
      <c r="M378" t="str">
        <f>TEXT(Table1[[#This Row],[Order Date]],"MMM")</f>
        <v>Feb</v>
      </c>
      <c r="N378" t="str">
        <f>TEXT(Table1[[#This Row],[Order Date]],"DDD")</f>
        <v>Thu</v>
      </c>
      <c r="O378">
        <f>Table1[[#This Row],[Delivered Date]]-Table1[[#This Row],[Order Date]]</f>
        <v>14</v>
      </c>
      <c r="P378">
        <f>ROUND(G378*H378*VLOOKUP(D378,Table2[#All],2,FALSE),0)</f>
        <v>550</v>
      </c>
      <c r="Q378">
        <f>Table1[[#This Row],[Quantity]]*Table1[[#This Row],[Unit Price]]</f>
        <v>786</v>
      </c>
      <c r="R378">
        <f>Table1[[#This Row],[Sales Revenue]]-Table1[[#This Row],[Total Cost]]</f>
        <v>236</v>
      </c>
    </row>
    <row r="379" spans="1:18" x14ac:dyDescent="0.35">
      <c r="A379">
        <v>378</v>
      </c>
      <c r="B379" t="s">
        <v>504</v>
      </c>
      <c r="C379" t="s">
        <v>51</v>
      </c>
      <c r="D379" t="s">
        <v>148</v>
      </c>
      <c r="E379" s="1">
        <v>45848</v>
      </c>
      <c r="F379" s="1">
        <v>45856</v>
      </c>
      <c r="G379">
        <v>8</v>
      </c>
      <c r="H379">
        <v>360</v>
      </c>
      <c r="I379" t="s">
        <v>17</v>
      </c>
      <c r="J379" t="s">
        <v>71</v>
      </c>
      <c r="K379" t="s">
        <v>56</v>
      </c>
      <c r="L379">
        <f>YEAR(Table1[[#This Row],[Order Date]])</f>
        <v>2025</v>
      </c>
      <c r="M379" t="str">
        <f>TEXT(Table1[[#This Row],[Order Date]],"MMM")</f>
        <v>Jul</v>
      </c>
      <c r="N379" t="str">
        <f>TEXT(Table1[[#This Row],[Order Date]],"DDD")</f>
        <v>Thu</v>
      </c>
      <c r="O379">
        <f>Table1[[#This Row],[Delivered Date]]-Table1[[#This Row],[Order Date]]</f>
        <v>8</v>
      </c>
      <c r="P379">
        <f>ROUND(G379*H379*VLOOKUP(D379,Table2[#All],2,FALSE),0)</f>
        <v>1584</v>
      </c>
      <c r="Q379">
        <f>Table1[[#This Row],[Quantity]]*Table1[[#This Row],[Unit Price]]</f>
        <v>2880</v>
      </c>
      <c r="R379">
        <f>Table1[[#This Row],[Sales Revenue]]-Table1[[#This Row],[Total Cost]]</f>
        <v>1296</v>
      </c>
    </row>
    <row r="380" spans="1:18" x14ac:dyDescent="0.35">
      <c r="A380">
        <v>379</v>
      </c>
      <c r="B380" t="s">
        <v>505</v>
      </c>
      <c r="C380" t="s">
        <v>51</v>
      </c>
      <c r="D380" t="s">
        <v>117</v>
      </c>
      <c r="E380" s="1">
        <v>45952</v>
      </c>
      <c r="F380" s="1">
        <v>45953</v>
      </c>
      <c r="G380">
        <v>10</v>
      </c>
      <c r="H380">
        <v>279</v>
      </c>
      <c r="I380" t="s">
        <v>1</v>
      </c>
      <c r="J380" t="s">
        <v>73</v>
      </c>
      <c r="K380" t="s">
        <v>55</v>
      </c>
      <c r="L380">
        <f>YEAR(Table1[[#This Row],[Order Date]])</f>
        <v>2025</v>
      </c>
      <c r="M380" t="str">
        <f>TEXT(Table1[[#This Row],[Order Date]],"MMM")</f>
        <v>Oct</v>
      </c>
      <c r="N380" t="str">
        <f>TEXT(Table1[[#This Row],[Order Date]],"DDD")</f>
        <v>Wed</v>
      </c>
      <c r="O380">
        <f>Table1[[#This Row],[Delivered Date]]-Table1[[#This Row],[Order Date]]</f>
        <v>1</v>
      </c>
      <c r="P380">
        <f>ROUND(G380*H380*VLOOKUP(D380,Table2[#All],2,FALSE),0)</f>
        <v>1395</v>
      </c>
      <c r="Q380">
        <f>Table1[[#This Row],[Quantity]]*Table1[[#This Row],[Unit Price]]</f>
        <v>2790</v>
      </c>
      <c r="R380">
        <f>Table1[[#This Row],[Sales Revenue]]-Table1[[#This Row],[Total Cost]]</f>
        <v>1395</v>
      </c>
    </row>
    <row r="381" spans="1:18" x14ac:dyDescent="0.35">
      <c r="A381">
        <v>380</v>
      </c>
      <c r="B381" t="s">
        <v>506</v>
      </c>
      <c r="C381" t="s">
        <v>49</v>
      </c>
      <c r="D381" t="s">
        <v>142</v>
      </c>
      <c r="E381" s="1">
        <v>45675</v>
      </c>
      <c r="F381" s="1">
        <v>45678</v>
      </c>
      <c r="G381">
        <v>4</v>
      </c>
      <c r="H381">
        <v>801</v>
      </c>
      <c r="I381" t="s">
        <v>1</v>
      </c>
      <c r="J381" t="s">
        <v>71</v>
      </c>
      <c r="K381" t="s">
        <v>58</v>
      </c>
      <c r="L381">
        <f>YEAR(Table1[[#This Row],[Order Date]])</f>
        <v>2025</v>
      </c>
      <c r="M381" t="str">
        <f>TEXT(Table1[[#This Row],[Order Date]],"MMM")</f>
        <v>Jan</v>
      </c>
      <c r="N381" t="str">
        <f>TEXT(Table1[[#This Row],[Order Date]],"DDD")</f>
        <v>Sat</v>
      </c>
      <c r="O381">
        <f>Table1[[#This Row],[Delivered Date]]-Table1[[#This Row],[Order Date]]</f>
        <v>3</v>
      </c>
      <c r="P381">
        <f>ROUND(G381*H381*VLOOKUP(D381,Table2[#All],2,FALSE),0)</f>
        <v>1602</v>
      </c>
      <c r="Q381">
        <f>Table1[[#This Row],[Quantity]]*Table1[[#This Row],[Unit Price]]</f>
        <v>3204</v>
      </c>
      <c r="R381">
        <f>Table1[[#This Row],[Sales Revenue]]-Table1[[#This Row],[Total Cost]]</f>
        <v>1602</v>
      </c>
    </row>
    <row r="382" spans="1:18" x14ac:dyDescent="0.35">
      <c r="A382">
        <v>381</v>
      </c>
      <c r="B382" t="s">
        <v>507</v>
      </c>
      <c r="C382" t="s">
        <v>52</v>
      </c>
      <c r="D382" t="s">
        <v>154</v>
      </c>
      <c r="E382" s="1">
        <v>45989</v>
      </c>
      <c r="F382" s="1">
        <v>45993</v>
      </c>
      <c r="G382">
        <v>4</v>
      </c>
      <c r="H382">
        <v>346</v>
      </c>
      <c r="I382" t="s">
        <v>17</v>
      </c>
      <c r="J382" t="s">
        <v>70</v>
      </c>
      <c r="K382" t="s">
        <v>56</v>
      </c>
      <c r="L382">
        <f>YEAR(Table1[[#This Row],[Order Date]])</f>
        <v>2025</v>
      </c>
      <c r="M382" t="str">
        <f>TEXT(Table1[[#This Row],[Order Date]],"MMM")</f>
        <v>Nov</v>
      </c>
      <c r="N382" t="str">
        <f>TEXT(Table1[[#This Row],[Order Date]],"DDD")</f>
        <v>Fri</v>
      </c>
      <c r="O382">
        <f>Table1[[#This Row],[Delivered Date]]-Table1[[#This Row],[Order Date]]</f>
        <v>4</v>
      </c>
      <c r="P382">
        <f>ROUND(G382*H382*VLOOKUP(D382,Table2[#All],2,FALSE),0)</f>
        <v>1038</v>
      </c>
      <c r="Q382">
        <f>Table1[[#This Row],[Quantity]]*Table1[[#This Row],[Unit Price]]</f>
        <v>1384</v>
      </c>
      <c r="R382">
        <f>Table1[[#This Row],[Sales Revenue]]-Table1[[#This Row],[Total Cost]]</f>
        <v>346</v>
      </c>
    </row>
    <row r="383" spans="1:18" x14ac:dyDescent="0.35">
      <c r="A383">
        <v>382</v>
      </c>
      <c r="B383" t="s">
        <v>508</v>
      </c>
      <c r="C383" t="s">
        <v>48</v>
      </c>
      <c r="D383" t="s">
        <v>132</v>
      </c>
      <c r="E383" s="1">
        <v>45695</v>
      </c>
      <c r="F383" s="1">
        <v>45706</v>
      </c>
      <c r="G383">
        <v>5</v>
      </c>
      <c r="H383">
        <v>215</v>
      </c>
      <c r="I383" t="s">
        <v>17</v>
      </c>
      <c r="J383" t="s">
        <v>72</v>
      </c>
      <c r="K383" t="s">
        <v>57</v>
      </c>
      <c r="L383">
        <f>YEAR(Table1[[#This Row],[Order Date]])</f>
        <v>2025</v>
      </c>
      <c r="M383" t="str">
        <f>TEXT(Table1[[#This Row],[Order Date]],"MMM")</f>
        <v>Feb</v>
      </c>
      <c r="N383" t="str">
        <f>TEXT(Table1[[#This Row],[Order Date]],"DDD")</f>
        <v>Fri</v>
      </c>
      <c r="O383">
        <f>Table1[[#This Row],[Delivered Date]]-Table1[[#This Row],[Order Date]]</f>
        <v>11</v>
      </c>
      <c r="P383">
        <f>ROUND(G383*H383*VLOOKUP(D383,Table2[#All],2,FALSE),0)</f>
        <v>753</v>
      </c>
      <c r="Q383">
        <f>Table1[[#This Row],[Quantity]]*Table1[[#This Row],[Unit Price]]</f>
        <v>1075</v>
      </c>
      <c r="R383">
        <f>Table1[[#This Row],[Sales Revenue]]-Table1[[#This Row],[Total Cost]]</f>
        <v>322</v>
      </c>
    </row>
    <row r="384" spans="1:18" x14ac:dyDescent="0.35">
      <c r="A384">
        <v>383</v>
      </c>
      <c r="B384" t="s">
        <v>509</v>
      </c>
      <c r="C384" t="s">
        <v>50</v>
      </c>
      <c r="D384" t="s">
        <v>136</v>
      </c>
      <c r="E384" s="1">
        <v>45764</v>
      </c>
      <c r="F384" s="1">
        <v>45769</v>
      </c>
      <c r="G384">
        <v>9</v>
      </c>
      <c r="H384">
        <v>860</v>
      </c>
      <c r="I384" t="s">
        <v>1</v>
      </c>
      <c r="J384" t="s">
        <v>74</v>
      </c>
      <c r="K384" t="s">
        <v>55</v>
      </c>
      <c r="L384">
        <f>YEAR(Table1[[#This Row],[Order Date]])</f>
        <v>2025</v>
      </c>
      <c r="M384" t="str">
        <f>TEXT(Table1[[#This Row],[Order Date]],"MMM")</f>
        <v>Apr</v>
      </c>
      <c r="N384" t="str">
        <f>TEXT(Table1[[#This Row],[Order Date]],"DDD")</f>
        <v>Thu</v>
      </c>
      <c r="O384">
        <f>Table1[[#This Row],[Delivered Date]]-Table1[[#This Row],[Order Date]]</f>
        <v>5</v>
      </c>
      <c r="P384">
        <f>ROUND(G384*H384*VLOOKUP(D384,Table2[#All],2,FALSE),0)</f>
        <v>6579</v>
      </c>
      <c r="Q384">
        <f>Table1[[#This Row],[Quantity]]*Table1[[#This Row],[Unit Price]]</f>
        <v>7740</v>
      </c>
      <c r="R384">
        <f>Table1[[#This Row],[Sales Revenue]]-Table1[[#This Row],[Total Cost]]</f>
        <v>1161</v>
      </c>
    </row>
    <row r="385" spans="1:18" x14ac:dyDescent="0.35">
      <c r="A385">
        <v>384</v>
      </c>
      <c r="B385" t="s">
        <v>510</v>
      </c>
      <c r="C385" t="s">
        <v>48</v>
      </c>
      <c r="D385" t="s">
        <v>106</v>
      </c>
      <c r="E385" s="1">
        <v>45695</v>
      </c>
      <c r="F385" s="1">
        <v>45704</v>
      </c>
      <c r="G385">
        <v>2</v>
      </c>
      <c r="H385">
        <v>461</v>
      </c>
      <c r="I385" t="s">
        <v>17</v>
      </c>
      <c r="J385" t="s">
        <v>73</v>
      </c>
      <c r="K385" t="s">
        <v>57</v>
      </c>
      <c r="L385">
        <f>YEAR(Table1[[#This Row],[Order Date]])</f>
        <v>2025</v>
      </c>
      <c r="M385" t="str">
        <f>TEXT(Table1[[#This Row],[Order Date]],"MMM")</f>
        <v>Feb</v>
      </c>
      <c r="N385" t="str">
        <f>TEXT(Table1[[#This Row],[Order Date]],"DDD")</f>
        <v>Fri</v>
      </c>
      <c r="O385">
        <f>Table1[[#This Row],[Delivered Date]]-Table1[[#This Row],[Order Date]]</f>
        <v>9</v>
      </c>
      <c r="P385">
        <f>ROUND(G385*H385*VLOOKUP(D385,Table2[#All],2,FALSE),0)</f>
        <v>692</v>
      </c>
      <c r="Q385">
        <f>Table1[[#This Row],[Quantity]]*Table1[[#This Row],[Unit Price]]</f>
        <v>922</v>
      </c>
      <c r="R385">
        <f>Table1[[#This Row],[Sales Revenue]]-Table1[[#This Row],[Total Cost]]</f>
        <v>230</v>
      </c>
    </row>
    <row r="386" spans="1:18" x14ac:dyDescent="0.35">
      <c r="A386">
        <v>385</v>
      </c>
      <c r="B386" t="s">
        <v>511</v>
      </c>
      <c r="C386" t="s">
        <v>51</v>
      </c>
      <c r="D386" t="s">
        <v>108</v>
      </c>
      <c r="E386" s="1">
        <v>45988</v>
      </c>
      <c r="F386" s="1">
        <v>45997</v>
      </c>
      <c r="G386">
        <v>7</v>
      </c>
      <c r="H386">
        <v>579</v>
      </c>
      <c r="I386" t="s">
        <v>1</v>
      </c>
      <c r="J386" t="s">
        <v>70</v>
      </c>
      <c r="K386" t="s">
        <v>55</v>
      </c>
      <c r="L386">
        <f>YEAR(Table1[[#This Row],[Order Date]])</f>
        <v>2025</v>
      </c>
      <c r="M386" t="str">
        <f>TEXT(Table1[[#This Row],[Order Date]],"MMM")</f>
        <v>Nov</v>
      </c>
      <c r="N386" t="str">
        <f>TEXT(Table1[[#This Row],[Order Date]],"DDD")</f>
        <v>Thu</v>
      </c>
      <c r="O386">
        <f>Table1[[#This Row],[Delivered Date]]-Table1[[#This Row],[Order Date]]</f>
        <v>9</v>
      </c>
      <c r="P386">
        <f>ROUND(G386*H386*VLOOKUP(D386,Table2[#All],2,FALSE),0)</f>
        <v>2229</v>
      </c>
      <c r="Q386">
        <f>Table1[[#This Row],[Quantity]]*Table1[[#This Row],[Unit Price]]</f>
        <v>4053</v>
      </c>
      <c r="R386">
        <f>Table1[[#This Row],[Sales Revenue]]-Table1[[#This Row],[Total Cost]]</f>
        <v>1824</v>
      </c>
    </row>
    <row r="387" spans="1:18" x14ac:dyDescent="0.35">
      <c r="A387">
        <v>386</v>
      </c>
      <c r="B387" t="s">
        <v>512</v>
      </c>
      <c r="C387" t="s">
        <v>50</v>
      </c>
      <c r="D387" t="s">
        <v>102</v>
      </c>
      <c r="E387" s="1">
        <v>45949</v>
      </c>
      <c r="F387" s="1">
        <v>45953</v>
      </c>
      <c r="G387">
        <v>3</v>
      </c>
      <c r="H387">
        <v>982</v>
      </c>
      <c r="I387" t="s">
        <v>17</v>
      </c>
      <c r="J387" t="s">
        <v>70</v>
      </c>
      <c r="K387" t="s">
        <v>55</v>
      </c>
      <c r="L387">
        <f>YEAR(Table1[[#This Row],[Order Date]])</f>
        <v>2025</v>
      </c>
      <c r="M387" t="str">
        <f>TEXT(Table1[[#This Row],[Order Date]],"MMM")</f>
        <v>Oct</v>
      </c>
      <c r="N387" t="str">
        <f>TEXT(Table1[[#This Row],[Order Date]],"DDD")</f>
        <v>Sun</v>
      </c>
      <c r="O387">
        <f>Table1[[#This Row],[Delivered Date]]-Table1[[#This Row],[Order Date]]</f>
        <v>4</v>
      </c>
      <c r="P387">
        <f>ROUND(G387*H387*VLOOKUP(D387,Table2[#All],2,FALSE),0)</f>
        <v>2210</v>
      </c>
      <c r="Q387">
        <f>Table1[[#This Row],[Quantity]]*Table1[[#This Row],[Unit Price]]</f>
        <v>2946</v>
      </c>
      <c r="R387">
        <f>Table1[[#This Row],[Sales Revenue]]-Table1[[#This Row],[Total Cost]]</f>
        <v>736</v>
      </c>
    </row>
    <row r="388" spans="1:18" x14ac:dyDescent="0.35">
      <c r="A388">
        <v>387</v>
      </c>
      <c r="B388" t="s">
        <v>513</v>
      </c>
      <c r="C388" t="s">
        <v>51</v>
      </c>
      <c r="D388" t="s">
        <v>148</v>
      </c>
      <c r="E388" s="1">
        <v>45842</v>
      </c>
      <c r="F388" s="1">
        <v>45849</v>
      </c>
      <c r="G388">
        <v>2</v>
      </c>
      <c r="H388">
        <v>969</v>
      </c>
      <c r="I388" t="s">
        <v>1</v>
      </c>
      <c r="J388" t="s">
        <v>72</v>
      </c>
      <c r="K388" t="s">
        <v>55</v>
      </c>
      <c r="L388">
        <f>YEAR(Table1[[#This Row],[Order Date]])</f>
        <v>2025</v>
      </c>
      <c r="M388" t="str">
        <f>TEXT(Table1[[#This Row],[Order Date]],"MMM")</f>
        <v>Jul</v>
      </c>
      <c r="N388" t="str">
        <f>TEXT(Table1[[#This Row],[Order Date]],"DDD")</f>
        <v>Fri</v>
      </c>
      <c r="O388">
        <f>Table1[[#This Row],[Delivered Date]]-Table1[[#This Row],[Order Date]]</f>
        <v>7</v>
      </c>
      <c r="P388">
        <f>ROUND(G388*H388*VLOOKUP(D388,Table2[#All],2,FALSE),0)</f>
        <v>1066</v>
      </c>
      <c r="Q388">
        <f>Table1[[#This Row],[Quantity]]*Table1[[#This Row],[Unit Price]]</f>
        <v>1938</v>
      </c>
      <c r="R388">
        <f>Table1[[#This Row],[Sales Revenue]]-Table1[[#This Row],[Total Cost]]</f>
        <v>872</v>
      </c>
    </row>
    <row r="389" spans="1:18" x14ac:dyDescent="0.35">
      <c r="A389">
        <v>388</v>
      </c>
      <c r="B389" t="s">
        <v>514</v>
      </c>
      <c r="C389" t="s">
        <v>49</v>
      </c>
      <c r="D389" t="s">
        <v>104</v>
      </c>
      <c r="E389" s="1">
        <v>45679</v>
      </c>
      <c r="F389" s="1">
        <v>45686</v>
      </c>
      <c r="G389">
        <v>6</v>
      </c>
      <c r="H389">
        <v>563</v>
      </c>
      <c r="I389" t="s">
        <v>1</v>
      </c>
      <c r="J389" t="s">
        <v>70</v>
      </c>
      <c r="K389" t="s">
        <v>55</v>
      </c>
      <c r="L389">
        <f>YEAR(Table1[[#This Row],[Order Date]])</f>
        <v>2025</v>
      </c>
      <c r="M389" t="str">
        <f>TEXT(Table1[[#This Row],[Order Date]],"MMM")</f>
        <v>Jan</v>
      </c>
      <c r="N389" t="str">
        <f>TEXT(Table1[[#This Row],[Order Date]],"DDD")</f>
        <v>Wed</v>
      </c>
      <c r="O389">
        <f>Table1[[#This Row],[Delivered Date]]-Table1[[#This Row],[Order Date]]</f>
        <v>7</v>
      </c>
      <c r="P389">
        <f>ROUND(G389*H389*VLOOKUP(D389,Table2[#All],2,FALSE),0)</f>
        <v>1689</v>
      </c>
      <c r="Q389">
        <f>Table1[[#This Row],[Quantity]]*Table1[[#This Row],[Unit Price]]</f>
        <v>3378</v>
      </c>
      <c r="R389">
        <f>Table1[[#This Row],[Sales Revenue]]-Table1[[#This Row],[Total Cost]]</f>
        <v>1689</v>
      </c>
    </row>
    <row r="390" spans="1:18" x14ac:dyDescent="0.35">
      <c r="A390">
        <v>389</v>
      </c>
      <c r="B390" t="s">
        <v>515</v>
      </c>
      <c r="C390" t="s">
        <v>48</v>
      </c>
      <c r="D390" t="s">
        <v>132</v>
      </c>
      <c r="E390" s="1">
        <v>45881</v>
      </c>
      <c r="F390" s="1">
        <v>45891</v>
      </c>
      <c r="G390">
        <v>7</v>
      </c>
      <c r="H390">
        <v>894</v>
      </c>
      <c r="I390" t="s">
        <v>1</v>
      </c>
      <c r="J390" t="s">
        <v>71</v>
      </c>
      <c r="K390" t="s">
        <v>58</v>
      </c>
      <c r="L390">
        <f>YEAR(Table1[[#This Row],[Order Date]])</f>
        <v>2025</v>
      </c>
      <c r="M390" t="str">
        <f>TEXT(Table1[[#This Row],[Order Date]],"MMM")</f>
        <v>Aug</v>
      </c>
      <c r="N390" t="str">
        <f>TEXT(Table1[[#This Row],[Order Date]],"DDD")</f>
        <v>Tue</v>
      </c>
      <c r="O390">
        <f>Table1[[#This Row],[Delivered Date]]-Table1[[#This Row],[Order Date]]</f>
        <v>10</v>
      </c>
      <c r="P390">
        <f>ROUND(G390*H390*VLOOKUP(D390,Table2[#All],2,FALSE),0)</f>
        <v>4381</v>
      </c>
      <c r="Q390">
        <f>Table1[[#This Row],[Quantity]]*Table1[[#This Row],[Unit Price]]</f>
        <v>6258</v>
      </c>
      <c r="R390">
        <f>Table1[[#This Row],[Sales Revenue]]-Table1[[#This Row],[Total Cost]]</f>
        <v>1877</v>
      </c>
    </row>
    <row r="391" spans="1:18" x14ac:dyDescent="0.35">
      <c r="A391">
        <v>390</v>
      </c>
      <c r="B391" t="s">
        <v>516</v>
      </c>
      <c r="C391" t="s">
        <v>52</v>
      </c>
      <c r="D391" t="s">
        <v>154</v>
      </c>
      <c r="E391" s="1">
        <v>45881</v>
      </c>
      <c r="F391" s="1">
        <v>45882</v>
      </c>
      <c r="G391">
        <v>8</v>
      </c>
      <c r="H391">
        <v>177</v>
      </c>
      <c r="I391" t="s">
        <v>1</v>
      </c>
      <c r="J391" t="s">
        <v>70</v>
      </c>
      <c r="K391" t="s">
        <v>58</v>
      </c>
      <c r="L391">
        <f>YEAR(Table1[[#This Row],[Order Date]])</f>
        <v>2025</v>
      </c>
      <c r="M391" t="str">
        <f>TEXT(Table1[[#This Row],[Order Date]],"MMM")</f>
        <v>Aug</v>
      </c>
      <c r="N391" t="str">
        <f>TEXT(Table1[[#This Row],[Order Date]],"DDD")</f>
        <v>Tue</v>
      </c>
      <c r="O391">
        <f>Table1[[#This Row],[Delivered Date]]-Table1[[#This Row],[Order Date]]</f>
        <v>1</v>
      </c>
      <c r="P391">
        <f>ROUND(G391*H391*VLOOKUP(D391,Table2[#All],2,FALSE),0)</f>
        <v>1062</v>
      </c>
      <c r="Q391">
        <f>Table1[[#This Row],[Quantity]]*Table1[[#This Row],[Unit Price]]</f>
        <v>1416</v>
      </c>
      <c r="R391">
        <f>Table1[[#This Row],[Sales Revenue]]-Table1[[#This Row],[Total Cost]]</f>
        <v>354</v>
      </c>
    </row>
    <row r="392" spans="1:18" x14ac:dyDescent="0.35">
      <c r="A392">
        <v>391</v>
      </c>
      <c r="B392" t="s">
        <v>517</v>
      </c>
      <c r="C392" t="s">
        <v>49</v>
      </c>
      <c r="D392" t="s">
        <v>123</v>
      </c>
      <c r="E392" s="1">
        <v>46019</v>
      </c>
      <c r="F392" s="1">
        <v>46021</v>
      </c>
      <c r="G392">
        <v>9</v>
      </c>
      <c r="H392">
        <v>455</v>
      </c>
      <c r="I392" t="s">
        <v>1</v>
      </c>
      <c r="J392" t="s">
        <v>74</v>
      </c>
      <c r="K392" t="s">
        <v>56</v>
      </c>
      <c r="L392">
        <f>YEAR(Table1[[#This Row],[Order Date]])</f>
        <v>2025</v>
      </c>
      <c r="M392" t="str">
        <f>TEXT(Table1[[#This Row],[Order Date]],"MMM")</f>
        <v>Dec</v>
      </c>
      <c r="N392" t="str">
        <f>TEXT(Table1[[#This Row],[Order Date]],"DDD")</f>
        <v>Sun</v>
      </c>
      <c r="O392">
        <f>Table1[[#This Row],[Delivered Date]]-Table1[[#This Row],[Order Date]]</f>
        <v>2</v>
      </c>
      <c r="P392">
        <f>ROUND(G392*H392*VLOOKUP(D392,Table2[#All],2,FALSE),0)</f>
        <v>2457</v>
      </c>
      <c r="Q392">
        <f>Table1[[#This Row],[Quantity]]*Table1[[#This Row],[Unit Price]]</f>
        <v>4095</v>
      </c>
      <c r="R392">
        <f>Table1[[#This Row],[Sales Revenue]]-Table1[[#This Row],[Total Cost]]</f>
        <v>1638</v>
      </c>
    </row>
    <row r="393" spans="1:18" x14ac:dyDescent="0.35">
      <c r="A393">
        <v>392</v>
      </c>
      <c r="B393" t="s">
        <v>518</v>
      </c>
      <c r="C393" t="s">
        <v>48</v>
      </c>
      <c r="D393" t="s">
        <v>132</v>
      </c>
      <c r="E393" s="1">
        <v>45737</v>
      </c>
      <c r="F393" s="1">
        <v>45746</v>
      </c>
      <c r="G393">
        <v>6</v>
      </c>
      <c r="H393">
        <v>565</v>
      </c>
      <c r="I393" t="s">
        <v>1</v>
      </c>
      <c r="J393" t="s">
        <v>73</v>
      </c>
      <c r="K393" t="s">
        <v>55</v>
      </c>
      <c r="L393">
        <f>YEAR(Table1[[#This Row],[Order Date]])</f>
        <v>2025</v>
      </c>
      <c r="M393" t="str">
        <f>TEXT(Table1[[#This Row],[Order Date]],"MMM")</f>
        <v>Mar</v>
      </c>
      <c r="N393" t="str">
        <f>TEXT(Table1[[#This Row],[Order Date]],"DDD")</f>
        <v>Fri</v>
      </c>
      <c r="O393">
        <f>Table1[[#This Row],[Delivered Date]]-Table1[[#This Row],[Order Date]]</f>
        <v>9</v>
      </c>
      <c r="P393">
        <f>ROUND(G393*H393*VLOOKUP(D393,Table2[#All],2,FALSE),0)</f>
        <v>2373</v>
      </c>
      <c r="Q393">
        <f>Table1[[#This Row],[Quantity]]*Table1[[#This Row],[Unit Price]]</f>
        <v>3390</v>
      </c>
      <c r="R393">
        <f>Table1[[#This Row],[Sales Revenue]]-Table1[[#This Row],[Total Cost]]</f>
        <v>1017</v>
      </c>
    </row>
    <row r="394" spans="1:18" x14ac:dyDescent="0.35">
      <c r="A394">
        <v>393</v>
      </c>
      <c r="B394" t="s">
        <v>519</v>
      </c>
      <c r="C394" t="s">
        <v>50</v>
      </c>
      <c r="D394" t="s">
        <v>110</v>
      </c>
      <c r="E394" s="1">
        <v>45924</v>
      </c>
      <c r="F394" s="1">
        <v>45931</v>
      </c>
      <c r="G394">
        <v>3</v>
      </c>
      <c r="H394">
        <v>565</v>
      </c>
      <c r="I394" t="s">
        <v>1</v>
      </c>
      <c r="J394" t="s">
        <v>72</v>
      </c>
      <c r="K394" t="s">
        <v>58</v>
      </c>
      <c r="L394">
        <f>YEAR(Table1[[#This Row],[Order Date]])</f>
        <v>2025</v>
      </c>
      <c r="M394" t="str">
        <f>TEXT(Table1[[#This Row],[Order Date]],"MMM")</f>
        <v>Sep</v>
      </c>
      <c r="N394" t="str">
        <f>TEXT(Table1[[#This Row],[Order Date]],"DDD")</f>
        <v>Wed</v>
      </c>
      <c r="O394">
        <f>Table1[[#This Row],[Delivered Date]]-Table1[[#This Row],[Order Date]]</f>
        <v>7</v>
      </c>
      <c r="P394">
        <f>ROUND(G394*H394*VLOOKUP(D394,Table2[#All],2,FALSE),0)</f>
        <v>1102</v>
      </c>
      <c r="Q394">
        <f>Table1[[#This Row],[Quantity]]*Table1[[#This Row],[Unit Price]]</f>
        <v>1695</v>
      </c>
      <c r="R394">
        <f>Table1[[#This Row],[Sales Revenue]]-Table1[[#This Row],[Total Cost]]</f>
        <v>593</v>
      </c>
    </row>
    <row r="395" spans="1:18" x14ac:dyDescent="0.35">
      <c r="A395">
        <v>394</v>
      </c>
      <c r="B395" t="s">
        <v>520</v>
      </c>
      <c r="C395" t="s">
        <v>48</v>
      </c>
      <c r="D395" t="s">
        <v>106</v>
      </c>
      <c r="E395" s="1">
        <v>45895</v>
      </c>
      <c r="F395" s="1">
        <v>45896</v>
      </c>
      <c r="G395">
        <v>10</v>
      </c>
      <c r="H395">
        <v>572</v>
      </c>
      <c r="I395" t="s">
        <v>1</v>
      </c>
      <c r="J395" t="s">
        <v>72</v>
      </c>
      <c r="K395" t="s">
        <v>57</v>
      </c>
      <c r="L395">
        <f>YEAR(Table1[[#This Row],[Order Date]])</f>
        <v>2025</v>
      </c>
      <c r="M395" t="str">
        <f>TEXT(Table1[[#This Row],[Order Date]],"MMM")</f>
        <v>Aug</v>
      </c>
      <c r="N395" t="str">
        <f>TEXT(Table1[[#This Row],[Order Date]],"DDD")</f>
        <v>Tue</v>
      </c>
      <c r="O395">
        <f>Table1[[#This Row],[Delivered Date]]-Table1[[#This Row],[Order Date]]</f>
        <v>1</v>
      </c>
      <c r="P395">
        <f>ROUND(G395*H395*VLOOKUP(D395,Table2[#All],2,FALSE),0)</f>
        <v>4290</v>
      </c>
      <c r="Q395">
        <f>Table1[[#This Row],[Quantity]]*Table1[[#This Row],[Unit Price]]</f>
        <v>5720</v>
      </c>
      <c r="R395">
        <f>Table1[[#This Row],[Sales Revenue]]-Table1[[#This Row],[Total Cost]]</f>
        <v>1430</v>
      </c>
    </row>
    <row r="396" spans="1:18" x14ac:dyDescent="0.35">
      <c r="A396">
        <v>395</v>
      </c>
      <c r="B396" t="s">
        <v>521</v>
      </c>
      <c r="C396" t="s">
        <v>49</v>
      </c>
      <c r="D396" t="s">
        <v>123</v>
      </c>
      <c r="E396" s="1">
        <v>45718</v>
      </c>
      <c r="F396" s="1">
        <v>45725</v>
      </c>
      <c r="G396">
        <v>9</v>
      </c>
      <c r="H396">
        <v>616</v>
      </c>
      <c r="I396" t="s">
        <v>17</v>
      </c>
      <c r="J396" t="s">
        <v>73</v>
      </c>
      <c r="K396" t="s">
        <v>55</v>
      </c>
      <c r="L396">
        <f>YEAR(Table1[[#This Row],[Order Date]])</f>
        <v>2025</v>
      </c>
      <c r="M396" t="str">
        <f>TEXT(Table1[[#This Row],[Order Date]],"MMM")</f>
        <v>Mar</v>
      </c>
      <c r="N396" t="str">
        <f>TEXT(Table1[[#This Row],[Order Date]],"DDD")</f>
        <v>Sun</v>
      </c>
      <c r="O396">
        <f>Table1[[#This Row],[Delivered Date]]-Table1[[#This Row],[Order Date]]</f>
        <v>7</v>
      </c>
      <c r="P396">
        <f>ROUND(G396*H396*VLOOKUP(D396,Table2[#All],2,FALSE),0)</f>
        <v>3326</v>
      </c>
      <c r="Q396">
        <f>Table1[[#This Row],[Quantity]]*Table1[[#This Row],[Unit Price]]</f>
        <v>5544</v>
      </c>
      <c r="R396">
        <f>Table1[[#This Row],[Sales Revenue]]-Table1[[#This Row],[Total Cost]]</f>
        <v>2218</v>
      </c>
    </row>
    <row r="397" spans="1:18" x14ac:dyDescent="0.35">
      <c r="A397">
        <v>396</v>
      </c>
      <c r="B397" t="s">
        <v>522</v>
      </c>
      <c r="C397" t="s">
        <v>49</v>
      </c>
      <c r="D397" t="s">
        <v>134</v>
      </c>
      <c r="E397" s="1">
        <v>45774</v>
      </c>
      <c r="F397" s="1">
        <v>45781</v>
      </c>
      <c r="G397">
        <v>1</v>
      </c>
      <c r="H397">
        <v>692</v>
      </c>
      <c r="I397" t="s">
        <v>17</v>
      </c>
      <c r="J397" t="s">
        <v>71</v>
      </c>
      <c r="K397" t="s">
        <v>57</v>
      </c>
      <c r="L397">
        <f>YEAR(Table1[[#This Row],[Order Date]])</f>
        <v>2025</v>
      </c>
      <c r="M397" t="str">
        <f>TEXT(Table1[[#This Row],[Order Date]],"MMM")</f>
        <v>Apr</v>
      </c>
      <c r="N397" t="str">
        <f>TEXT(Table1[[#This Row],[Order Date]],"DDD")</f>
        <v>Sun</v>
      </c>
      <c r="O397">
        <f>Table1[[#This Row],[Delivered Date]]-Table1[[#This Row],[Order Date]]</f>
        <v>7</v>
      </c>
      <c r="P397">
        <f>ROUND(G397*H397*VLOOKUP(D397,Table2[#All],2,FALSE),0)</f>
        <v>381</v>
      </c>
      <c r="Q397">
        <f>Table1[[#This Row],[Quantity]]*Table1[[#This Row],[Unit Price]]</f>
        <v>692</v>
      </c>
      <c r="R397">
        <f>Table1[[#This Row],[Sales Revenue]]-Table1[[#This Row],[Total Cost]]</f>
        <v>311</v>
      </c>
    </row>
    <row r="398" spans="1:18" x14ac:dyDescent="0.35">
      <c r="A398">
        <v>397</v>
      </c>
      <c r="B398" t="s">
        <v>523</v>
      </c>
      <c r="C398" t="s">
        <v>49</v>
      </c>
      <c r="D398" t="s">
        <v>142</v>
      </c>
      <c r="E398" s="1">
        <v>45861</v>
      </c>
      <c r="F398" s="1">
        <v>45869</v>
      </c>
      <c r="G398">
        <v>6</v>
      </c>
      <c r="H398">
        <v>366</v>
      </c>
      <c r="I398" t="s">
        <v>1</v>
      </c>
      <c r="J398" t="s">
        <v>70</v>
      </c>
      <c r="K398" t="s">
        <v>55</v>
      </c>
      <c r="L398">
        <f>YEAR(Table1[[#This Row],[Order Date]])</f>
        <v>2025</v>
      </c>
      <c r="M398" t="str">
        <f>TEXT(Table1[[#This Row],[Order Date]],"MMM")</f>
        <v>Jul</v>
      </c>
      <c r="N398" t="str">
        <f>TEXT(Table1[[#This Row],[Order Date]],"DDD")</f>
        <v>Wed</v>
      </c>
      <c r="O398">
        <f>Table1[[#This Row],[Delivered Date]]-Table1[[#This Row],[Order Date]]</f>
        <v>8</v>
      </c>
      <c r="P398">
        <f>ROUND(G398*H398*VLOOKUP(D398,Table2[#All],2,FALSE),0)</f>
        <v>1098</v>
      </c>
      <c r="Q398">
        <f>Table1[[#This Row],[Quantity]]*Table1[[#This Row],[Unit Price]]</f>
        <v>2196</v>
      </c>
      <c r="R398">
        <f>Table1[[#This Row],[Sales Revenue]]-Table1[[#This Row],[Total Cost]]</f>
        <v>1098</v>
      </c>
    </row>
    <row r="399" spans="1:18" x14ac:dyDescent="0.35">
      <c r="A399">
        <v>398</v>
      </c>
      <c r="B399" t="s">
        <v>524</v>
      </c>
      <c r="C399" t="s">
        <v>49</v>
      </c>
      <c r="D399" t="s">
        <v>104</v>
      </c>
      <c r="E399" s="1">
        <v>45661</v>
      </c>
      <c r="F399" s="1">
        <v>45668</v>
      </c>
      <c r="G399">
        <v>2</v>
      </c>
      <c r="H399">
        <v>132</v>
      </c>
      <c r="I399" t="s">
        <v>17</v>
      </c>
      <c r="J399" t="s">
        <v>71</v>
      </c>
      <c r="K399" t="s">
        <v>56</v>
      </c>
      <c r="L399">
        <f>YEAR(Table1[[#This Row],[Order Date]])</f>
        <v>2025</v>
      </c>
      <c r="M399" t="str">
        <f>TEXT(Table1[[#This Row],[Order Date]],"MMM")</f>
        <v>Jan</v>
      </c>
      <c r="N399" t="str">
        <f>TEXT(Table1[[#This Row],[Order Date]],"DDD")</f>
        <v>Sat</v>
      </c>
      <c r="O399">
        <f>Table1[[#This Row],[Delivered Date]]-Table1[[#This Row],[Order Date]]</f>
        <v>7</v>
      </c>
      <c r="P399">
        <f>ROUND(G399*H399*VLOOKUP(D399,Table2[#All],2,FALSE),0)</f>
        <v>132</v>
      </c>
      <c r="Q399">
        <f>Table1[[#This Row],[Quantity]]*Table1[[#This Row],[Unit Price]]</f>
        <v>264</v>
      </c>
      <c r="R399">
        <f>Table1[[#This Row],[Sales Revenue]]-Table1[[#This Row],[Total Cost]]</f>
        <v>132</v>
      </c>
    </row>
    <row r="400" spans="1:18" x14ac:dyDescent="0.35">
      <c r="A400">
        <v>399</v>
      </c>
      <c r="B400" t="s">
        <v>525</v>
      </c>
      <c r="C400" t="s">
        <v>50</v>
      </c>
      <c r="D400" t="s">
        <v>102</v>
      </c>
      <c r="E400" s="1">
        <v>45678</v>
      </c>
      <c r="F400" s="1">
        <v>45693</v>
      </c>
      <c r="G400">
        <v>1</v>
      </c>
      <c r="H400">
        <v>102</v>
      </c>
      <c r="I400" t="s">
        <v>17</v>
      </c>
      <c r="J400" t="s">
        <v>70</v>
      </c>
      <c r="K400" t="s">
        <v>57</v>
      </c>
      <c r="L400">
        <f>YEAR(Table1[[#This Row],[Order Date]])</f>
        <v>2025</v>
      </c>
      <c r="M400" t="str">
        <f>TEXT(Table1[[#This Row],[Order Date]],"MMM")</f>
        <v>Jan</v>
      </c>
      <c r="N400" t="str">
        <f>TEXT(Table1[[#This Row],[Order Date]],"DDD")</f>
        <v>Tue</v>
      </c>
      <c r="O400">
        <f>Table1[[#This Row],[Delivered Date]]-Table1[[#This Row],[Order Date]]</f>
        <v>15</v>
      </c>
      <c r="P400">
        <f>ROUND(G400*H400*VLOOKUP(D400,Table2[#All],2,FALSE),0)</f>
        <v>77</v>
      </c>
      <c r="Q400">
        <f>Table1[[#This Row],[Quantity]]*Table1[[#This Row],[Unit Price]]</f>
        <v>102</v>
      </c>
      <c r="R400">
        <f>Table1[[#This Row],[Sales Revenue]]-Table1[[#This Row],[Total Cost]]</f>
        <v>25</v>
      </c>
    </row>
    <row r="401" spans="1:18" x14ac:dyDescent="0.35">
      <c r="A401">
        <v>400</v>
      </c>
      <c r="B401" t="s">
        <v>526</v>
      </c>
      <c r="C401" t="s">
        <v>48</v>
      </c>
      <c r="D401" t="s">
        <v>106</v>
      </c>
      <c r="E401" s="1">
        <v>45939</v>
      </c>
      <c r="F401" s="1">
        <v>45949</v>
      </c>
      <c r="G401">
        <v>5</v>
      </c>
      <c r="H401">
        <v>644</v>
      </c>
      <c r="I401" t="s">
        <v>1</v>
      </c>
      <c r="J401" t="s">
        <v>72</v>
      </c>
      <c r="K401" t="s">
        <v>56</v>
      </c>
      <c r="L401">
        <f>YEAR(Table1[[#This Row],[Order Date]])</f>
        <v>2025</v>
      </c>
      <c r="M401" t="str">
        <f>TEXT(Table1[[#This Row],[Order Date]],"MMM")</f>
        <v>Oct</v>
      </c>
      <c r="N401" t="str">
        <f>TEXT(Table1[[#This Row],[Order Date]],"DDD")</f>
        <v>Thu</v>
      </c>
      <c r="O401">
        <f>Table1[[#This Row],[Delivered Date]]-Table1[[#This Row],[Order Date]]</f>
        <v>10</v>
      </c>
      <c r="P401">
        <f>ROUND(G401*H401*VLOOKUP(D401,Table2[#All],2,FALSE),0)</f>
        <v>2415</v>
      </c>
      <c r="Q401">
        <f>Table1[[#This Row],[Quantity]]*Table1[[#This Row],[Unit Price]]</f>
        <v>3220</v>
      </c>
      <c r="R401">
        <f>Table1[[#This Row],[Sales Revenue]]-Table1[[#This Row],[Total Cost]]</f>
        <v>805</v>
      </c>
    </row>
    <row r="402" spans="1:18" x14ac:dyDescent="0.35">
      <c r="A402">
        <v>401</v>
      </c>
      <c r="B402" t="s">
        <v>527</v>
      </c>
      <c r="C402" t="s">
        <v>52</v>
      </c>
      <c r="D402" t="s">
        <v>112</v>
      </c>
      <c r="E402" s="1">
        <v>45728</v>
      </c>
      <c r="F402" s="1">
        <v>45734</v>
      </c>
      <c r="G402">
        <v>7</v>
      </c>
      <c r="H402">
        <v>171</v>
      </c>
      <c r="I402" t="s">
        <v>17</v>
      </c>
      <c r="J402" t="s">
        <v>73</v>
      </c>
      <c r="K402" t="s">
        <v>58</v>
      </c>
      <c r="L402">
        <f>YEAR(Table1[[#This Row],[Order Date]])</f>
        <v>2025</v>
      </c>
      <c r="M402" t="str">
        <f>TEXT(Table1[[#This Row],[Order Date]],"MMM")</f>
        <v>Mar</v>
      </c>
      <c r="N402" t="str">
        <f>TEXT(Table1[[#This Row],[Order Date]],"DDD")</f>
        <v>Wed</v>
      </c>
      <c r="O402">
        <f>Table1[[#This Row],[Delivered Date]]-Table1[[#This Row],[Order Date]]</f>
        <v>6</v>
      </c>
      <c r="P402">
        <f>ROUND(G402*H402*VLOOKUP(D402,Table2[#All],2,FALSE),0)</f>
        <v>898</v>
      </c>
      <c r="Q402">
        <f>Table1[[#This Row],[Quantity]]*Table1[[#This Row],[Unit Price]]</f>
        <v>1197</v>
      </c>
      <c r="R402">
        <f>Table1[[#This Row],[Sales Revenue]]-Table1[[#This Row],[Total Cost]]</f>
        <v>299</v>
      </c>
    </row>
    <row r="403" spans="1:18" x14ac:dyDescent="0.35">
      <c r="A403">
        <v>402</v>
      </c>
      <c r="B403" t="s">
        <v>528</v>
      </c>
      <c r="C403" t="s">
        <v>48</v>
      </c>
      <c r="D403" t="s">
        <v>161</v>
      </c>
      <c r="E403" s="1">
        <v>45901</v>
      </c>
      <c r="F403" s="1">
        <v>45903</v>
      </c>
      <c r="G403">
        <v>8</v>
      </c>
      <c r="H403">
        <v>204</v>
      </c>
      <c r="I403" t="s">
        <v>17</v>
      </c>
      <c r="J403" t="s">
        <v>72</v>
      </c>
      <c r="K403" t="s">
        <v>58</v>
      </c>
      <c r="L403">
        <f>YEAR(Table1[[#This Row],[Order Date]])</f>
        <v>2025</v>
      </c>
      <c r="M403" t="str">
        <f>TEXT(Table1[[#This Row],[Order Date]],"MMM")</f>
        <v>Sep</v>
      </c>
      <c r="N403" t="str">
        <f>TEXT(Table1[[#This Row],[Order Date]],"DDD")</f>
        <v>Mon</v>
      </c>
      <c r="O403">
        <f>Table1[[#This Row],[Delivered Date]]-Table1[[#This Row],[Order Date]]</f>
        <v>2</v>
      </c>
      <c r="P403">
        <f>ROUND(G403*H403*VLOOKUP(D403,Table2[#All],2,FALSE),0)</f>
        <v>1306</v>
      </c>
      <c r="Q403">
        <f>Table1[[#This Row],[Quantity]]*Table1[[#This Row],[Unit Price]]</f>
        <v>1632</v>
      </c>
      <c r="R403">
        <f>Table1[[#This Row],[Sales Revenue]]-Table1[[#This Row],[Total Cost]]</f>
        <v>326</v>
      </c>
    </row>
    <row r="404" spans="1:18" x14ac:dyDescent="0.35">
      <c r="A404">
        <v>403</v>
      </c>
      <c r="B404" t="s">
        <v>529</v>
      </c>
      <c r="C404" t="s">
        <v>51</v>
      </c>
      <c r="D404" t="s">
        <v>148</v>
      </c>
      <c r="E404" s="1">
        <v>45975</v>
      </c>
      <c r="F404" s="1">
        <v>45985</v>
      </c>
      <c r="G404">
        <v>1</v>
      </c>
      <c r="H404">
        <v>410</v>
      </c>
      <c r="I404" t="s">
        <v>17</v>
      </c>
      <c r="J404" t="s">
        <v>73</v>
      </c>
      <c r="K404" t="s">
        <v>57</v>
      </c>
      <c r="L404">
        <f>YEAR(Table1[[#This Row],[Order Date]])</f>
        <v>2025</v>
      </c>
      <c r="M404" t="str">
        <f>TEXT(Table1[[#This Row],[Order Date]],"MMM")</f>
        <v>Nov</v>
      </c>
      <c r="N404" t="str">
        <f>TEXT(Table1[[#This Row],[Order Date]],"DDD")</f>
        <v>Fri</v>
      </c>
      <c r="O404">
        <f>Table1[[#This Row],[Delivered Date]]-Table1[[#This Row],[Order Date]]</f>
        <v>10</v>
      </c>
      <c r="P404">
        <f>ROUND(G404*H404*VLOOKUP(D404,Table2[#All],2,FALSE),0)</f>
        <v>226</v>
      </c>
      <c r="Q404">
        <f>Table1[[#This Row],[Quantity]]*Table1[[#This Row],[Unit Price]]</f>
        <v>410</v>
      </c>
      <c r="R404">
        <f>Table1[[#This Row],[Sales Revenue]]-Table1[[#This Row],[Total Cost]]</f>
        <v>184</v>
      </c>
    </row>
    <row r="405" spans="1:18" x14ac:dyDescent="0.35">
      <c r="A405">
        <v>404</v>
      </c>
      <c r="B405" t="s">
        <v>530</v>
      </c>
      <c r="C405" t="s">
        <v>51</v>
      </c>
      <c r="D405" t="s">
        <v>117</v>
      </c>
      <c r="E405" s="1">
        <v>45782</v>
      </c>
      <c r="F405" s="1">
        <v>45785</v>
      </c>
      <c r="G405">
        <v>2</v>
      </c>
      <c r="H405">
        <v>874</v>
      </c>
      <c r="I405" t="s">
        <v>1</v>
      </c>
      <c r="J405" t="s">
        <v>70</v>
      </c>
      <c r="K405" t="s">
        <v>56</v>
      </c>
      <c r="L405">
        <f>YEAR(Table1[[#This Row],[Order Date]])</f>
        <v>2025</v>
      </c>
      <c r="M405" t="str">
        <f>TEXT(Table1[[#This Row],[Order Date]],"MMM")</f>
        <v>May</v>
      </c>
      <c r="N405" t="str">
        <f>TEXT(Table1[[#This Row],[Order Date]],"DDD")</f>
        <v>Mon</v>
      </c>
      <c r="O405">
        <f>Table1[[#This Row],[Delivered Date]]-Table1[[#This Row],[Order Date]]</f>
        <v>3</v>
      </c>
      <c r="P405">
        <f>ROUND(G405*H405*VLOOKUP(D405,Table2[#All],2,FALSE),0)</f>
        <v>874</v>
      </c>
      <c r="Q405">
        <f>Table1[[#This Row],[Quantity]]*Table1[[#This Row],[Unit Price]]</f>
        <v>1748</v>
      </c>
      <c r="R405">
        <f>Table1[[#This Row],[Sales Revenue]]-Table1[[#This Row],[Total Cost]]</f>
        <v>874</v>
      </c>
    </row>
    <row r="406" spans="1:18" x14ac:dyDescent="0.35">
      <c r="A406">
        <v>405</v>
      </c>
      <c r="B406" t="s">
        <v>531</v>
      </c>
      <c r="C406" t="s">
        <v>49</v>
      </c>
      <c r="D406" t="s">
        <v>142</v>
      </c>
      <c r="E406" s="1">
        <v>45707</v>
      </c>
      <c r="F406" s="1">
        <v>45711</v>
      </c>
      <c r="G406">
        <v>7</v>
      </c>
      <c r="H406">
        <v>855</v>
      </c>
      <c r="I406" t="s">
        <v>17</v>
      </c>
      <c r="J406" t="s">
        <v>71</v>
      </c>
      <c r="K406" t="s">
        <v>58</v>
      </c>
      <c r="L406">
        <f>YEAR(Table1[[#This Row],[Order Date]])</f>
        <v>2025</v>
      </c>
      <c r="M406" t="str">
        <f>TEXT(Table1[[#This Row],[Order Date]],"MMM")</f>
        <v>Feb</v>
      </c>
      <c r="N406" t="str">
        <f>TEXT(Table1[[#This Row],[Order Date]],"DDD")</f>
        <v>Wed</v>
      </c>
      <c r="O406">
        <f>Table1[[#This Row],[Delivered Date]]-Table1[[#This Row],[Order Date]]</f>
        <v>4</v>
      </c>
      <c r="P406">
        <f>ROUND(G406*H406*VLOOKUP(D406,Table2[#All],2,FALSE),0)</f>
        <v>2993</v>
      </c>
      <c r="Q406">
        <f>Table1[[#This Row],[Quantity]]*Table1[[#This Row],[Unit Price]]</f>
        <v>5985</v>
      </c>
      <c r="R406">
        <f>Table1[[#This Row],[Sales Revenue]]-Table1[[#This Row],[Total Cost]]</f>
        <v>2992</v>
      </c>
    </row>
    <row r="407" spans="1:18" x14ac:dyDescent="0.35">
      <c r="A407">
        <v>406</v>
      </c>
      <c r="B407" t="s">
        <v>532</v>
      </c>
      <c r="C407" t="s">
        <v>52</v>
      </c>
      <c r="D407" t="s">
        <v>128</v>
      </c>
      <c r="E407" s="1">
        <v>45753</v>
      </c>
      <c r="F407" s="1">
        <v>45760</v>
      </c>
      <c r="G407">
        <v>1</v>
      </c>
      <c r="H407">
        <v>386</v>
      </c>
      <c r="I407" t="s">
        <v>1</v>
      </c>
      <c r="J407" t="s">
        <v>70</v>
      </c>
      <c r="K407" t="s">
        <v>57</v>
      </c>
      <c r="L407">
        <f>YEAR(Table1[[#This Row],[Order Date]])</f>
        <v>2025</v>
      </c>
      <c r="M407" t="str">
        <f>TEXT(Table1[[#This Row],[Order Date]],"MMM")</f>
        <v>Apr</v>
      </c>
      <c r="N407" t="str">
        <f>TEXT(Table1[[#This Row],[Order Date]],"DDD")</f>
        <v>Sun</v>
      </c>
      <c r="O407">
        <f>Table1[[#This Row],[Delivered Date]]-Table1[[#This Row],[Order Date]]</f>
        <v>7</v>
      </c>
      <c r="P407">
        <f>ROUND(G407*H407*VLOOKUP(D407,Table2[#All],2,FALSE),0)</f>
        <v>270</v>
      </c>
      <c r="Q407">
        <f>Table1[[#This Row],[Quantity]]*Table1[[#This Row],[Unit Price]]</f>
        <v>386</v>
      </c>
      <c r="R407">
        <f>Table1[[#This Row],[Sales Revenue]]-Table1[[#This Row],[Total Cost]]</f>
        <v>116</v>
      </c>
    </row>
    <row r="408" spans="1:18" x14ac:dyDescent="0.35">
      <c r="A408">
        <v>407</v>
      </c>
      <c r="B408" t="s">
        <v>533</v>
      </c>
      <c r="C408" t="s">
        <v>49</v>
      </c>
      <c r="D408" t="s">
        <v>134</v>
      </c>
      <c r="E408" s="1">
        <v>45732</v>
      </c>
      <c r="F408" s="1">
        <v>45743</v>
      </c>
      <c r="G408">
        <v>9</v>
      </c>
      <c r="H408">
        <v>309</v>
      </c>
      <c r="I408" t="s">
        <v>17</v>
      </c>
      <c r="J408" t="s">
        <v>74</v>
      </c>
      <c r="K408" t="s">
        <v>55</v>
      </c>
      <c r="L408">
        <f>YEAR(Table1[[#This Row],[Order Date]])</f>
        <v>2025</v>
      </c>
      <c r="M408" t="str">
        <f>TEXT(Table1[[#This Row],[Order Date]],"MMM")</f>
        <v>Mar</v>
      </c>
      <c r="N408" t="str">
        <f>TEXT(Table1[[#This Row],[Order Date]],"DDD")</f>
        <v>Sun</v>
      </c>
      <c r="O408">
        <f>Table1[[#This Row],[Delivered Date]]-Table1[[#This Row],[Order Date]]</f>
        <v>11</v>
      </c>
      <c r="P408">
        <f>ROUND(G408*H408*VLOOKUP(D408,Table2[#All],2,FALSE),0)</f>
        <v>1530</v>
      </c>
      <c r="Q408">
        <f>Table1[[#This Row],[Quantity]]*Table1[[#This Row],[Unit Price]]</f>
        <v>2781</v>
      </c>
      <c r="R408">
        <f>Table1[[#This Row],[Sales Revenue]]-Table1[[#This Row],[Total Cost]]</f>
        <v>1251</v>
      </c>
    </row>
    <row r="409" spans="1:18" x14ac:dyDescent="0.35">
      <c r="A409">
        <v>408</v>
      </c>
      <c r="B409" t="s">
        <v>534</v>
      </c>
      <c r="C409" t="s">
        <v>52</v>
      </c>
      <c r="D409" t="s">
        <v>112</v>
      </c>
      <c r="E409" s="1">
        <v>45709</v>
      </c>
      <c r="F409" s="1">
        <v>45719</v>
      </c>
      <c r="G409">
        <v>3</v>
      </c>
      <c r="H409">
        <v>97</v>
      </c>
      <c r="I409" t="s">
        <v>1</v>
      </c>
      <c r="J409" t="s">
        <v>71</v>
      </c>
      <c r="K409" t="s">
        <v>58</v>
      </c>
      <c r="L409">
        <f>YEAR(Table1[[#This Row],[Order Date]])</f>
        <v>2025</v>
      </c>
      <c r="M409" t="str">
        <f>TEXT(Table1[[#This Row],[Order Date]],"MMM")</f>
        <v>Feb</v>
      </c>
      <c r="N409" t="str">
        <f>TEXT(Table1[[#This Row],[Order Date]],"DDD")</f>
        <v>Fri</v>
      </c>
      <c r="O409">
        <f>Table1[[#This Row],[Delivered Date]]-Table1[[#This Row],[Order Date]]</f>
        <v>10</v>
      </c>
      <c r="P409">
        <f>ROUND(G409*H409*VLOOKUP(D409,Table2[#All],2,FALSE),0)</f>
        <v>218</v>
      </c>
      <c r="Q409">
        <f>Table1[[#This Row],[Quantity]]*Table1[[#This Row],[Unit Price]]</f>
        <v>291</v>
      </c>
      <c r="R409">
        <f>Table1[[#This Row],[Sales Revenue]]-Table1[[#This Row],[Total Cost]]</f>
        <v>73</v>
      </c>
    </row>
    <row r="410" spans="1:18" x14ac:dyDescent="0.35">
      <c r="A410">
        <v>409</v>
      </c>
      <c r="B410" t="s">
        <v>535</v>
      </c>
      <c r="C410" t="s">
        <v>49</v>
      </c>
      <c r="D410" t="s">
        <v>134</v>
      </c>
      <c r="E410" s="1">
        <v>45970</v>
      </c>
      <c r="F410" s="1">
        <v>45981</v>
      </c>
      <c r="G410">
        <v>4</v>
      </c>
      <c r="H410">
        <v>180</v>
      </c>
      <c r="I410" t="s">
        <v>17</v>
      </c>
      <c r="J410" t="s">
        <v>73</v>
      </c>
      <c r="K410" t="s">
        <v>55</v>
      </c>
      <c r="L410">
        <f>YEAR(Table1[[#This Row],[Order Date]])</f>
        <v>2025</v>
      </c>
      <c r="M410" t="str">
        <f>TEXT(Table1[[#This Row],[Order Date]],"MMM")</f>
        <v>Nov</v>
      </c>
      <c r="N410" t="str">
        <f>TEXT(Table1[[#This Row],[Order Date]],"DDD")</f>
        <v>Sun</v>
      </c>
      <c r="O410">
        <f>Table1[[#This Row],[Delivered Date]]-Table1[[#This Row],[Order Date]]</f>
        <v>11</v>
      </c>
      <c r="P410">
        <f>ROUND(G410*H410*VLOOKUP(D410,Table2[#All],2,FALSE),0)</f>
        <v>396</v>
      </c>
      <c r="Q410">
        <f>Table1[[#This Row],[Quantity]]*Table1[[#This Row],[Unit Price]]</f>
        <v>720</v>
      </c>
      <c r="R410">
        <f>Table1[[#This Row],[Sales Revenue]]-Table1[[#This Row],[Total Cost]]</f>
        <v>324</v>
      </c>
    </row>
    <row r="411" spans="1:18" x14ac:dyDescent="0.35">
      <c r="A411">
        <v>410</v>
      </c>
      <c r="B411" t="s">
        <v>536</v>
      </c>
      <c r="C411" t="s">
        <v>48</v>
      </c>
      <c r="D411" t="s">
        <v>106</v>
      </c>
      <c r="E411" s="1">
        <v>45836</v>
      </c>
      <c r="F411" s="1">
        <v>45842</v>
      </c>
      <c r="G411">
        <v>1</v>
      </c>
      <c r="H411">
        <v>187</v>
      </c>
      <c r="I411" t="s">
        <v>17</v>
      </c>
      <c r="J411" t="s">
        <v>70</v>
      </c>
      <c r="K411" t="s">
        <v>57</v>
      </c>
      <c r="L411">
        <f>YEAR(Table1[[#This Row],[Order Date]])</f>
        <v>2025</v>
      </c>
      <c r="M411" t="str">
        <f>TEXT(Table1[[#This Row],[Order Date]],"MMM")</f>
        <v>Jun</v>
      </c>
      <c r="N411" t="str">
        <f>TEXT(Table1[[#This Row],[Order Date]],"DDD")</f>
        <v>Sat</v>
      </c>
      <c r="O411">
        <f>Table1[[#This Row],[Delivered Date]]-Table1[[#This Row],[Order Date]]</f>
        <v>6</v>
      </c>
      <c r="P411">
        <f>ROUND(G411*H411*VLOOKUP(D411,Table2[#All],2,FALSE),0)</f>
        <v>140</v>
      </c>
      <c r="Q411">
        <f>Table1[[#This Row],[Quantity]]*Table1[[#This Row],[Unit Price]]</f>
        <v>187</v>
      </c>
      <c r="R411">
        <f>Table1[[#This Row],[Sales Revenue]]-Table1[[#This Row],[Total Cost]]</f>
        <v>47</v>
      </c>
    </row>
    <row r="412" spans="1:18" x14ac:dyDescent="0.35">
      <c r="A412">
        <v>411</v>
      </c>
      <c r="B412" t="s">
        <v>537</v>
      </c>
      <c r="C412" t="s">
        <v>52</v>
      </c>
      <c r="D412" t="s">
        <v>154</v>
      </c>
      <c r="E412" s="1">
        <v>45926</v>
      </c>
      <c r="F412" s="1">
        <v>45934</v>
      </c>
      <c r="G412">
        <v>9</v>
      </c>
      <c r="H412">
        <v>286</v>
      </c>
      <c r="I412" t="s">
        <v>17</v>
      </c>
      <c r="J412" t="s">
        <v>72</v>
      </c>
      <c r="K412" t="s">
        <v>55</v>
      </c>
      <c r="L412">
        <f>YEAR(Table1[[#This Row],[Order Date]])</f>
        <v>2025</v>
      </c>
      <c r="M412" t="str">
        <f>TEXT(Table1[[#This Row],[Order Date]],"MMM")</f>
        <v>Sep</v>
      </c>
      <c r="N412" t="str">
        <f>TEXT(Table1[[#This Row],[Order Date]],"DDD")</f>
        <v>Fri</v>
      </c>
      <c r="O412">
        <f>Table1[[#This Row],[Delivered Date]]-Table1[[#This Row],[Order Date]]</f>
        <v>8</v>
      </c>
      <c r="P412">
        <f>ROUND(G412*H412*VLOOKUP(D412,Table2[#All],2,FALSE),0)</f>
        <v>1931</v>
      </c>
      <c r="Q412">
        <f>Table1[[#This Row],[Quantity]]*Table1[[#This Row],[Unit Price]]</f>
        <v>2574</v>
      </c>
      <c r="R412">
        <f>Table1[[#This Row],[Sales Revenue]]-Table1[[#This Row],[Total Cost]]</f>
        <v>643</v>
      </c>
    </row>
    <row r="413" spans="1:18" x14ac:dyDescent="0.35">
      <c r="A413">
        <v>412</v>
      </c>
      <c r="B413" t="s">
        <v>538</v>
      </c>
      <c r="C413" t="s">
        <v>52</v>
      </c>
      <c r="D413" t="s">
        <v>112</v>
      </c>
      <c r="E413" s="1">
        <v>45675</v>
      </c>
      <c r="F413" s="1">
        <v>45688</v>
      </c>
      <c r="G413">
        <v>6</v>
      </c>
      <c r="H413">
        <v>541</v>
      </c>
      <c r="I413" t="s">
        <v>17</v>
      </c>
      <c r="J413" t="s">
        <v>70</v>
      </c>
      <c r="K413" t="s">
        <v>58</v>
      </c>
      <c r="L413">
        <f>YEAR(Table1[[#This Row],[Order Date]])</f>
        <v>2025</v>
      </c>
      <c r="M413" t="str">
        <f>TEXT(Table1[[#This Row],[Order Date]],"MMM")</f>
        <v>Jan</v>
      </c>
      <c r="N413" t="str">
        <f>TEXT(Table1[[#This Row],[Order Date]],"DDD")</f>
        <v>Sat</v>
      </c>
      <c r="O413">
        <f>Table1[[#This Row],[Delivered Date]]-Table1[[#This Row],[Order Date]]</f>
        <v>13</v>
      </c>
      <c r="P413">
        <f>ROUND(G413*H413*VLOOKUP(D413,Table2[#All],2,FALSE),0)</f>
        <v>2435</v>
      </c>
      <c r="Q413">
        <f>Table1[[#This Row],[Quantity]]*Table1[[#This Row],[Unit Price]]</f>
        <v>3246</v>
      </c>
      <c r="R413">
        <f>Table1[[#This Row],[Sales Revenue]]-Table1[[#This Row],[Total Cost]]</f>
        <v>811</v>
      </c>
    </row>
    <row r="414" spans="1:18" x14ac:dyDescent="0.35">
      <c r="A414">
        <v>413</v>
      </c>
      <c r="B414" t="s">
        <v>539</v>
      </c>
      <c r="C414" t="s">
        <v>49</v>
      </c>
      <c r="D414" t="s">
        <v>123</v>
      </c>
      <c r="E414" s="1">
        <v>45850</v>
      </c>
      <c r="F414" s="1">
        <v>45858</v>
      </c>
      <c r="G414">
        <v>8</v>
      </c>
      <c r="H414">
        <v>779</v>
      </c>
      <c r="I414" t="s">
        <v>1</v>
      </c>
      <c r="J414" t="s">
        <v>71</v>
      </c>
      <c r="K414" t="s">
        <v>56</v>
      </c>
      <c r="L414">
        <f>YEAR(Table1[[#This Row],[Order Date]])</f>
        <v>2025</v>
      </c>
      <c r="M414" t="str">
        <f>TEXT(Table1[[#This Row],[Order Date]],"MMM")</f>
        <v>Jul</v>
      </c>
      <c r="N414" t="str">
        <f>TEXT(Table1[[#This Row],[Order Date]],"DDD")</f>
        <v>Sat</v>
      </c>
      <c r="O414">
        <f>Table1[[#This Row],[Delivered Date]]-Table1[[#This Row],[Order Date]]</f>
        <v>8</v>
      </c>
      <c r="P414">
        <f>ROUND(G414*H414*VLOOKUP(D414,Table2[#All],2,FALSE),0)</f>
        <v>3739</v>
      </c>
      <c r="Q414">
        <f>Table1[[#This Row],[Quantity]]*Table1[[#This Row],[Unit Price]]</f>
        <v>6232</v>
      </c>
      <c r="R414">
        <f>Table1[[#This Row],[Sales Revenue]]-Table1[[#This Row],[Total Cost]]</f>
        <v>2493</v>
      </c>
    </row>
    <row r="415" spans="1:18" x14ac:dyDescent="0.35">
      <c r="A415">
        <v>414</v>
      </c>
      <c r="B415" t="s">
        <v>540</v>
      </c>
      <c r="C415" t="s">
        <v>50</v>
      </c>
      <c r="D415" t="s">
        <v>136</v>
      </c>
      <c r="E415" s="1">
        <v>45909</v>
      </c>
      <c r="F415" s="1">
        <v>45911</v>
      </c>
      <c r="G415">
        <v>4</v>
      </c>
      <c r="H415">
        <v>249</v>
      </c>
      <c r="I415" t="s">
        <v>17</v>
      </c>
      <c r="J415" t="s">
        <v>70</v>
      </c>
      <c r="K415" t="s">
        <v>58</v>
      </c>
      <c r="L415">
        <f>YEAR(Table1[[#This Row],[Order Date]])</f>
        <v>2025</v>
      </c>
      <c r="M415" t="str">
        <f>TEXT(Table1[[#This Row],[Order Date]],"MMM")</f>
        <v>Sep</v>
      </c>
      <c r="N415" t="str">
        <f>TEXT(Table1[[#This Row],[Order Date]],"DDD")</f>
        <v>Tue</v>
      </c>
      <c r="O415">
        <f>Table1[[#This Row],[Delivered Date]]-Table1[[#This Row],[Order Date]]</f>
        <v>2</v>
      </c>
      <c r="P415">
        <f>ROUND(G415*H415*VLOOKUP(D415,Table2[#All],2,FALSE),0)</f>
        <v>847</v>
      </c>
      <c r="Q415">
        <f>Table1[[#This Row],[Quantity]]*Table1[[#This Row],[Unit Price]]</f>
        <v>996</v>
      </c>
      <c r="R415">
        <f>Table1[[#This Row],[Sales Revenue]]-Table1[[#This Row],[Total Cost]]</f>
        <v>149</v>
      </c>
    </row>
    <row r="416" spans="1:18" x14ac:dyDescent="0.35">
      <c r="A416">
        <v>415</v>
      </c>
      <c r="B416" t="s">
        <v>541</v>
      </c>
      <c r="C416" t="s">
        <v>50</v>
      </c>
      <c r="D416" t="s">
        <v>110</v>
      </c>
      <c r="E416" s="1">
        <v>45854</v>
      </c>
      <c r="F416" s="1">
        <v>45867</v>
      </c>
      <c r="G416">
        <v>2</v>
      </c>
      <c r="H416">
        <v>146</v>
      </c>
      <c r="I416" t="s">
        <v>17</v>
      </c>
      <c r="J416" t="s">
        <v>74</v>
      </c>
      <c r="K416" t="s">
        <v>55</v>
      </c>
      <c r="L416">
        <f>YEAR(Table1[[#This Row],[Order Date]])</f>
        <v>2025</v>
      </c>
      <c r="M416" t="str">
        <f>TEXT(Table1[[#This Row],[Order Date]],"MMM")</f>
        <v>Jul</v>
      </c>
      <c r="N416" t="str">
        <f>TEXT(Table1[[#This Row],[Order Date]],"DDD")</f>
        <v>Wed</v>
      </c>
      <c r="O416">
        <f>Table1[[#This Row],[Delivered Date]]-Table1[[#This Row],[Order Date]]</f>
        <v>13</v>
      </c>
      <c r="P416">
        <f>ROUND(G416*H416*VLOOKUP(D416,Table2[#All],2,FALSE),0)</f>
        <v>190</v>
      </c>
      <c r="Q416">
        <f>Table1[[#This Row],[Quantity]]*Table1[[#This Row],[Unit Price]]</f>
        <v>292</v>
      </c>
      <c r="R416">
        <f>Table1[[#This Row],[Sales Revenue]]-Table1[[#This Row],[Total Cost]]</f>
        <v>102</v>
      </c>
    </row>
    <row r="417" spans="1:18" x14ac:dyDescent="0.35">
      <c r="A417">
        <v>416</v>
      </c>
      <c r="B417" t="s">
        <v>542</v>
      </c>
      <c r="C417" t="s">
        <v>51</v>
      </c>
      <c r="D417" t="s">
        <v>108</v>
      </c>
      <c r="E417" s="1">
        <v>45665</v>
      </c>
      <c r="F417" s="1">
        <v>45678</v>
      </c>
      <c r="G417">
        <v>1</v>
      </c>
      <c r="H417">
        <v>333</v>
      </c>
      <c r="I417" t="s">
        <v>17</v>
      </c>
      <c r="J417" t="s">
        <v>72</v>
      </c>
      <c r="K417" t="s">
        <v>58</v>
      </c>
      <c r="L417">
        <f>YEAR(Table1[[#This Row],[Order Date]])</f>
        <v>2025</v>
      </c>
      <c r="M417" t="str">
        <f>TEXT(Table1[[#This Row],[Order Date]],"MMM")</f>
        <v>Jan</v>
      </c>
      <c r="N417" t="str">
        <f>TEXT(Table1[[#This Row],[Order Date]],"DDD")</f>
        <v>Wed</v>
      </c>
      <c r="O417">
        <f>Table1[[#This Row],[Delivered Date]]-Table1[[#This Row],[Order Date]]</f>
        <v>13</v>
      </c>
      <c r="P417">
        <f>ROUND(G417*H417*VLOOKUP(D417,Table2[#All],2,FALSE),0)</f>
        <v>183</v>
      </c>
      <c r="Q417">
        <f>Table1[[#This Row],[Quantity]]*Table1[[#This Row],[Unit Price]]</f>
        <v>333</v>
      </c>
      <c r="R417">
        <f>Table1[[#This Row],[Sales Revenue]]-Table1[[#This Row],[Total Cost]]</f>
        <v>150</v>
      </c>
    </row>
    <row r="418" spans="1:18" x14ac:dyDescent="0.35">
      <c r="A418">
        <v>417</v>
      </c>
      <c r="B418" t="s">
        <v>543</v>
      </c>
      <c r="C418" t="s">
        <v>51</v>
      </c>
      <c r="D418" t="s">
        <v>117</v>
      </c>
      <c r="E418" s="1">
        <v>45897</v>
      </c>
      <c r="F418" s="1">
        <v>45904</v>
      </c>
      <c r="G418">
        <v>9</v>
      </c>
      <c r="H418">
        <v>687</v>
      </c>
      <c r="I418" t="s">
        <v>17</v>
      </c>
      <c r="J418" t="s">
        <v>74</v>
      </c>
      <c r="K418" t="s">
        <v>56</v>
      </c>
      <c r="L418">
        <f>YEAR(Table1[[#This Row],[Order Date]])</f>
        <v>2025</v>
      </c>
      <c r="M418" t="str">
        <f>TEXT(Table1[[#This Row],[Order Date]],"MMM")</f>
        <v>Aug</v>
      </c>
      <c r="N418" t="str">
        <f>TEXT(Table1[[#This Row],[Order Date]],"DDD")</f>
        <v>Thu</v>
      </c>
      <c r="O418">
        <f>Table1[[#This Row],[Delivered Date]]-Table1[[#This Row],[Order Date]]</f>
        <v>7</v>
      </c>
      <c r="P418">
        <f>ROUND(G418*H418*VLOOKUP(D418,Table2[#All],2,FALSE),0)</f>
        <v>3092</v>
      </c>
      <c r="Q418">
        <f>Table1[[#This Row],[Quantity]]*Table1[[#This Row],[Unit Price]]</f>
        <v>6183</v>
      </c>
      <c r="R418">
        <f>Table1[[#This Row],[Sales Revenue]]-Table1[[#This Row],[Total Cost]]</f>
        <v>3091</v>
      </c>
    </row>
    <row r="419" spans="1:18" x14ac:dyDescent="0.35">
      <c r="A419">
        <v>418</v>
      </c>
      <c r="B419" t="s">
        <v>544</v>
      </c>
      <c r="C419" t="s">
        <v>48</v>
      </c>
      <c r="D419" t="s">
        <v>161</v>
      </c>
      <c r="E419" s="1">
        <v>45847</v>
      </c>
      <c r="F419" s="1">
        <v>45857</v>
      </c>
      <c r="G419">
        <v>6</v>
      </c>
      <c r="H419">
        <v>342</v>
      </c>
      <c r="I419" t="s">
        <v>1</v>
      </c>
      <c r="J419" t="s">
        <v>72</v>
      </c>
      <c r="K419" t="s">
        <v>56</v>
      </c>
      <c r="L419">
        <f>YEAR(Table1[[#This Row],[Order Date]])</f>
        <v>2025</v>
      </c>
      <c r="M419" t="str">
        <f>TEXT(Table1[[#This Row],[Order Date]],"MMM")</f>
        <v>Jul</v>
      </c>
      <c r="N419" t="str">
        <f>TEXT(Table1[[#This Row],[Order Date]],"DDD")</f>
        <v>Wed</v>
      </c>
      <c r="O419">
        <f>Table1[[#This Row],[Delivered Date]]-Table1[[#This Row],[Order Date]]</f>
        <v>10</v>
      </c>
      <c r="P419">
        <f>ROUND(G419*H419*VLOOKUP(D419,Table2[#All],2,FALSE),0)</f>
        <v>1642</v>
      </c>
      <c r="Q419">
        <f>Table1[[#This Row],[Quantity]]*Table1[[#This Row],[Unit Price]]</f>
        <v>2052</v>
      </c>
      <c r="R419">
        <f>Table1[[#This Row],[Sales Revenue]]-Table1[[#This Row],[Total Cost]]</f>
        <v>410</v>
      </c>
    </row>
    <row r="420" spans="1:18" x14ac:dyDescent="0.35">
      <c r="A420">
        <v>419</v>
      </c>
      <c r="B420" t="s">
        <v>545</v>
      </c>
      <c r="C420" t="s">
        <v>52</v>
      </c>
      <c r="D420" t="s">
        <v>154</v>
      </c>
      <c r="E420" s="1">
        <v>45972</v>
      </c>
      <c r="F420" s="1">
        <v>45977</v>
      </c>
      <c r="G420">
        <v>6</v>
      </c>
      <c r="H420">
        <v>461</v>
      </c>
      <c r="I420" t="s">
        <v>1</v>
      </c>
      <c r="J420" t="s">
        <v>71</v>
      </c>
      <c r="K420" t="s">
        <v>58</v>
      </c>
      <c r="L420">
        <f>YEAR(Table1[[#This Row],[Order Date]])</f>
        <v>2025</v>
      </c>
      <c r="M420" t="str">
        <f>TEXT(Table1[[#This Row],[Order Date]],"MMM")</f>
        <v>Nov</v>
      </c>
      <c r="N420" t="str">
        <f>TEXT(Table1[[#This Row],[Order Date]],"DDD")</f>
        <v>Tue</v>
      </c>
      <c r="O420">
        <f>Table1[[#This Row],[Delivered Date]]-Table1[[#This Row],[Order Date]]</f>
        <v>5</v>
      </c>
      <c r="P420">
        <f>ROUND(G420*H420*VLOOKUP(D420,Table2[#All],2,FALSE),0)</f>
        <v>2075</v>
      </c>
      <c r="Q420">
        <f>Table1[[#This Row],[Quantity]]*Table1[[#This Row],[Unit Price]]</f>
        <v>2766</v>
      </c>
      <c r="R420">
        <f>Table1[[#This Row],[Sales Revenue]]-Table1[[#This Row],[Total Cost]]</f>
        <v>691</v>
      </c>
    </row>
    <row r="421" spans="1:18" x14ac:dyDescent="0.35">
      <c r="A421">
        <v>420</v>
      </c>
      <c r="B421" t="s">
        <v>546</v>
      </c>
      <c r="C421" t="s">
        <v>52</v>
      </c>
      <c r="D421" t="s">
        <v>128</v>
      </c>
      <c r="E421" s="1">
        <v>45707</v>
      </c>
      <c r="F421" s="1">
        <v>45717</v>
      </c>
      <c r="G421">
        <v>4</v>
      </c>
      <c r="H421">
        <v>371</v>
      </c>
      <c r="I421" t="s">
        <v>17</v>
      </c>
      <c r="J421" t="s">
        <v>73</v>
      </c>
      <c r="K421" t="s">
        <v>55</v>
      </c>
      <c r="L421">
        <f>YEAR(Table1[[#This Row],[Order Date]])</f>
        <v>2025</v>
      </c>
      <c r="M421" t="str">
        <f>TEXT(Table1[[#This Row],[Order Date]],"MMM")</f>
        <v>Feb</v>
      </c>
      <c r="N421" t="str">
        <f>TEXT(Table1[[#This Row],[Order Date]],"DDD")</f>
        <v>Wed</v>
      </c>
      <c r="O421">
        <f>Table1[[#This Row],[Delivered Date]]-Table1[[#This Row],[Order Date]]</f>
        <v>10</v>
      </c>
      <c r="P421">
        <f>ROUND(G421*H421*VLOOKUP(D421,Table2[#All],2,FALSE),0)</f>
        <v>1039</v>
      </c>
      <c r="Q421">
        <f>Table1[[#This Row],[Quantity]]*Table1[[#This Row],[Unit Price]]</f>
        <v>1484</v>
      </c>
      <c r="R421">
        <f>Table1[[#This Row],[Sales Revenue]]-Table1[[#This Row],[Total Cost]]</f>
        <v>445</v>
      </c>
    </row>
    <row r="422" spans="1:18" x14ac:dyDescent="0.35">
      <c r="A422">
        <v>421</v>
      </c>
      <c r="B422" t="s">
        <v>547</v>
      </c>
      <c r="C422" t="s">
        <v>49</v>
      </c>
      <c r="D422" t="s">
        <v>134</v>
      </c>
      <c r="E422" s="1">
        <v>45698</v>
      </c>
      <c r="F422" s="1">
        <v>45707</v>
      </c>
      <c r="G422">
        <v>1</v>
      </c>
      <c r="H422">
        <v>200</v>
      </c>
      <c r="I422" t="s">
        <v>17</v>
      </c>
      <c r="J422" t="s">
        <v>73</v>
      </c>
      <c r="K422" t="s">
        <v>57</v>
      </c>
      <c r="L422">
        <f>YEAR(Table1[[#This Row],[Order Date]])</f>
        <v>2025</v>
      </c>
      <c r="M422" t="str">
        <f>TEXT(Table1[[#This Row],[Order Date]],"MMM")</f>
        <v>Feb</v>
      </c>
      <c r="N422" t="str">
        <f>TEXT(Table1[[#This Row],[Order Date]],"DDD")</f>
        <v>Mon</v>
      </c>
      <c r="O422">
        <f>Table1[[#This Row],[Delivered Date]]-Table1[[#This Row],[Order Date]]</f>
        <v>9</v>
      </c>
      <c r="P422">
        <f>ROUND(G422*H422*VLOOKUP(D422,Table2[#All],2,FALSE),0)</f>
        <v>110</v>
      </c>
      <c r="Q422">
        <f>Table1[[#This Row],[Quantity]]*Table1[[#This Row],[Unit Price]]</f>
        <v>200</v>
      </c>
      <c r="R422">
        <f>Table1[[#This Row],[Sales Revenue]]-Table1[[#This Row],[Total Cost]]</f>
        <v>90</v>
      </c>
    </row>
    <row r="423" spans="1:18" x14ac:dyDescent="0.35">
      <c r="A423">
        <v>422</v>
      </c>
      <c r="B423" t="s">
        <v>548</v>
      </c>
      <c r="C423" t="s">
        <v>50</v>
      </c>
      <c r="D423" t="s">
        <v>102</v>
      </c>
      <c r="E423" s="1">
        <v>45694</v>
      </c>
      <c r="F423" s="1">
        <v>45703</v>
      </c>
      <c r="G423">
        <v>3</v>
      </c>
      <c r="H423">
        <v>356</v>
      </c>
      <c r="I423" t="s">
        <v>1</v>
      </c>
      <c r="J423" t="s">
        <v>73</v>
      </c>
      <c r="K423" t="s">
        <v>55</v>
      </c>
      <c r="L423">
        <f>YEAR(Table1[[#This Row],[Order Date]])</f>
        <v>2025</v>
      </c>
      <c r="M423" t="str">
        <f>TEXT(Table1[[#This Row],[Order Date]],"MMM")</f>
        <v>Feb</v>
      </c>
      <c r="N423" t="str">
        <f>TEXT(Table1[[#This Row],[Order Date]],"DDD")</f>
        <v>Thu</v>
      </c>
      <c r="O423">
        <f>Table1[[#This Row],[Delivered Date]]-Table1[[#This Row],[Order Date]]</f>
        <v>9</v>
      </c>
      <c r="P423">
        <f>ROUND(G423*H423*VLOOKUP(D423,Table2[#All],2,FALSE),0)</f>
        <v>801</v>
      </c>
      <c r="Q423">
        <f>Table1[[#This Row],[Quantity]]*Table1[[#This Row],[Unit Price]]</f>
        <v>1068</v>
      </c>
      <c r="R423">
        <f>Table1[[#This Row],[Sales Revenue]]-Table1[[#This Row],[Total Cost]]</f>
        <v>267</v>
      </c>
    </row>
    <row r="424" spans="1:18" x14ac:dyDescent="0.35">
      <c r="A424">
        <v>423</v>
      </c>
      <c r="B424" t="s">
        <v>549</v>
      </c>
      <c r="C424" t="s">
        <v>49</v>
      </c>
      <c r="D424" t="s">
        <v>104</v>
      </c>
      <c r="E424" s="1">
        <v>45720</v>
      </c>
      <c r="F424" s="1">
        <v>45721</v>
      </c>
      <c r="G424">
        <v>4</v>
      </c>
      <c r="H424">
        <v>587</v>
      </c>
      <c r="I424" t="s">
        <v>1</v>
      </c>
      <c r="J424" t="s">
        <v>74</v>
      </c>
      <c r="K424" t="s">
        <v>55</v>
      </c>
      <c r="L424">
        <f>YEAR(Table1[[#This Row],[Order Date]])</f>
        <v>2025</v>
      </c>
      <c r="M424" t="str">
        <f>TEXT(Table1[[#This Row],[Order Date]],"MMM")</f>
        <v>Mar</v>
      </c>
      <c r="N424" t="str">
        <f>TEXT(Table1[[#This Row],[Order Date]],"DDD")</f>
        <v>Tue</v>
      </c>
      <c r="O424">
        <f>Table1[[#This Row],[Delivered Date]]-Table1[[#This Row],[Order Date]]</f>
        <v>1</v>
      </c>
      <c r="P424">
        <f>ROUND(G424*H424*VLOOKUP(D424,Table2[#All],2,FALSE),0)</f>
        <v>1174</v>
      </c>
      <c r="Q424">
        <f>Table1[[#This Row],[Quantity]]*Table1[[#This Row],[Unit Price]]</f>
        <v>2348</v>
      </c>
      <c r="R424">
        <f>Table1[[#This Row],[Sales Revenue]]-Table1[[#This Row],[Total Cost]]</f>
        <v>1174</v>
      </c>
    </row>
    <row r="425" spans="1:18" x14ac:dyDescent="0.35">
      <c r="A425">
        <v>424</v>
      </c>
      <c r="B425" t="s">
        <v>550</v>
      </c>
      <c r="C425" t="s">
        <v>49</v>
      </c>
      <c r="D425" t="s">
        <v>104</v>
      </c>
      <c r="E425" s="1">
        <v>45835</v>
      </c>
      <c r="F425" s="1">
        <v>45843</v>
      </c>
      <c r="G425">
        <v>4</v>
      </c>
      <c r="H425">
        <v>441</v>
      </c>
      <c r="I425" t="s">
        <v>1</v>
      </c>
      <c r="J425" t="s">
        <v>72</v>
      </c>
      <c r="K425" t="s">
        <v>58</v>
      </c>
      <c r="L425">
        <f>YEAR(Table1[[#This Row],[Order Date]])</f>
        <v>2025</v>
      </c>
      <c r="M425" t="str">
        <f>TEXT(Table1[[#This Row],[Order Date]],"MMM")</f>
        <v>Jun</v>
      </c>
      <c r="N425" t="str">
        <f>TEXT(Table1[[#This Row],[Order Date]],"DDD")</f>
        <v>Fri</v>
      </c>
      <c r="O425">
        <f>Table1[[#This Row],[Delivered Date]]-Table1[[#This Row],[Order Date]]</f>
        <v>8</v>
      </c>
      <c r="P425">
        <f>ROUND(G425*H425*VLOOKUP(D425,Table2[#All],2,FALSE),0)</f>
        <v>882</v>
      </c>
      <c r="Q425">
        <f>Table1[[#This Row],[Quantity]]*Table1[[#This Row],[Unit Price]]</f>
        <v>1764</v>
      </c>
      <c r="R425">
        <f>Table1[[#This Row],[Sales Revenue]]-Table1[[#This Row],[Total Cost]]</f>
        <v>882</v>
      </c>
    </row>
    <row r="426" spans="1:18" x14ac:dyDescent="0.35">
      <c r="A426">
        <v>425</v>
      </c>
      <c r="B426" t="s">
        <v>551</v>
      </c>
      <c r="C426" t="s">
        <v>49</v>
      </c>
      <c r="D426" t="s">
        <v>142</v>
      </c>
      <c r="E426" s="1">
        <v>46013</v>
      </c>
      <c r="F426" s="1">
        <v>46022</v>
      </c>
      <c r="G426">
        <v>8</v>
      </c>
      <c r="H426">
        <v>953</v>
      </c>
      <c r="I426" t="s">
        <v>1</v>
      </c>
      <c r="J426" t="s">
        <v>73</v>
      </c>
      <c r="K426" t="s">
        <v>56</v>
      </c>
      <c r="L426">
        <f>YEAR(Table1[[#This Row],[Order Date]])</f>
        <v>2025</v>
      </c>
      <c r="M426" t="str">
        <f>TEXT(Table1[[#This Row],[Order Date]],"MMM")</f>
        <v>Dec</v>
      </c>
      <c r="N426" t="str">
        <f>TEXT(Table1[[#This Row],[Order Date]],"DDD")</f>
        <v>Mon</v>
      </c>
      <c r="O426">
        <f>Table1[[#This Row],[Delivered Date]]-Table1[[#This Row],[Order Date]]</f>
        <v>9</v>
      </c>
      <c r="P426">
        <f>ROUND(G426*H426*VLOOKUP(D426,Table2[#All],2,FALSE),0)</f>
        <v>3812</v>
      </c>
      <c r="Q426">
        <f>Table1[[#This Row],[Quantity]]*Table1[[#This Row],[Unit Price]]</f>
        <v>7624</v>
      </c>
      <c r="R426">
        <f>Table1[[#This Row],[Sales Revenue]]-Table1[[#This Row],[Total Cost]]</f>
        <v>3812</v>
      </c>
    </row>
    <row r="427" spans="1:18" x14ac:dyDescent="0.35">
      <c r="A427">
        <v>426</v>
      </c>
      <c r="B427" t="s">
        <v>552</v>
      </c>
      <c r="C427" t="s">
        <v>52</v>
      </c>
      <c r="D427" t="s">
        <v>112</v>
      </c>
      <c r="E427" s="1">
        <v>45693</v>
      </c>
      <c r="F427" s="1">
        <v>45702</v>
      </c>
      <c r="G427">
        <v>10</v>
      </c>
      <c r="H427">
        <v>356</v>
      </c>
      <c r="I427" t="s">
        <v>1</v>
      </c>
      <c r="J427" t="s">
        <v>74</v>
      </c>
      <c r="K427" t="s">
        <v>55</v>
      </c>
      <c r="L427">
        <f>YEAR(Table1[[#This Row],[Order Date]])</f>
        <v>2025</v>
      </c>
      <c r="M427" t="str">
        <f>TEXT(Table1[[#This Row],[Order Date]],"MMM")</f>
        <v>Feb</v>
      </c>
      <c r="N427" t="str">
        <f>TEXT(Table1[[#This Row],[Order Date]],"DDD")</f>
        <v>Wed</v>
      </c>
      <c r="O427">
        <f>Table1[[#This Row],[Delivered Date]]-Table1[[#This Row],[Order Date]]</f>
        <v>9</v>
      </c>
      <c r="P427">
        <f>ROUND(G427*H427*VLOOKUP(D427,Table2[#All],2,FALSE),0)</f>
        <v>2670</v>
      </c>
      <c r="Q427">
        <f>Table1[[#This Row],[Quantity]]*Table1[[#This Row],[Unit Price]]</f>
        <v>3560</v>
      </c>
      <c r="R427">
        <f>Table1[[#This Row],[Sales Revenue]]-Table1[[#This Row],[Total Cost]]</f>
        <v>890</v>
      </c>
    </row>
    <row r="428" spans="1:18" x14ac:dyDescent="0.35">
      <c r="A428">
        <v>427</v>
      </c>
      <c r="B428" t="s">
        <v>553</v>
      </c>
      <c r="C428" t="s">
        <v>48</v>
      </c>
      <c r="D428" t="s">
        <v>106</v>
      </c>
      <c r="E428" s="1">
        <v>45862</v>
      </c>
      <c r="F428" s="1">
        <v>45865</v>
      </c>
      <c r="G428">
        <v>9</v>
      </c>
      <c r="H428">
        <v>855</v>
      </c>
      <c r="I428" t="s">
        <v>17</v>
      </c>
      <c r="J428" t="s">
        <v>72</v>
      </c>
      <c r="K428" t="s">
        <v>57</v>
      </c>
      <c r="L428">
        <f>YEAR(Table1[[#This Row],[Order Date]])</f>
        <v>2025</v>
      </c>
      <c r="M428" t="str">
        <f>TEXT(Table1[[#This Row],[Order Date]],"MMM")</f>
        <v>Jul</v>
      </c>
      <c r="N428" t="str">
        <f>TEXT(Table1[[#This Row],[Order Date]],"DDD")</f>
        <v>Thu</v>
      </c>
      <c r="O428">
        <f>Table1[[#This Row],[Delivered Date]]-Table1[[#This Row],[Order Date]]</f>
        <v>3</v>
      </c>
      <c r="P428">
        <f>ROUND(G428*H428*VLOOKUP(D428,Table2[#All],2,FALSE),0)</f>
        <v>5771</v>
      </c>
      <c r="Q428">
        <f>Table1[[#This Row],[Quantity]]*Table1[[#This Row],[Unit Price]]</f>
        <v>7695</v>
      </c>
      <c r="R428">
        <f>Table1[[#This Row],[Sales Revenue]]-Table1[[#This Row],[Total Cost]]</f>
        <v>1924</v>
      </c>
    </row>
    <row r="429" spans="1:18" x14ac:dyDescent="0.35">
      <c r="A429">
        <v>428</v>
      </c>
      <c r="B429" t="s">
        <v>554</v>
      </c>
      <c r="C429" t="s">
        <v>49</v>
      </c>
      <c r="D429" t="s">
        <v>142</v>
      </c>
      <c r="E429" s="1">
        <v>45773</v>
      </c>
      <c r="F429" s="1">
        <v>45787</v>
      </c>
      <c r="G429">
        <v>1</v>
      </c>
      <c r="H429">
        <v>320</v>
      </c>
      <c r="I429" t="s">
        <v>17</v>
      </c>
      <c r="J429" t="s">
        <v>70</v>
      </c>
      <c r="K429" t="s">
        <v>58</v>
      </c>
      <c r="L429">
        <f>YEAR(Table1[[#This Row],[Order Date]])</f>
        <v>2025</v>
      </c>
      <c r="M429" t="str">
        <f>TEXT(Table1[[#This Row],[Order Date]],"MMM")</f>
        <v>Apr</v>
      </c>
      <c r="N429" t="str">
        <f>TEXT(Table1[[#This Row],[Order Date]],"DDD")</f>
        <v>Sat</v>
      </c>
      <c r="O429">
        <f>Table1[[#This Row],[Delivered Date]]-Table1[[#This Row],[Order Date]]</f>
        <v>14</v>
      </c>
      <c r="P429">
        <f>ROUND(G429*H429*VLOOKUP(D429,Table2[#All],2,FALSE),0)</f>
        <v>160</v>
      </c>
      <c r="Q429">
        <f>Table1[[#This Row],[Quantity]]*Table1[[#This Row],[Unit Price]]</f>
        <v>320</v>
      </c>
      <c r="R429">
        <f>Table1[[#This Row],[Sales Revenue]]-Table1[[#This Row],[Total Cost]]</f>
        <v>160</v>
      </c>
    </row>
    <row r="430" spans="1:18" x14ac:dyDescent="0.35">
      <c r="A430">
        <v>429</v>
      </c>
      <c r="B430" t="s">
        <v>555</v>
      </c>
      <c r="C430" t="s">
        <v>48</v>
      </c>
      <c r="D430" t="s">
        <v>161</v>
      </c>
      <c r="E430" s="1">
        <v>46011</v>
      </c>
      <c r="F430" s="1">
        <v>46021</v>
      </c>
      <c r="G430">
        <v>10</v>
      </c>
      <c r="H430">
        <v>308</v>
      </c>
      <c r="I430" t="s">
        <v>17</v>
      </c>
      <c r="J430" t="s">
        <v>70</v>
      </c>
      <c r="K430" t="s">
        <v>55</v>
      </c>
      <c r="L430">
        <f>YEAR(Table1[[#This Row],[Order Date]])</f>
        <v>2025</v>
      </c>
      <c r="M430" t="str">
        <f>TEXT(Table1[[#This Row],[Order Date]],"MMM")</f>
        <v>Dec</v>
      </c>
      <c r="N430" t="str">
        <f>TEXT(Table1[[#This Row],[Order Date]],"DDD")</f>
        <v>Sat</v>
      </c>
      <c r="O430">
        <f>Table1[[#This Row],[Delivered Date]]-Table1[[#This Row],[Order Date]]</f>
        <v>10</v>
      </c>
      <c r="P430">
        <f>ROUND(G430*H430*VLOOKUP(D430,Table2[#All],2,FALSE),0)</f>
        <v>2464</v>
      </c>
      <c r="Q430">
        <f>Table1[[#This Row],[Quantity]]*Table1[[#This Row],[Unit Price]]</f>
        <v>3080</v>
      </c>
      <c r="R430">
        <f>Table1[[#This Row],[Sales Revenue]]-Table1[[#This Row],[Total Cost]]</f>
        <v>616</v>
      </c>
    </row>
    <row r="431" spans="1:18" x14ac:dyDescent="0.35">
      <c r="A431">
        <v>430</v>
      </c>
      <c r="B431" t="s">
        <v>556</v>
      </c>
      <c r="C431" t="s">
        <v>48</v>
      </c>
      <c r="D431" t="s">
        <v>106</v>
      </c>
      <c r="E431" s="1">
        <v>46007</v>
      </c>
      <c r="F431" s="1">
        <v>46020</v>
      </c>
      <c r="G431">
        <v>8</v>
      </c>
      <c r="H431">
        <v>259</v>
      </c>
      <c r="I431" t="s">
        <v>17</v>
      </c>
      <c r="J431" t="s">
        <v>73</v>
      </c>
      <c r="K431" t="s">
        <v>56</v>
      </c>
      <c r="L431">
        <f>YEAR(Table1[[#This Row],[Order Date]])</f>
        <v>2025</v>
      </c>
      <c r="M431" t="str">
        <f>TEXT(Table1[[#This Row],[Order Date]],"MMM")</f>
        <v>Dec</v>
      </c>
      <c r="N431" t="str">
        <f>TEXT(Table1[[#This Row],[Order Date]],"DDD")</f>
        <v>Tue</v>
      </c>
      <c r="O431">
        <f>Table1[[#This Row],[Delivered Date]]-Table1[[#This Row],[Order Date]]</f>
        <v>13</v>
      </c>
      <c r="P431">
        <f>ROUND(G431*H431*VLOOKUP(D431,Table2[#All],2,FALSE),0)</f>
        <v>1554</v>
      </c>
      <c r="Q431">
        <f>Table1[[#This Row],[Quantity]]*Table1[[#This Row],[Unit Price]]</f>
        <v>2072</v>
      </c>
      <c r="R431">
        <f>Table1[[#This Row],[Sales Revenue]]-Table1[[#This Row],[Total Cost]]</f>
        <v>518</v>
      </c>
    </row>
    <row r="432" spans="1:18" x14ac:dyDescent="0.35">
      <c r="A432">
        <v>431</v>
      </c>
      <c r="B432" t="s">
        <v>557</v>
      </c>
      <c r="C432" t="s">
        <v>48</v>
      </c>
      <c r="D432" t="s">
        <v>106</v>
      </c>
      <c r="E432" s="1">
        <v>45684</v>
      </c>
      <c r="F432" s="1">
        <v>45686</v>
      </c>
      <c r="G432">
        <v>8</v>
      </c>
      <c r="H432">
        <v>684</v>
      </c>
      <c r="I432" t="s">
        <v>1</v>
      </c>
      <c r="J432" t="s">
        <v>73</v>
      </c>
      <c r="K432" t="s">
        <v>56</v>
      </c>
      <c r="L432">
        <f>YEAR(Table1[[#This Row],[Order Date]])</f>
        <v>2025</v>
      </c>
      <c r="M432" t="str">
        <f>TEXT(Table1[[#This Row],[Order Date]],"MMM")</f>
        <v>Jan</v>
      </c>
      <c r="N432" t="str">
        <f>TEXT(Table1[[#This Row],[Order Date]],"DDD")</f>
        <v>Mon</v>
      </c>
      <c r="O432">
        <f>Table1[[#This Row],[Delivered Date]]-Table1[[#This Row],[Order Date]]</f>
        <v>2</v>
      </c>
      <c r="P432">
        <f>ROUND(G432*H432*VLOOKUP(D432,Table2[#All],2,FALSE),0)</f>
        <v>4104</v>
      </c>
      <c r="Q432">
        <f>Table1[[#This Row],[Quantity]]*Table1[[#This Row],[Unit Price]]</f>
        <v>5472</v>
      </c>
      <c r="R432">
        <f>Table1[[#This Row],[Sales Revenue]]-Table1[[#This Row],[Total Cost]]</f>
        <v>1368</v>
      </c>
    </row>
    <row r="433" spans="1:18" x14ac:dyDescent="0.35">
      <c r="A433">
        <v>432</v>
      </c>
      <c r="B433" t="s">
        <v>558</v>
      </c>
      <c r="C433" t="s">
        <v>48</v>
      </c>
      <c r="D433" t="s">
        <v>161</v>
      </c>
      <c r="E433" s="1">
        <v>45925</v>
      </c>
      <c r="F433" s="1">
        <v>45930</v>
      </c>
      <c r="G433">
        <v>6</v>
      </c>
      <c r="H433">
        <v>993</v>
      </c>
      <c r="I433" t="s">
        <v>17</v>
      </c>
      <c r="J433" t="s">
        <v>74</v>
      </c>
      <c r="K433" t="s">
        <v>58</v>
      </c>
      <c r="L433">
        <f>YEAR(Table1[[#This Row],[Order Date]])</f>
        <v>2025</v>
      </c>
      <c r="M433" t="str">
        <f>TEXT(Table1[[#This Row],[Order Date]],"MMM")</f>
        <v>Sep</v>
      </c>
      <c r="N433" t="str">
        <f>TEXT(Table1[[#This Row],[Order Date]],"DDD")</f>
        <v>Thu</v>
      </c>
      <c r="O433">
        <f>Table1[[#This Row],[Delivered Date]]-Table1[[#This Row],[Order Date]]</f>
        <v>5</v>
      </c>
      <c r="P433">
        <f>ROUND(G433*H433*VLOOKUP(D433,Table2[#All],2,FALSE),0)</f>
        <v>4766</v>
      </c>
      <c r="Q433">
        <f>Table1[[#This Row],[Quantity]]*Table1[[#This Row],[Unit Price]]</f>
        <v>5958</v>
      </c>
      <c r="R433">
        <f>Table1[[#This Row],[Sales Revenue]]-Table1[[#This Row],[Total Cost]]</f>
        <v>1192</v>
      </c>
    </row>
    <row r="434" spans="1:18" x14ac:dyDescent="0.35">
      <c r="A434">
        <v>433</v>
      </c>
      <c r="B434" t="s">
        <v>559</v>
      </c>
      <c r="C434" t="s">
        <v>52</v>
      </c>
      <c r="D434" t="s">
        <v>121</v>
      </c>
      <c r="E434" s="1">
        <v>45798</v>
      </c>
      <c r="F434" s="1">
        <v>45804</v>
      </c>
      <c r="G434">
        <v>1</v>
      </c>
      <c r="H434">
        <v>773</v>
      </c>
      <c r="I434" t="s">
        <v>17</v>
      </c>
      <c r="J434" t="s">
        <v>72</v>
      </c>
      <c r="K434" t="s">
        <v>58</v>
      </c>
      <c r="L434">
        <f>YEAR(Table1[[#This Row],[Order Date]])</f>
        <v>2025</v>
      </c>
      <c r="M434" t="str">
        <f>TEXT(Table1[[#This Row],[Order Date]],"MMM")</f>
        <v>May</v>
      </c>
      <c r="N434" t="str">
        <f>TEXT(Table1[[#This Row],[Order Date]],"DDD")</f>
        <v>Wed</v>
      </c>
      <c r="O434">
        <f>Table1[[#This Row],[Delivered Date]]-Table1[[#This Row],[Order Date]]</f>
        <v>6</v>
      </c>
      <c r="P434">
        <f>ROUND(G434*H434*VLOOKUP(D434,Table2[#All],2,FALSE),0)</f>
        <v>502</v>
      </c>
      <c r="Q434">
        <f>Table1[[#This Row],[Quantity]]*Table1[[#This Row],[Unit Price]]</f>
        <v>773</v>
      </c>
      <c r="R434">
        <f>Table1[[#This Row],[Sales Revenue]]-Table1[[#This Row],[Total Cost]]</f>
        <v>271</v>
      </c>
    </row>
    <row r="435" spans="1:18" x14ac:dyDescent="0.35">
      <c r="A435">
        <v>434</v>
      </c>
      <c r="B435" t="s">
        <v>560</v>
      </c>
      <c r="C435" t="s">
        <v>50</v>
      </c>
      <c r="D435" t="s">
        <v>136</v>
      </c>
      <c r="E435" s="1">
        <v>45663</v>
      </c>
      <c r="F435" s="1">
        <v>45669</v>
      </c>
      <c r="G435">
        <v>8</v>
      </c>
      <c r="H435">
        <v>527</v>
      </c>
      <c r="I435" t="s">
        <v>17</v>
      </c>
      <c r="J435" t="s">
        <v>70</v>
      </c>
      <c r="K435" t="s">
        <v>55</v>
      </c>
      <c r="L435">
        <f>YEAR(Table1[[#This Row],[Order Date]])</f>
        <v>2025</v>
      </c>
      <c r="M435" t="str">
        <f>TEXT(Table1[[#This Row],[Order Date]],"MMM")</f>
        <v>Jan</v>
      </c>
      <c r="N435" t="str">
        <f>TEXT(Table1[[#This Row],[Order Date]],"DDD")</f>
        <v>Mon</v>
      </c>
      <c r="O435">
        <f>Table1[[#This Row],[Delivered Date]]-Table1[[#This Row],[Order Date]]</f>
        <v>6</v>
      </c>
      <c r="P435">
        <f>ROUND(G435*H435*VLOOKUP(D435,Table2[#All],2,FALSE),0)</f>
        <v>3584</v>
      </c>
      <c r="Q435">
        <f>Table1[[#This Row],[Quantity]]*Table1[[#This Row],[Unit Price]]</f>
        <v>4216</v>
      </c>
      <c r="R435">
        <f>Table1[[#This Row],[Sales Revenue]]-Table1[[#This Row],[Total Cost]]</f>
        <v>632</v>
      </c>
    </row>
    <row r="436" spans="1:18" x14ac:dyDescent="0.35">
      <c r="A436">
        <v>435</v>
      </c>
      <c r="B436" t="s">
        <v>561</v>
      </c>
      <c r="C436" t="s">
        <v>48</v>
      </c>
      <c r="D436" t="s">
        <v>161</v>
      </c>
      <c r="E436" s="1">
        <v>45992</v>
      </c>
      <c r="F436" s="1">
        <v>46002</v>
      </c>
      <c r="G436">
        <v>10</v>
      </c>
      <c r="H436">
        <v>752</v>
      </c>
      <c r="I436" t="s">
        <v>1</v>
      </c>
      <c r="J436" t="s">
        <v>70</v>
      </c>
      <c r="K436" t="s">
        <v>58</v>
      </c>
      <c r="L436">
        <f>YEAR(Table1[[#This Row],[Order Date]])</f>
        <v>2025</v>
      </c>
      <c r="M436" t="str">
        <f>TEXT(Table1[[#This Row],[Order Date]],"MMM")</f>
        <v>Dec</v>
      </c>
      <c r="N436" t="str">
        <f>TEXT(Table1[[#This Row],[Order Date]],"DDD")</f>
        <v>Mon</v>
      </c>
      <c r="O436">
        <f>Table1[[#This Row],[Delivered Date]]-Table1[[#This Row],[Order Date]]</f>
        <v>10</v>
      </c>
      <c r="P436">
        <f>ROUND(G436*H436*VLOOKUP(D436,Table2[#All],2,FALSE),0)</f>
        <v>6016</v>
      </c>
      <c r="Q436">
        <f>Table1[[#This Row],[Quantity]]*Table1[[#This Row],[Unit Price]]</f>
        <v>7520</v>
      </c>
      <c r="R436">
        <f>Table1[[#This Row],[Sales Revenue]]-Table1[[#This Row],[Total Cost]]</f>
        <v>1504</v>
      </c>
    </row>
    <row r="437" spans="1:18" x14ac:dyDescent="0.35">
      <c r="A437">
        <v>436</v>
      </c>
      <c r="B437" t="s">
        <v>562</v>
      </c>
      <c r="C437" t="s">
        <v>51</v>
      </c>
      <c r="D437" t="s">
        <v>117</v>
      </c>
      <c r="E437" s="1">
        <v>45988</v>
      </c>
      <c r="F437" s="1">
        <v>45995</v>
      </c>
      <c r="G437">
        <v>1</v>
      </c>
      <c r="H437">
        <v>821</v>
      </c>
      <c r="I437" t="s">
        <v>1</v>
      </c>
      <c r="J437" t="s">
        <v>73</v>
      </c>
      <c r="K437" t="s">
        <v>58</v>
      </c>
      <c r="L437">
        <f>YEAR(Table1[[#This Row],[Order Date]])</f>
        <v>2025</v>
      </c>
      <c r="M437" t="str">
        <f>TEXT(Table1[[#This Row],[Order Date]],"MMM")</f>
        <v>Nov</v>
      </c>
      <c r="N437" t="str">
        <f>TEXT(Table1[[#This Row],[Order Date]],"DDD")</f>
        <v>Thu</v>
      </c>
      <c r="O437">
        <f>Table1[[#This Row],[Delivered Date]]-Table1[[#This Row],[Order Date]]</f>
        <v>7</v>
      </c>
      <c r="P437">
        <f>ROUND(G437*H437*VLOOKUP(D437,Table2[#All],2,FALSE),0)</f>
        <v>411</v>
      </c>
      <c r="Q437">
        <f>Table1[[#This Row],[Quantity]]*Table1[[#This Row],[Unit Price]]</f>
        <v>821</v>
      </c>
      <c r="R437">
        <f>Table1[[#This Row],[Sales Revenue]]-Table1[[#This Row],[Total Cost]]</f>
        <v>410</v>
      </c>
    </row>
    <row r="438" spans="1:18" x14ac:dyDescent="0.35">
      <c r="A438">
        <v>437</v>
      </c>
      <c r="B438" t="s">
        <v>563</v>
      </c>
      <c r="C438" t="s">
        <v>48</v>
      </c>
      <c r="D438" t="s">
        <v>132</v>
      </c>
      <c r="E438" s="1">
        <v>45928</v>
      </c>
      <c r="F438" s="1">
        <v>45934</v>
      </c>
      <c r="G438">
        <v>9</v>
      </c>
      <c r="H438">
        <v>733</v>
      </c>
      <c r="I438" t="s">
        <v>17</v>
      </c>
      <c r="J438" t="s">
        <v>71</v>
      </c>
      <c r="K438" t="s">
        <v>56</v>
      </c>
      <c r="L438">
        <f>YEAR(Table1[[#This Row],[Order Date]])</f>
        <v>2025</v>
      </c>
      <c r="M438" t="str">
        <f>TEXT(Table1[[#This Row],[Order Date]],"MMM")</f>
        <v>Sep</v>
      </c>
      <c r="N438" t="str">
        <f>TEXT(Table1[[#This Row],[Order Date]],"DDD")</f>
        <v>Sun</v>
      </c>
      <c r="O438">
        <f>Table1[[#This Row],[Delivered Date]]-Table1[[#This Row],[Order Date]]</f>
        <v>6</v>
      </c>
      <c r="P438">
        <f>ROUND(G438*H438*VLOOKUP(D438,Table2[#All],2,FALSE),0)</f>
        <v>4618</v>
      </c>
      <c r="Q438">
        <f>Table1[[#This Row],[Quantity]]*Table1[[#This Row],[Unit Price]]</f>
        <v>6597</v>
      </c>
      <c r="R438">
        <f>Table1[[#This Row],[Sales Revenue]]-Table1[[#This Row],[Total Cost]]</f>
        <v>1979</v>
      </c>
    </row>
    <row r="439" spans="1:18" x14ac:dyDescent="0.35">
      <c r="A439">
        <v>438</v>
      </c>
      <c r="B439" t="s">
        <v>564</v>
      </c>
      <c r="C439" t="s">
        <v>51</v>
      </c>
      <c r="D439" t="s">
        <v>148</v>
      </c>
      <c r="E439" s="1">
        <v>45707</v>
      </c>
      <c r="F439" s="1">
        <v>45713</v>
      </c>
      <c r="G439">
        <v>7</v>
      </c>
      <c r="H439">
        <v>471</v>
      </c>
      <c r="I439" t="s">
        <v>17</v>
      </c>
      <c r="J439" t="s">
        <v>70</v>
      </c>
      <c r="K439" t="s">
        <v>55</v>
      </c>
      <c r="L439">
        <f>YEAR(Table1[[#This Row],[Order Date]])</f>
        <v>2025</v>
      </c>
      <c r="M439" t="str">
        <f>TEXT(Table1[[#This Row],[Order Date]],"MMM")</f>
        <v>Feb</v>
      </c>
      <c r="N439" t="str">
        <f>TEXT(Table1[[#This Row],[Order Date]],"DDD")</f>
        <v>Wed</v>
      </c>
      <c r="O439">
        <f>Table1[[#This Row],[Delivered Date]]-Table1[[#This Row],[Order Date]]</f>
        <v>6</v>
      </c>
      <c r="P439">
        <f>ROUND(G439*H439*VLOOKUP(D439,Table2[#All],2,FALSE),0)</f>
        <v>1813</v>
      </c>
      <c r="Q439">
        <f>Table1[[#This Row],[Quantity]]*Table1[[#This Row],[Unit Price]]</f>
        <v>3297</v>
      </c>
      <c r="R439">
        <f>Table1[[#This Row],[Sales Revenue]]-Table1[[#This Row],[Total Cost]]</f>
        <v>1484</v>
      </c>
    </row>
    <row r="440" spans="1:18" x14ac:dyDescent="0.35">
      <c r="A440">
        <v>439</v>
      </c>
      <c r="B440" t="s">
        <v>565</v>
      </c>
      <c r="C440" t="s">
        <v>52</v>
      </c>
      <c r="D440" t="s">
        <v>121</v>
      </c>
      <c r="E440" s="1">
        <v>45738</v>
      </c>
      <c r="F440" s="1">
        <v>45745</v>
      </c>
      <c r="G440">
        <v>2</v>
      </c>
      <c r="H440">
        <v>566</v>
      </c>
      <c r="I440" t="s">
        <v>17</v>
      </c>
      <c r="J440" t="s">
        <v>71</v>
      </c>
      <c r="K440" t="s">
        <v>57</v>
      </c>
      <c r="L440">
        <f>YEAR(Table1[[#This Row],[Order Date]])</f>
        <v>2025</v>
      </c>
      <c r="M440" t="str">
        <f>TEXT(Table1[[#This Row],[Order Date]],"MMM")</f>
        <v>Mar</v>
      </c>
      <c r="N440" t="str">
        <f>TEXT(Table1[[#This Row],[Order Date]],"DDD")</f>
        <v>Sat</v>
      </c>
      <c r="O440">
        <f>Table1[[#This Row],[Delivered Date]]-Table1[[#This Row],[Order Date]]</f>
        <v>7</v>
      </c>
      <c r="P440">
        <f>ROUND(G440*H440*VLOOKUP(D440,Table2[#All],2,FALSE),0)</f>
        <v>736</v>
      </c>
      <c r="Q440">
        <f>Table1[[#This Row],[Quantity]]*Table1[[#This Row],[Unit Price]]</f>
        <v>1132</v>
      </c>
      <c r="R440">
        <f>Table1[[#This Row],[Sales Revenue]]-Table1[[#This Row],[Total Cost]]</f>
        <v>396</v>
      </c>
    </row>
    <row r="441" spans="1:18" x14ac:dyDescent="0.35">
      <c r="A441">
        <v>440</v>
      </c>
      <c r="B441" t="s">
        <v>566</v>
      </c>
      <c r="C441" t="s">
        <v>48</v>
      </c>
      <c r="D441" t="s">
        <v>106</v>
      </c>
      <c r="E441" s="1">
        <v>45839</v>
      </c>
      <c r="F441" s="1">
        <v>45846</v>
      </c>
      <c r="G441">
        <v>1</v>
      </c>
      <c r="H441">
        <v>284</v>
      </c>
      <c r="I441" t="s">
        <v>1</v>
      </c>
      <c r="J441" t="s">
        <v>71</v>
      </c>
      <c r="K441" t="s">
        <v>55</v>
      </c>
      <c r="L441">
        <f>YEAR(Table1[[#This Row],[Order Date]])</f>
        <v>2025</v>
      </c>
      <c r="M441" t="str">
        <f>TEXT(Table1[[#This Row],[Order Date]],"MMM")</f>
        <v>Jul</v>
      </c>
      <c r="N441" t="str">
        <f>TEXT(Table1[[#This Row],[Order Date]],"DDD")</f>
        <v>Tue</v>
      </c>
      <c r="O441">
        <f>Table1[[#This Row],[Delivered Date]]-Table1[[#This Row],[Order Date]]</f>
        <v>7</v>
      </c>
      <c r="P441">
        <f>ROUND(G441*H441*VLOOKUP(D441,Table2[#All],2,FALSE),0)</f>
        <v>213</v>
      </c>
      <c r="Q441">
        <f>Table1[[#This Row],[Quantity]]*Table1[[#This Row],[Unit Price]]</f>
        <v>284</v>
      </c>
      <c r="R441">
        <f>Table1[[#This Row],[Sales Revenue]]-Table1[[#This Row],[Total Cost]]</f>
        <v>71</v>
      </c>
    </row>
    <row r="442" spans="1:18" x14ac:dyDescent="0.35">
      <c r="A442">
        <v>441</v>
      </c>
      <c r="B442" t="s">
        <v>567</v>
      </c>
      <c r="C442" t="s">
        <v>50</v>
      </c>
      <c r="D442" t="s">
        <v>102</v>
      </c>
      <c r="E442" s="1">
        <v>45886</v>
      </c>
      <c r="F442" s="1">
        <v>45887</v>
      </c>
      <c r="G442">
        <v>8</v>
      </c>
      <c r="H442">
        <v>48</v>
      </c>
      <c r="I442" t="s">
        <v>1</v>
      </c>
      <c r="J442" t="s">
        <v>72</v>
      </c>
      <c r="K442" t="s">
        <v>55</v>
      </c>
      <c r="L442">
        <f>YEAR(Table1[[#This Row],[Order Date]])</f>
        <v>2025</v>
      </c>
      <c r="M442" t="str">
        <f>TEXT(Table1[[#This Row],[Order Date]],"MMM")</f>
        <v>Aug</v>
      </c>
      <c r="N442" t="str">
        <f>TEXT(Table1[[#This Row],[Order Date]],"DDD")</f>
        <v>Sun</v>
      </c>
      <c r="O442">
        <f>Table1[[#This Row],[Delivered Date]]-Table1[[#This Row],[Order Date]]</f>
        <v>1</v>
      </c>
      <c r="P442">
        <f>ROUND(G442*H442*VLOOKUP(D442,Table2[#All],2,FALSE),0)</f>
        <v>288</v>
      </c>
      <c r="Q442">
        <f>Table1[[#This Row],[Quantity]]*Table1[[#This Row],[Unit Price]]</f>
        <v>384</v>
      </c>
      <c r="R442">
        <f>Table1[[#This Row],[Sales Revenue]]-Table1[[#This Row],[Total Cost]]</f>
        <v>96</v>
      </c>
    </row>
    <row r="443" spans="1:18" x14ac:dyDescent="0.35">
      <c r="A443">
        <v>442</v>
      </c>
      <c r="B443" t="s">
        <v>568</v>
      </c>
      <c r="C443" t="s">
        <v>48</v>
      </c>
      <c r="D443" t="s">
        <v>106</v>
      </c>
      <c r="E443" s="1">
        <v>45874</v>
      </c>
      <c r="F443" s="1">
        <v>45880</v>
      </c>
      <c r="G443">
        <v>3</v>
      </c>
      <c r="H443">
        <v>262</v>
      </c>
      <c r="I443" t="s">
        <v>17</v>
      </c>
      <c r="J443" t="s">
        <v>72</v>
      </c>
      <c r="K443" t="s">
        <v>56</v>
      </c>
      <c r="L443">
        <f>YEAR(Table1[[#This Row],[Order Date]])</f>
        <v>2025</v>
      </c>
      <c r="M443" t="str">
        <f>TEXT(Table1[[#This Row],[Order Date]],"MMM")</f>
        <v>Aug</v>
      </c>
      <c r="N443" t="str">
        <f>TEXT(Table1[[#This Row],[Order Date]],"DDD")</f>
        <v>Tue</v>
      </c>
      <c r="O443">
        <f>Table1[[#This Row],[Delivered Date]]-Table1[[#This Row],[Order Date]]</f>
        <v>6</v>
      </c>
      <c r="P443">
        <f>ROUND(G443*H443*VLOOKUP(D443,Table2[#All],2,FALSE),0)</f>
        <v>590</v>
      </c>
      <c r="Q443">
        <f>Table1[[#This Row],[Quantity]]*Table1[[#This Row],[Unit Price]]</f>
        <v>786</v>
      </c>
      <c r="R443">
        <f>Table1[[#This Row],[Sales Revenue]]-Table1[[#This Row],[Total Cost]]</f>
        <v>196</v>
      </c>
    </row>
    <row r="444" spans="1:18" x14ac:dyDescent="0.35">
      <c r="A444">
        <v>443</v>
      </c>
      <c r="B444" t="s">
        <v>569</v>
      </c>
      <c r="C444" t="s">
        <v>48</v>
      </c>
      <c r="D444" t="s">
        <v>119</v>
      </c>
      <c r="E444" s="1">
        <v>45716</v>
      </c>
      <c r="F444" s="1">
        <v>45726</v>
      </c>
      <c r="G444">
        <v>8</v>
      </c>
      <c r="H444">
        <v>733</v>
      </c>
      <c r="I444" t="s">
        <v>1</v>
      </c>
      <c r="J444" t="s">
        <v>70</v>
      </c>
      <c r="K444" t="s">
        <v>55</v>
      </c>
      <c r="L444">
        <f>YEAR(Table1[[#This Row],[Order Date]])</f>
        <v>2025</v>
      </c>
      <c r="M444" t="str">
        <f>TEXT(Table1[[#This Row],[Order Date]],"MMM")</f>
        <v>Feb</v>
      </c>
      <c r="N444" t="str">
        <f>TEXT(Table1[[#This Row],[Order Date]],"DDD")</f>
        <v>Fri</v>
      </c>
      <c r="O444">
        <f>Table1[[#This Row],[Delivered Date]]-Table1[[#This Row],[Order Date]]</f>
        <v>10</v>
      </c>
      <c r="P444">
        <f>ROUND(G444*H444*VLOOKUP(D444,Table2[#All],2,FALSE),0)</f>
        <v>3812</v>
      </c>
      <c r="Q444">
        <f>Table1[[#This Row],[Quantity]]*Table1[[#This Row],[Unit Price]]</f>
        <v>5864</v>
      </c>
      <c r="R444">
        <f>Table1[[#This Row],[Sales Revenue]]-Table1[[#This Row],[Total Cost]]</f>
        <v>2052</v>
      </c>
    </row>
    <row r="445" spans="1:18" x14ac:dyDescent="0.35">
      <c r="A445">
        <v>444</v>
      </c>
      <c r="B445" t="s">
        <v>570</v>
      </c>
      <c r="C445" t="s">
        <v>48</v>
      </c>
      <c r="D445" t="s">
        <v>106</v>
      </c>
      <c r="E445" s="1">
        <v>45758</v>
      </c>
      <c r="F445" s="1">
        <v>45761</v>
      </c>
      <c r="G445">
        <v>8</v>
      </c>
      <c r="H445">
        <v>258</v>
      </c>
      <c r="I445" t="s">
        <v>1</v>
      </c>
      <c r="J445" t="s">
        <v>74</v>
      </c>
      <c r="K445" t="s">
        <v>58</v>
      </c>
      <c r="L445">
        <f>YEAR(Table1[[#This Row],[Order Date]])</f>
        <v>2025</v>
      </c>
      <c r="M445" t="str">
        <f>TEXT(Table1[[#This Row],[Order Date]],"MMM")</f>
        <v>Apr</v>
      </c>
      <c r="N445" t="str">
        <f>TEXT(Table1[[#This Row],[Order Date]],"DDD")</f>
        <v>Fri</v>
      </c>
      <c r="O445">
        <f>Table1[[#This Row],[Delivered Date]]-Table1[[#This Row],[Order Date]]</f>
        <v>3</v>
      </c>
      <c r="P445">
        <f>ROUND(G445*H445*VLOOKUP(D445,Table2[#All],2,FALSE),0)</f>
        <v>1548</v>
      </c>
      <c r="Q445">
        <f>Table1[[#This Row],[Quantity]]*Table1[[#This Row],[Unit Price]]</f>
        <v>2064</v>
      </c>
      <c r="R445">
        <f>Table1[[#This Row],[Sales Revenue]]-Table1[[#This Row],[Total Cost]]</f>
        <v>516</v>
      </c>
    </row>
    <row r="446" spans="1:18" x14ac:dyDescent="0.35">
      <c r="A446">
        <v>445</v>
      </c>
      <c r="B446" t="s">
        <v>571</v>
      </c>
      <c r="C446" t="s">
        <v>48</v>
      </c>
      <c r="D446" t="s">
        <v>106</v>
      </c>
      <c r="E446" s="1">
        <v>45742</v>
      </c>
      <c r="F446" s="1">
        <v>45748</v>
      </c>
      <c r="G446">
        <v>10</v>
      </c>
      <c r="H446">
        <v>405</v>
      </c>
      <c r="I446" t="s">
        <v>1</v>
      </c>
      <c r="J446" t="s">
        <v>72</v>
      </c>
      <c r="K446" t="s">
        <v>55</v>
      </c>
      <c r="L446">
        <f>YEAR(Table1[[#This Row],[Order Date]])</f>
        <v>2025</v>
      </c>
      <c r="M446" t="str">
        <f>TEXT(Table1[[#This Row],[Order Date]],"MMM")</f>
        <v>Mar</v>
      </c>
      <c r="N446" t="str">
        <f>TEXT(Table1[[#This Row],[Order Date]],"DDD")</f>
        <v>Wed</v>
      </c>
      <c r="O446">
        <f>Table1[[#This Row],[Delivered Date]]-Table1[[#This Row],[Order Date]]</f>
        <v>6</v>
      </c>
      <c r="P446">
        <f>ROUND(G446*H446*VLOOKUP(D446,Table2[#All],2,FALSE),0)</f>
        <v>3038</v>
      </c>
      <c r="Q446">
        <f>Table1[[#This Row],[Quantity]]*Table1[[#This Row],[Unit Price]]</f>
        <v>4050</v>
      </c>
      <c r="R446">
        <f>Table1[[#This Row],[Sales Revenue]]-Table1[[#This Row],[Total Cost]]</f>
        <v>1012</v>
      </c>
    </row>
    <row r="447" spans="1:18" x14ac:dyDescent="0.35">
      <c r="A447">
        <v>446</v>
      </c>
      <c r="B447" t="s">
        <v>572</v>
      </c>
      <c r="C447" t="s">
        <v>48</v>
      </c>
      <c r="D447" t="s">
        <v>161</v>
      </c>
      <c r="E447" s="1">
        <v>45924</v>
      </c>
      <c r="F447" s="1">
        <v>45925</v>
      </c>
      <c r="G447">
        <v>6</v>
      </c>
      <c r="H447">
        <v>252</v>
      </c>
      <c r="I447" t="s">
        <v>1</v>
      </c>
      <c r="J447" t="s">
        <v>70</v>
      </c>
      <c r="K447" t="s">
        <v>58</v>
      </c>
      <c r="L447">
        <f>YEAR(Table1[[#This Row],[Order Date]])</f>
        <v>2025</v>
      </c>
      <c r="M447" t="str">
        <f>TEXT(Table1[[#This Row],[Order Date]],"MMM")</f>
        <v>Sep</v>
      </c>
      <c r="N447" t="str">
        <f>TEXT(Table1[[#This Row],[Order Date]],"DDD")</f>
        <v>Wed</v>
      </c>
      <c r="O447">
        <f>Table1[[#This Row],[Delivered Date]]-Table1[[#This Row],[Order Date]]</f>
        <v>1</v>
      </c>
      <c r="P447">
        <f>ROUND(G447*H447*VLOOKUP(D447,Table2[#All],2,FALSE),0)</f>
        <v>1210</v>
      </c>
      <c r="Q447">
        <f>Table1[[#This Row],[Quantity]]*Table1[[#This Row],[Unit Price]]</f>
        <v>1512</v>
      </c>
      <c r="R447">
        <f>Table1[[#This Row],[Sales Revenue]]-Table1[[#This Row],[Total Cost]]</f>
        <v>302</v>
      </c>
    </row>
    <row r="448" spans="1:18" x14ac:dyDescent="0.35">
      <c r="A448">
        <v>447</v>
      </c>
      <c r="B448" t="s">
        <v>573</v>
      </c>
      <c r="C448" t="s">
        <v>52</v>
      </c>
      <c r="D448" t="s">
        <v>121</v>
      </c>
      <c r="E448" s="1">
        <v>45965</v>
      </c>
      <c r="F448" s="1">
        <v>45971</v>
      </c>
      <c r="G448">
        <v>10</v>
      </c>
      <c r="H448">
        <v>85</v>
      </c>
      <c r="I448" t="s">
        <v>1</v>
      </c>
      <c r="J448" t="s">
        <v>74</v>
      </c>
      <c r="K448" t="s">
        <v>56</v>
      </c>
      <c r="L448">
        <f>YEAR(Table1[[#This Row],[Order Date]])</f>
        <v>2025</v>
      </c>
      <c r="M448" t="str">
        <f>TEXT(Table1[[#This Row],[Order Date]],"MMM")</f>
        <v>Nov</v>
      </c>
      <c r="N448" t="str">
        <f>TEXT(Table1[[#This Row],[Order Date]],"DDD")</f>
        <v>Tue</v>
      </c>
      <c r="O448">
        <f>Table1[[#This Row],[Delivered Date]]-Table1[[#This Row],[Order Date]]</f>
        <v>6</v>
      </c>
      <c r="P448">
        <f>ROUND(G448*H448*VLOOKUP(D448,Table2[#All],2,FALSE),0)</f>
        <v>553</v>
      </c>
      <c r="Q448">
        <f>Table1[[#This Row],[Quantity]]*Table1[[#This Row],[Unit Price]]</f>
        <v>850</v>
      </c>
      <c r="R448">
        <f>Table1[[#This Row],[Sales Revenue]]-Table1[[#This Row],[Total Cost]]</f>
        <v>297</v>
      </c>
    </row>
    <row r="449" spans="1:18" x14ac:dyDescent="0.35">
      <c r="A449">
        <v>448</v>
      </c>
      <c r="B449" t="s">
        <v>574</v>
      </c>
      <c r="C449" t="s">
        <v>52</v>
      </c>
      <c r="D449" t="s">
        <v>121</v>
      </c>
      <c r="E449" s="1">
        <v>45768</v>
      </c>
      <c r="F449" s="1">
        <v>45772</v>
      </c>
      <c r="G449">
        <v>9</v>
      </c>
      <c r="H449">
        <v>67</v>
      </c>
      <c r="I449" t="s">
        <v>1</v>
      </c>
      <c r="J449" t="s">
        <v>70</v>
      </c>
      <c r="K449" t="s">
        <v>58</v>
      </c>
      <c r="L449">
        <f>YEAR(Table1[[#This Row],[Order Date]])</f>
        <v>2025</v>
      </c>
      <c r="M449" t="str">
        <f>TEXT(Table1[[#This Row],[Order Date]],"MMM")</f>
        <v>Apr</v>
      </c>
      <c r="N449" t="str">
        <f>TEXT(Table1[[#This Row],[Order Date]],"DDD")</f>
        <v>Mon</v>
      </c>
      <c r="O449">
        <f>Table1[[#This Row],[Delivered Date]]-Table1[[#This Row],[Order Date]]</f>
        <v>4</v>
      </c>
      <c r="P449">
        <f>ROUND(G449*H449*VLOOKUP(D449,Table2[#All],2,FALSE),0)</f>
        <v>392</v>
      </c>
      <c r="Q449">
        <f>Table1[[#This Row],[Quantity]]*Table1[[#This Row],[Unit Price]]</f>
        <v>603</v>
      </c>
      <c r="R449">
        <f>Table1[[#This Row],[Sales Revenue]]-Table1[[#This Row],[Total Cost]]</f>
        <v>211</v>
      </c>
    </row>
    <row r="450" spans="1:18" x14ac:dyDescent="0.35">
      <c r="A450">
        <v>449</v>
      </c>
      <c r="B450" t="s">
        <v>575</v>
      </c>
      <c r="C450" t="s">
        <v>48</v>
      </c>
      <c r="D450" t="s">
        <v>132</v>
      </c>
      <c r="E450" s="1">
        <v>45812</v>
      </c>
      <c r="F450" s="1">
        <v>45818</v>
      </c>
      <c r="G450">
        <v>3</v>
      </c>
      <c r="H450">
        <v>723</v>
      </c>
      <c r="I450" t="s">
        <v>1</v>
      </c>
      <c r="J450" t="s">
        <v>70</v>
      </c>
      <c r="K450" t="s">
        <v>55</v>
      </c>
      <c r="L450">
        <f>YEAR(Table1[[#This Row],[Order Date]])</f>
        <v>2025</v>
      </c>
      <c r="M450" t="str">
        <f>TEXT(Table1[[#This Row],[Order Date]],"MMM")</f>
        <v>Jun</v>
      </c>
      <c r="N450" t="str">
        <f>TEXT(Table1[[#This Row],[Order Date]],"DDD")</f>
        <v>Wed</v>
      </c>
      <c r="O450">
        <f>Table1[[#This Row],[Delivered Date]]-Table1[[#This Row],[Order Date]]</f>
        <v>6</v>
      </c>
      <c r="P450">
        <f>ROUND(G450*H450*VLOOKUP(D450,Table2[#All],2,FALSE),0)</f>
        <v>1518</v>
      </c>
      <c r="Q450">
        <f>Table1[[#This Row],[Quantity]]*Table1[[#This Row],[Unit Price]]</f>
        <v>2169</v>
      </c>
      <c r="R450">
        <f>Table1[[#This Row],[Sales Revenue]]-Table1[[#This Row],[Total Cost]]</f>
        <v>651</v>
      </c>
    </row>
    <row r="451" spans="1:18" x14ac:dyDescent="0.35">
      <c r="A451">
        <v>450</v>
      </c>
      <c r="B451" t="s">
        <v>576</v>
      </c>
      <c r="C451" t="s">
        <v>52</v>
      </c>
      <c r="D451" t="s">
        <v>112</v>
      </c>
      <c r="E451" s="1">
        <v>45762</v>
      </c>
      <c r="F451" s="1">
        <v>45766</v>
      </c>
      <c r="G451">
        <v>2</v>
      </c>
      <c r="H451">
        <v>919</v>
      </c>
      <c r="I451" t="s">
        <v>1</v>
      </c>
      <c r="J451" t="s">
        <v>70</v>
      </c>
      <c r="K451" t="s">
        <v>57</v>
      </c>
      <c r="L451">
        <f>YEAR(Table1[[#This Row],[Order Date]])</f>
        <v>2025</v>
      </c>
      <c r="M451" t="str">
        <f>TEXT(Table1[[#This Row],[Order Date]],"MMM")</f>
        <v>Apr</v>
      </c>
      <c r="N451" t="str">
        <f>TEXT(Table1[[#This Row],[Order Date]],"DDD")</f>
        <v>Tue</v>
      </c>
      <c r="O451">
        <f>Table1[[#This Row],[Delivered Date]]-Table1[[#This Row],[Order Date]]</f>
        <v>4</v>
      </c>
      <c r="P451">
        <f>ROUND(G451*H451*VLOOKUP(D451,Table2[#All],2,FALSE),0)</f>
        <v>1379</v>
      </c>
      <c r="Q451">
        <f>Table1[[#This Row],[Quantity]]*Table1[[#This Row],[Unit Price]]</f>
        <v>1838</v>
      </c>
      <c r="R451">
        <f>Table1[[#This Row],[Sales Revenue]]-Table1[[#This Row],[Total Cost]]</f>
        <v>459</v>
      </c>
    </row>
    <row r="452" spans="1:18" x14ac:dyDescent="0.35">
      <c r="A452">
        <v>451</v>
      </c>
      <c r="B452" t="s">
        <v>577</v>
      </c>
      <c r="C452" t="s">
        <v>50</v>
      </c>
      <c r="D452" t="s">
        <v>136</v>
      </c>
      <c r="E452" s="1">
        <v>45871</v>
      </c>
      <c r="F452" s="1">
        <v>45877</v>
      </c>
      <c r="G452">
        <v>2</v>
      </c>
      <c r="H452">
        <v>315</v>
      </c>
      <c r="I452" t="s">
        <v>1</v>
      </c>
      <c r="J452" t="s">
        <v>72</v>
      </c>
      <c r="K452" t="s">
        <v>55</v>
      </c>
      <c r="L452">
        <f>YEAR(Table1[[#This Row],[Order Date]])</f>
        <v>2025</v>
      </c>
      <c r="M452" t="str">
        <f>TEXT(Table1[[#This Row],[Order Date]],"MMM")</f>
        <v>Aug</v>
      </c>
      <c r="N452" t="str">
        <f>TEXT(Table1[[#This Row],[Order Date]],"DDD")</f>
        <v>Sat</v>
      </c>
      <c r="O452">
        <f>Table1[[#This Row],[Delivered Date]]-Table1[[#This Row],[Order Date]]</f>
        <v>6</v>
      </c>
      <c r="P452">
        <f>ROUND(G452*H452*VLOOKUP(D452,Table2[#All],2,FALSE),0)</f>
        <v>536</v>
      </c>
      <c r="Q452">
        <f>Table1[[#This Row],[Quantity]]*Table1[[#This Row],[Unit Price]]</f>
        <v>630</v>
      </c>
      <c r="R452">
        <f>Table1[[#This Row],[Sales Revenue]]-Table1[[#This Row],[Total Cost]]</f>
        <v>94</v>
      </c>
    </row>
    <row r="453" spans="1:18" x14ac:dyDescent="0.35">
      <c r="A453">
        <v>452</v>
      </c>
      <c r="B453" t="s">
        <v>578</v>
      </c>
      <c r="C453" t="s">
        <v>50</v>
      </c>
      <c r="D453" t="s">
        <v>115</v>
      </c>
      <c r="E453" s="1">
        <v>45739</v>
      </c>
      <c r="F453" s="1">
        <v>45745</v>
      </c>
      <c r="G453">
        <v>3</v>
      </c>
      <c r="H453">
        <v>561</v>
      </c>
      <c r="I453" t="s">
        <v>1</v>
      </c>
      <c r="J453" t="s">
        <v>72</v>
      </c>
      <c r="K453" t="s">
        <v>56</v>
      </c>
      <c r="L453">
        <f>YEAR(Table1[[#This Row],[Order Date]])</f>
        <v>2025</v>
      </c>
      <c r="M453" t="str">
        <f>TEXT(Table1[[#This Row],[Order Date]],"MMM")</f>
        <v>Mar</v>
      </c>
      <c r="N453" t="str">
        <f>TEXT(Table1[[#This Row],[Order Date]],"DDD")</f>
        <v>Sun</v>
      </c>
      <c r="O453">
        <f>Table1[[#This Row],[Delivered Date]]-Table1[[#This Row],[Order Date]]</f>
        <v>6</v>
      </c>
      <c r="P453">
        <f>ROUND(G453*H453*VLOOKUP(D453,Table2[#All],2,FALSE),0)</f>
        <v>1346</v>
      </c>
      <c r="Q453">
        <f>Table1[[#This Row],[Quantity]]*Table1[[#This Row],[Unit Price]]</f>
        <v>1683</v>
      </c>
      <c r="R453">
        <f>Table1[[#This Row],[Sales Revenue]]-Table1[[#This Row],[Total Cost]]</f>
        <v>337</v>
      </c>
    </row>
    <row r="454" spans="1:18" x14ac:dyDescent="0.35">
      <c r="A454">
        <v>453</v>
      </c>
      <c r="B454" t="s">
        <v>579</v>
      </c>
      <c r="C454" t="s">
        <v>50</v>
      </c>
      <c r="D454" t="s">
        <v>102</v>
      </c>
      <c r="E454" s="1">
        <v>45834</v>
      </c>
      <c r="F454" s="1">
        <v>45838</v>
      </c>
      <c r="G454">
        <v>1</v>
      </c>
      <c r="H454">
        <v>934</v>
      </c>
      <c r="I454" t="s">
        <v>1</v>
      </c>
      <c r="J454" t="s">
        <v>72</v>
      </c>
      <c r="K454" t="s">
        <v>58</v>
      </c>
      <c r="L454">
        <f>YEAR(Table1[[#This Row],[Order Date]])</f>
        <v>2025</v>
      </c>
      <c r="M454" t="str">
        <f>TEXT(Table1[[#This Row],[Order Date]],"MMM")</f>
        <v>Jun</v>
      </c>
      <c r="N454" t="str">
        <f>TEXT(Table1[[#This Row],[Order Date]],"DDD")</f>
        <v>Thu</v>
      </c>
      <c r="O454">
        <f>Table1[[#This Row],[Delivered Date]]-Table1[[#This Row],[Order Date]]</f>
        <v>4</v>
      </c>
      <c r="P454">
        <f>ROUND(G454*H454*VLOOKUP(D454,Table2[#All],2,FALSE),0)</f>
        <v>701</v>
      </c>
      <c r="Q454">
        <f>Table1[[#This Row],[Quantity]]*Table1[[#This Row],[Unit Price]]</f>
        <v>934</v>
      </c>
      <c r="R454">
        <f>Table1[[#This Row],[Sales Revenue]]-Table1[[#This Row],[Total Cost]]</f>
        <v>233</v>
      </c>
    </row>
    <row r="455" spans="1:18" x14ac:dyDescent="0.35">
      <c r="A455">
        <v>454</v>
      </c>
      <c r="B455" t="s">
        <v>580</v>
      </c>
      <c r="C455" t="s">
        <v>50</v>
      </c>
      <c r="D455" t="s">
        <v>136</v>
      </c>
      <c r="E455" s="1">
        <v>46008</v>
      </c>
      <c r="F455" s="1">
        <v>46013</v>
      </c>
      <c r="G455">
        <v>1</v>
      </c>
      <c r="H455">
        <v>979</v>
      </c>
      <c r="I455" t="s">
        <v>17</v>
      </c>
      <c r="J455" t="s">
        <v>70</v>
      </c>
      <c r="K455" t="s">
        <v>56</v>
      </c>
      <c r="L455">
        <f>YEAR(Table1[[#This Row],[Order Date]])</f>
        <v>2025</v>
      </c>
      <c r="M455" t="str">
        <f>TEXT(Table1[[#This Row],[Order Date]],"MMM")</f>
        <v>Dec</v>
      </c>
      <c r="N455" t="str">
        <f>TEXT(Table1[[#This Row],[Order Date]],"DDD")</f>
        <v>Wed</v>
      </c>
      <c r="O455">
        <f>Table1[[#This Row],[Delivered Date]]-Table1[[#This Row],[Order Date]]</f>
        <v>5</v>
      </c>
      <c r="P455">
        <f>ROUND(G455*H455*VLOOKUP(D455,Table2[#All],2,FALSE),0)</f>
        <v>832</v>
      </c>
      <c r="Q455">
        <f>Table1[[#This Row],[Quantity]]*Table1[[#This Row],[Unit Price]]</f>
        <v>979</v>
      </c>
      <c r="R455">
        <f>Table1[[#This Row],[Sales Revenue]]-Table1[[#This Row],[Total Cost]]</f>
        <v>147</v>
      </c>
    </row>
    <row r="456" spans="1:18" x14ac:dyDescent="0.35">
      <c r="A456">
        <v>455</v>
      </c>
      <c r="B456" t="s">
        <v>581</v>
      </c>
      <c r="C456" t="s">
        <v>52</v>
      </c>
      <c r="D456" t="s">
        <v>112</v>
      </c>
      <c r="E456" s="1">
        <v>45917</v>
      </c>
      <c r="F456" s="1">
        <v>45923</v>
      </c>
      <c r="G456">
        <v>1</v>
      </c>
      <c r="H456">
        <v>805</v>
      </c>
      <c r="I456" t="s">
        <v>17</v>
      </c>
      <c r="J456" t="s">
        <v>73</v>
      </c>
      <c r="K456" t="s">
        <v>56</v>
      </c>
      <c r="L456">
        <f>YEAR(Table1[[#This Row],[Order Date]])</f>
        <v>2025</v>
      </c>
      <c r="M456" t="str">
        <f>TEXT(Table1[[#This Row],[Order Date]],"MMM")</f>
        <v>Sep</v>
      </c>
      <c r="N456" t="str">
        <f>TEXT(Table1[[#This Row],[Order Date]],"DDD")</f>
        <v>Wed</v>
      </c>
      <c r="O456">
        <f>Table1[[#This Row],[Delivered Date]]-Table1[[#This Row],[Order Date]]</f>
        <v>6</v>
      </c>
      <c r="P456">
        <f>ROUND(G456*H456*VLOOKUP(D456,Table2[#All],2,FALSE),0)</f>
        <v>604</v>
      </c>
      <c r="Q456">
        <f>Table1[[#This Row],[Quantity]]*Table1[[#This Row],[Unit Price]]</f>
        <v>805</v>
      </c>
      <c r="R456">
        <f>Table1[[#This Row],[Sales Revenue]]-Table1[[#This Row],[Total Cost]]</f>
        <v>201</v>
      </c>
    </row>
    <row r="457" spans="1:18" x14ac:dyDescent="0.35">
      <c r="A457">
        <v>456</v>
      </c>
      <c r="B457" t="s">
        <v>582</v>
      </c>
      <c r="C457" t="s">
        <v>49</v>
      </c>
      <c r="D457" t="s">
        <v>104</v>
      </c>
      <c r="E457" s="1">
        <v>45666</v>
      </c>
      <c r="F457" s="1">
        <v>45673</v>
      </c>
      <c r="G457">
        <v>3</v>
      </c>
      <c r="H457">
        <v>319</v>
      </c>
      <c r="I457" t="s">
        <v>1</v>
      </c>
      <c r="J457" t="s">
        <v>70</v>
      </c>
      <c r="K457" t="s">
        <v>55</v>
      </c>
      <c r="L457">
        <f>YEAR(Table1[[#This Row],[Order Date]])</f>
        <v>2025</v>
      </c>
      <c r="M457" t="str">
        <f>TEXT(Table1[[#This Row],[Order Date]],"MMM")</f>
        <v>Jan</v>
      </c>
      <c r="N457" t="str">
        <f>TEXT(Table1[[#This Row],[Order Date]],"DDD")</f>
        <v>Thu</v>
      </c>
      <c r="O457">
        <f>Table1[[#This Row],[Delivered Date]]-Table1[[#This Row],[Order Date]]</f>
        <v>7</v>
      </c>
      <c r="P457">
        <f>ROUND(G457*H457*VLOOKUP(D457,Table2[#All],2,FALSE),0)</f>
        <v>479</v>
      </c>
      <c r="Q457">
        <f>Table1[[#This Row],[Quantity]]*Table1[[#This Row],[Unit Price]]</f>
        <v>957</v>
      </c>
      <c r="R457">
        <f>Table1[[#This Row],[Sales Revenue]]-Table1[[#This Row],[Total Cost]]</f>
        <v>478</v>
      </c>
    </row>
    <row r="458" spans="1:18" x14ac:dyDescent="0.35">
      <c r="A458">
        <v>457</v>
      </c>
      <c r="B458" t="s">
        <v>583</v>
      </c>
      <c r="C458" t="s">
        <v>49</v>
      </c>
      <c r="D458" t="s">
        <v>123</v>
      </c>
      <c r="E458" s="1">
        <v>45779</v>
      </c>
      <c r="F458" s="1">
        <v>45789</v>
      </c>
      <c r="G458">
        <v>4</v>
      </c>
      <c r="H458">
        <v>872</v>
      </c>
      <c r="I458" t="s">
        <v>1</v>
      </c>
      <c r="J458" t="s">
        <v>71</v>
      </c>
      <c r="K458" t="s">
        <v>56</v>
      </c>
      <c r="L458">
        <f>YEAR(Table1[[#This Row],[Order Date]])</f>
        <v>2025</v>
      </c>
      <c r="M458" t="str">
        <f>TEXT(Table1[[#This Row],[Order Date]],"MMM")</f>
        <v>May</v>
      </c>
      <c r="N458" t="str">
        <f>TEXT(Table1[[#This Row],[Order Date]],"DDD")</f>
        <v>Fri</v>
      </c>
      <c r="O458">
        <f>Table1[[#This Row],[Delivered Date]]-Table1[[#This Row],[Order Date]]</f>
        <v>10</v>
      </c>
      <c r="P458">
        <f>ROUND(G458*H458*VLOOKUP(D458,Table2[#All],2,FALSE),0)</f>
        <v>2093</v>
      </c>
      <c r="Q458">
        <f>Table1[[#This Row],[Quantity]]*Table1[[#This Row],[Unit Price]]</f>
        <v>3488</v>
      </c>
      <c r="R458">
        <f>Table1[[#This Row],[Sales Revenue]]-Table1[[#This Row],[Total Cost]]</f>
        <v>1395</v>
      </c>
    </row>
    <row r="459" spans="1:18" x14ac:dyDescent="0.35">
      <c r="A459">
        <v>458</v>
      </c>
      <c r="B459" t="s">
        <v>584</v>
      </c>
      <c r="C459" t="s">
        <v>51</v>
      </c>
      <c r="D459" t="s">
        <v>148</v>
      </c>
      <c r="E459" s="1">
        <v>45728</v>
      </c>
      <c r="F459" s="1">
        <v>45732</v>
      </c>
      <c r="G459">
        <v>3</v>
      </c>
      <c r="H459">
        <v>154</v>
      </c>
      <c r="I459" t="s">
        <v>17</v>
      </c>
      <c r="J459" t="s">
        <v>71</v>
      </c>
      <c r="K459" t="s">
        <v>56</v>
      </c>
      <c r="L459">
        <f>YEAR(Table1[[#This Row],[Order Date]])</f>
        <v>2025</v>
      </c>
      <c r="M459" t="str">
        <f>TEXT(Table1[[#This Row],[Order Date]],"MMM")</f>
        <v>Mar</v>
      </c>
      <c r="N459" t="str">
        <f>TEXT(Table1[[#This Row],[Order Date]],"DDD")</f>
        <v>Wed</v>
      </c>
      <c r="O459">
        <f>Table1[[#This Row],[Delivered Date]]-Table1[[#This Row],[Order Date]]</f>
        <v>4</v>
      </c>
      <c r="P459">
        <f>ROUND(G459*H459*VLOOKUP(D459,Table2[#All],2,FALSE),0)</f>
        <v>254</v>
      </c>
      <c r="Q459">
        <f>Table1[[#This Row],[Quantity]]*Table1[[#This Row],[Unit Price]]</f>
        <v>462</v>
      </c>
      <c r="R459">
        <f>Table1[[#This Row],[Sales Revenue]]-Table1[[#This Row],[Total Cost]]</f>
        <v>208</v>
      </c>
    </row>
    <row r="460" spans="1:18" x14ac:dyDescent="0.35">
      <c r="A460">
        <v>459</v>
      </c>
      <c r="B460" t="s">
        <v>585</v>
      </c>
      <c r="C460" t="s">
        <v>50</v>
      </c>
      <c r="D460" t="s">
        <v>102</v>
      </c>
      <c r="E460" s="1">
        <v>45842</v>
      </c>
      <c r="F460" s="1">
        <v>45844</v>
      </c>
      <c r="G460">
        <v>10</v>
      </c>
      <c r="H460">
        <v>674</v>
      </c>
      <c r="I460" t="s">
        <v>17</v>
      </c>
      <c r="J460" t="s">
        <v>73</v>
      </c>
      <c r="K460" t="s">
        <v>57</v>
      </c>
      <c r="L460">
        <f>YEAR(Table1[[#This Row],[Order Date]])</f>
        <v>2025</v>
      </c>
      <c r="M460" t="str">
        <f>TEXT(Table1[[#This Row],[Order Date]],"MMM")</f>
        <v>Jul</v>
      </c>
      <c r="N460" t="str">
        <f>TEXT(Table1[[#This Row],[Order Date]],"DDD")</f>
        <v>Fri</v>
      </c>
      <c r="O460">
        <f>Table1[[#This Row],[Delivered Date]]-Table1[[#This Row],[Order Date]]</f>
        <v>2</v>
      </c>
      <c r="P460">
        <f>ROUND(G460*H460*VLOOKUP(D460,Table2[#All],2,FALSE),0)</f>
        <v>5055</v>
      </c>
      <c r="Q460">
        <f>Table1[[#This Row],[Quantity]]*Table1[[#This Row],[Unit Price]]</f>
        <v>6740</v>
      </c>
      <c r="R460">
        <f>Table1[[#This Row],[Sales Revenue]]-Table1[[#This Row],[Total Cost]]</f>
        <v>1685</v>
      </c>
    </row>
    <row r="461" spans="1:18" x14ac:dyDescent="0.35">
      <c r="A461">
        <v>460</v>
      </c>
      <c r="B461" t="s">
        <v>586</v>
      </c>
      <c r="C461" t="s">
        <v>49</v>
      </c>
      <c r="D461" t="s">
        <v>104</v>
      </c>
      <c r="E461" s="1">
        <v>45925</v>
      </c>
      <c r="F461" s="1">
        <v>45930</v>
      </c>
      <c r="G461">
        <v>8</v>
      </c>
      <c r="H461">
        <v>203</v>
      </c>
      <c r="I461" t="s">
        <v>1</v>
      </c>
      <c r="J461" t="s">
        <v>74</v>
      </c>
      <c r="K461" t="s">
        <v>57</v>
      </c>
      <c r="L461">
        <f>YEAR(Table1[[#This Row],[Order Date]])</f>
        <v>2025</v>
      </c>
      <c r="M461" t="str">
        <f>TEXT(Table1[[#This Row],[Order Date]],"MMM")</f>
        <v>Sep</v>
      </c>
      <c r="N461" t="str">
        <f>TEXT(Table1[[#This Row],[Order Date]],"DDD")</f>
        <v>Thu</v>
      </c>
      <c r="O461">
        <f>Table1[[#This Row],[Delivered Date]]-Table1[[#This Row],[Order Date]]</f>
        <v>5</v>
      </c>
      <c r="P461">
        <f>ROUND(G461*H461*VLOOKUP(D461,Table2[#All],2,FALSE),0)</f>
        <v>812</v>
      </c>
      <c r="Q461">
        <f>Table1[[#This Row],[Quantity]]*Table1[[#This Row],[Unit Price]]</f>
        <v>1624</v>
      </c>
      <c r="R461">
        <f>Table1[[#This Row],[Sales Revenue]]-Table1[[#This Row],[Total Cost]]</f>
        <v>812</v>
      </c>
    </row>
    <row r="462" spans="1:18" x14ac:dyDescent="0.35">
      <c r="A462">
        <v>461</v>
      </c>
      <c r="B462" t="s">
        <v>587</v>
      </c>
      <c r="C462" t="s">
        <v>52</v>
      </c>
      <c r="D462" t="s">
        <v>128</v>
      </c>
      <c r="E462" s="1">
        <v>45759</v>
      </c>
      <c r="F462" s="1">
        <v>45765</v>
      </c>
      <c r="G462">
        <v>5</v>
      </c>
      <c r="H462">
        <v>608</v>
      </c>
      <c r="I462" t="s">
        <v>17</v>
      </c>
      <c r="J462" t="s">
        <v>70</v>
      </c>
      <c r="K462" t="s">
        <v>55</v>
      </c>
      <c r="L462">
        <f>YEAR(Table1[[#This Row],[Order Date]])</f>
        <v>2025</v>
      </c>
      <c r="M462" t="str">
        <f>TEXT(Table1[[#This Row],[Order Date]],"MMM")</f>
        <v>Apr</v>
      </c>
      <c r="N462" t="str">
        <f>TEXT(Table1[[#This Row],[Order Date]],"DDD")</f>
        <v>Sat</v>
      </c>
      <c r="O462">
        <f>Table1[[#This Row],[Delivered Date]]-Table1[[#This Row],[Order Date]]</f>
        <v>6</v>
      </c>
      <c r="P462">
        <f>ROUND(G462*H462*VLOOKUP(D462,Table2[#All],2,FALSE),0)</f>
        <v>2128</v>
      </c>
      <c r="Q462">
        <f>Table1[[#This Row],[Quantity]]*Table1[[#This Row],[Unit Price]]</f>
        <v>3040</v>
      </c>
      <c r="R462">
        <f>Table1[[#This Row],[Sales Revenue]]-Table1[[#This Row],[Total Cost]]</f>
        <v>912</v>
      </c>
    </row>
    <row r="463" spans="1:18" x14ac:dyDescent="0.35">
      <c r="A463">
        <v>462</v>
      </c>
      <c r="B463" t="s">
        <v>588</v>
      </c>
      <c r="C463" t="s">
        <v>52</v>
      </c>
      <c r="D463" t="s">
        <v>121</v>
      </c>
      <c r="E463" s="1">
        <v>45768</v>
      </c>
      <c r="F463" s="1">
        <v>45772</v>
      </c>
      <c r="G463">
        <v>5</v>
      </c>
      <c r="H463">
        <v>664</v>
      </c>
      <c r="I463" t="s">
        <v>17</v>
      </c>
      <c r="J463" t="s">
        <v>72</v>
      </c>
      <c r="K463" t="s">
        <v>57</v>
      </c>
      <c r="L463">
        <f>YEAR(Table1[[#This Row],[Order Date]])</f>
        <v>2025</v>
      </c>
      <c r="M463" t="str">
        <f>TEXT(Table1[[#This Row],[Order Date]],"MMM")</f>
        <v>Apr</v>
      </c>
      <c r="N463" t="str">
        <f>TEXT(Table1[[#This Row],[Order Date]],"DDD")</f>
        <v>Mon</v>
      </c>
      <c r="O463">
        <f>Table1[[#This Row],[Delivered Date]]-Table1[[#This Row],[Order Date]]</f>
        <v>4</v>
      </c>
      <c r="P463">
        <f>ROUND(G463*H463*VLOOKUP(D463,Table2[#All],2,FALSE),0)</f>
        <v>2158</v>
      </c>
      <c r="Q463">
        <f>Table1[[#This Row],[Quantity]]*Table1[[#This Row],[Unit Price]]</f>
        <v>3320</v>
      </c>
      <c r="R463">
        <f>Table1[[#This Row],[Sales Revenue]]-Table1[[#This Row],[Total Cost]]</f>
        <v>1162</v>
      </c>
    </row>
    <row r="464" spans="1:18" x14ac:dyDescent="0.35">
      <c r="A464">
        <v>463</v>
      </c>
      <c r="B464" t="s">
        <v>589</v>
      </c>
      <c r="C464" t="s">
        <v>52</v>
      </c>
      <c r="D464" t="s">
        <v>121</v>
      </c>
      <c r="E464" s="1">
        <v>45802</v>
      </c>
      <c r="F464" s="1">
        <v>45814</v>
      </c>
      <c r="G464">
        <v>9</v>
      </c>
      <c r="H464">
        <v>164</v>
      </c>
      <c r="I464" t="s">
        <v>17</v>
      </c>
      <c r="J464" t="s">
        <v>74</v>
      </c>
      <c r="K464" t="s">
        <v>58</v>
      </c>
      <c r="L464">
        <f>YEAR(Table1[[#This Row],[Order Date]])</f>
        <v>2025</v>
      </c>
      <c r="M464" t="str">
        <f>TEXT(Table1[[#This Row],[Order Date]],"MMM")</f>
        <v>May</v>
      </c>
      <c r="N464" t="str">
        <f>TEXT(Table1[[#This Row],[Order Date]],"DDD")</f>
        <v>Sun</v>
      </c>
      <c r="O464">
        <f>Table1[[#This Row],[Delivered Date]]-Table1[[#This Row],[Order Date]]</f>
        <v>12</v>
      </c>
      <c r="P464">
        <f>ROUND(G464*H464*VLOOKUP(D464,Table2[#All],2,FALSE),0)</f>
        <v>959</v>
      </c>
      <c r="Q464">
        <f>Table1[[#This Row],[Quantity]]*Table1[[#This Row],[Unit Price]]</f>
        <v>1476</v>
      </c>
      <c r="R464">
        <f>Table1[[#This Row],[Sales Revenue]]-Table1[[#This Row],[Total Cost]]</f>
        <v>517</v>
      </c>
    </row>
    <row r="465" spans="1:18" x14ac:dyDescent="0.35">
      <c r="A465">
        <v>464</v>
      </c>
      <c r="B465" t="s">
        <v>590</v>
      </c>
      <c r="C465" t="s">
        <v>48</v>
      </c>
      <c r="D465" t="s">
        <v>106</v>
      </c>
      <c r="E465" s="1">
        <v>45683</v>
      </c>
      <c r="F465" s="1">
        <v>45686</v>
      </c>
      <c r="G465">
        <v>4</v>
      </c>
      <c r="H465">
        <v>200</v>
      </c>
      <c r="I465" t="s">
        <v>1</v>
      </c>
      <c r="J465" t="s">
        <v>73</v>
      </c>
      <c r="K465" t="s">
        <v>55</v>
      </c>
      <c r="L465">
        <f>YEAR(Table1[[#This Row],[Order Date]])</f>
        <v>2025</v>
      </c>
      <c r="M465" t="str">
        <f>TEXT(Table1[[#This Row],[Order Date]],"MMM")</f>
        <v>Jan</v>
      </c>
      <c r="N465" t="str">
        <f>TEXT(Table1[[#This Row],[Order Date]],"DDD")</f>
        <v>Sun</v>
      </c>
      <c r="O465">
        <f>Table1[[#This Row],[Delivered Date]]-Table1[[#This Row],[Order Date]]</f>
        <v>3</v>
      </c>
      <c r="P465">
        <f>ROUND(G465*H465*VLOOKUP(D465,Table2[#All],2,FALSE),0)</f>
        <v>600</v>
      </c>
      <c r="Q465">
        <f>Table1[[#This Row],[Quantity]]*Table1[[#This Row],[Unit Price]]</f>
        <v>800</v>
      </c>
      <c r="R465">
        <f>Table1[[#This Row],[Sales Revenue]]-Table1[[#This Row],[Total Cost]]</f>
        <v>200</v>
      </c>
    </row>
    <row r="466" spans="1:18" x14ac:dyDescent="0.35">
      <c r="A466">
        <v>465</v>
      </c>
      <c r="B466" t="s">
        <v>591</v>
      </c>
      <c r="C466" t="s">
        <v>51</v>
      </c>
      <c r="D466" t="s">
        <v>117</v>
      </c>
      <c r="E466" s="1">
        <v>45793</v>
      </c>
      <c r="F466" s="1">
        <v>45802</v>
      </c>
      <c r="G466">
        <v>4</v>
      </c>
      <c r="H466">
        <v>959</v>
      </c>
      <c r="I466" t="s">
        <v>1</v>
      </c>
      <c r="J466" t="s">
        <v>71</v>
      </c>
      <c r="K466" t="s">
        <v>56</v>
      </c>
      <c r="L466">
        <f>YEAR(Table1[[#This Row],[Order Date]])</f>
        <v>2025</v>
      </c>
      <c r="M466" t="str">
        <f>TEXT(Table1[[#This Row],[Order Date]],"MMM")</f>
        <v>May</v>
      </c>
      <c r="N466" t="str">
        <f>TEXT(Table1[[#This Row],[Order Date]],"DDD")</f>
        <v>Fri</v>
      </c>
      <c r="O466">
        <f>Table1[[#This Row],[Delivered Date]]-Table1[[#This Row],[Order Date]]</f>
        <v>9</v>
      </c>
      <c r="P466">
        <f>ROUND(G466*H466*VLOOKUP(D466,Table2[#All],2,FALSE),0)</f>
        <v>1918</v>
      </c>
      <c r="Q466">
        <f>Table1[[#This Row],[Quantity]]*Table1[[#This Row],[Unit Price]]</f>
        <v>3836</v>
      </c>
      <c r="R466">
        <f>Table1[[#This Row],[Sales Revenue]]-Table1[[#This Row],[Total Cost]]</f>
        <v>1918</v>
      </c>
    </row>
    <row r="467" spans="1:18" x14ac:dyDescent="0.35">
      <c r="A467">
        <v>466</v>
      </c>
      <c r="B467" t="s">
        <v>592</v>
      </c>
      <c r="C467" t="s">
        <v>51</v>
      </c>
      <c r="D467" t="s">
        <v>117</v>
      </c>
      <c r="E467" s="1">
        <v>45942</v>
      </c>
      <c r="F467" s="1">
        <v>45945</v>
      </c>
      <c r="G467">
        <v>3</v>
      </c>
      <c r="H467">
        <v>960</v>
      </c>
      <c r="I467" t="s">
        <v>1</v>
      </c>
      <c r="J467" t="s">
        <v>74</v>
      </c>
      <c r="K467" t="s">
        <v>55</v>
      </c>
      <c r="L467">
        <f>YEAR(Table1[[#This Row],[Order Date]])</f>
        <v>2025</v>
      </c>
      <c r="M467" t="str">
        <f>TEXT(Table1[[#This Row],[Order Date]],"MMM")</f>
        <v>Oct</v>
      </c>
      <c r="N467" t="str">
        <f>TEXT(Table1[[#This Row],[Order Date]],"DDD")</f>
        <v>Sun</v>
      </c>
      <c r="O467">
        <f>Table1[[#This Row],[Delivered Date]]-Table1[[#This Row],[Order Date]]</f>
        <v>3</v>
      </c>
      <c r="P467">
        <f>ROUND(G467*H467*VLOOKUP(D467,Table2[#All],2,FALSE),0)</f>
        <v>1440</v>
      </c>
      <c r="Q467">
        <f>Table1[[#This Row],[Quantity]]*Table1[[#This Row],[Unit Price]]</f>
        <v>2880</v>
      </c>
      <c r="R467">
        <f>Table1[[#This Row],[Sales Revenue]]-Table1[[#This Row],[Total Cost]]</f>
        <v>1440</v>
      </c>
    </row>
    <row r="468" spans="1:18" x14ac:dyDescent="0.35">
      <c r="A468">
        <v>467</v>
      </c>
      <c r="B468" t="s">
        <v>593</v>
      </c>
      <c r="C468" t="s">
        <v>51</v>
      </c>
      <c r="D468" t="s">
        <v>148</v>
      </c>
      <c r="E468" s="1">
        <v>45878</v>
      </c>
      <c r="F468" s="1">
        <v>45882</v>
      </c>
      <c r="G468">
        <v>1</v>
      </c>
      <c r="H468">
        <v>269</v>
      </c>
      <c r="I468" t="s">
        <v>1</v>
      </c>
      <c r="J468" t="s">
        <v>71</v>
      </c>
      <c r="K468" t="s">
        <v>58</v>
      </c>
      <c r="L468">
        <f>YEAR(Table1[[#This Row],[Order Date]])</f>
        <v>2025</v>
      </c>
      <c r="M468" t="str">
        <f>TEXT(Table1[[#This Row],[Order Date]],"MMM")</f>
        <v>Aug</v>
      </c>
      <c r="N468" t="str">
        <f>TEXT(Table1[[#This Row],[Order Date]],"DDD")</f>
        <v>Sat</v>
      </c>
      <c r="O468">
        <f>Table1[[#This Row],[Delivered Date]]-Table1[[#This Row],[Order Date]]</f>
        <v>4</v>
      </c>
      <c r="P468">
        <f>ROUND(G468*H468*VLOOKUP(D468,Table2[#All],2,FALSE),0)</f>
        <v>148</v>
      </c>
      <c r="Q468">
        <f>Table1[[#This Row],[Quantity]]*Table1[[#This Row],[Unit Price]]</f>
        <v>269</v>
      </c>
      <c r="R468">
        <f>Table1[[#This Row],[Sales Revenue]]-Table1[[#This Row],[Total Cost]]</f>
        <v>121</v>
      </c>
    </row>
    <row r="469" spans="1:18" x14ac:dyDescent="0.35">
      <c r="A469">
        <v>468</v>
      </c>
      <c r="B469" t="s">
        <v>594</v>
      </c>
      <c r="C469" t="s">
        <v>50</v>
      </c>
      <c r="D469" t="s">
        <v>110</v>
      </c>
      <c r="E469" s="1">
        <v>45680</v>
      </c>
      <c r="F469" s="1">
        <v>45689</v>
      </c>
      <c r="G469">
        <v>9</v>
      </c>
      <c r="H469">
        <v>498</v>
      </c>
      <c r="I469" t="s">
        <v>1</v>
      </c>
      <c r="J469" t="s">
        <v>70</v>
      </c>
      <c r="K469" t="s">
        <v>55</v>
      </c>
      <c r="L469">
        <f>YEAR(Table1[[#This Row],[Order Date]])</f>
        <v>2025</v>
      </c>
      <c r="M469" t="str">
        <f>TEXT(Table1[[#This Row],[Order Date]],"MMM")</f>
        <v>Jan</v>
      </c>
      <c r="N469" t="str">
        <f>TEXT(Table1[[#This Row],[Order Date]],"DDD")</f>
        <v>Thu</v>
      </c>
      <c r="O469">
        <f>Table1[[#This Row],[Delivered Date]]-Table1[[#This Row],[Order Date]]</f>
        <v>9</v>
      </c>
      <c r="P469">
        <f>ROUND(G469*H469*VLOOKUP(D469,Table2[#All],2,FALSE),0)</f>
        <v>2913</v>
      </c>
      <c r="Q469">
        <f>Table1[[#This Row],[Quantity]]*Table1[[#This Row],[Unit Price]]</f>
        <v>4482</v>
      </c>
      <c r="R469">
        <f>Table1[[#This Row],[Sales Revenue]]-Table1[[#This Row],[Total Cost]]</f>
        <v>1569</v>
      </c>
    </row>
    <row r="470" spans="1:18" x14ac:dyDescent="0.35">
      <c r="A470">
        <v>469</v>
      </c>
      <c r="B470" t="s">
        <v>595</v>
      </c>
      <c r="C470" t="s">
        <v>48</v>
      </c>
      <c r="D470" t="s">
        <v>161</v>
      </c>
      <c r="E470" s="1">
        <v>45736</v>
      </c>
      <c r="F470" s="1">
        <v>45743</v>
      </c>
      <c r="G470">
        <v>6</v>
      </c>
      <c r="H470">
        <v>662</v>
      </c>
      <c r="I470" t="s">
        <v>1</v>
      </c>
      <c r="J470" t="s">
        <v>71</v>
      </c>
      <c r="K470" t="s">
        <v>55</v>
      </c>
      <c r="L470">
        <f>YEAR(Table1[[#This Row],[Order Date]])</f>
        <v>2025</v>
      </c>
      <c r="M470" t="str">
        <f>TEXT(Table1[[#This Row],[Order Date]],"MMM")</f>
        <v>Mar</v>
      </c>
      <c r="N470" t="str">
        <f>TEXT(Table1[[#This Row],[Order Date]],"DDD")</f>
        <v>Thu</v>
      </c>
      <c r="O470">
        <f>Table1[[#This Row],[Delivered Date]]-Table1[[#This Row],[Order Date]]</f>
        <v>7</v>
      </c>
      <c r="P470">
        <f>ROUND(G470*H470*VLOOKUP(D470,Table2[#All],2,FALSE),0)</f>
        <v>3178</v>
      </c>
      <c r="Q470">
        <f>Table1[[#This Row],[Quantity]]*Table1[[#This Row],[Unit Price]]</f>
        <v>3972</v>
      </c>
      <c r="R470">
        <f>Table1[[#This Row],[Sales Revenue]]-Table1[[#This Row],[Total Cost]]</f>
        <v>794</v>
      </c>
    </row>
    <row r="471" spans="1:18" x14ac:dyDescent="0.35">
      <c r="A471">
        <v>470</v>
      </c>
      <c r="B471" t="s">
        <v>596</v>
      </c>
      <c r="C471" t="s">
        <v>51</v>
      </c>
      <c r="D471" t="s">
        <v>117</v>
      </c>
      <c r="E471" s="1">
        <v>45681</v>
      </c>
      <c r="F471" s="1">
        <v>45691</v>
      </c>
      <c r="G471">
        <v>1</v>
      </c>
      <c r="H471">
        <v>909</v>
      </c>
      <c r="I471" t="s">
        <v>17</v>
      </c>
      <c r="J471" t="s">
        <v>72</v>
      </c>
      <c r="K471" t="s">
        <v>58</v>
      </c>
      <c r="L471">
        <f>YEAR(Table1[[#This Row],[Order Date]])</f>
        <v>2025</v>
      </c>
      <c r="M471" t="str">
        <f>TEXT(Table1[[#This Row],[Order Date]],"MMM")</f>
        <v>Jan</v>
      </c>
      <c r="N471" t="str">
        <f>TEXT(Table1[[#This Row],[Order Date]],"DDD")</f>
        <v>Fri</v>
      </c>
      <c r="O471">
        <f>Table1[[#This Row],[Delivered Date]]-Table1[[#This Row],[Order Date]]</f>
        <v>10</v>
      </c>
      <c r="P471">
        <f>ROUND(G471*H471*VLOOKUP(D471,Table2[#All],2,FALSE),0)</f>
        <v>455</v>
      </c>
      <c r="Q471">
        <f>Table1[[#This Row],[Quantity]]*Table1[[#This Row],[Unit Price]]</f>
        <v>909</v>
      </c>
      <c r="R471">
        <f>Table1[[#This Row],[Sales Revenue]]-Table1[[#This Row],[Total Cost]]</f>
        <v>454</v>
      </c>
    </row>
    <row r="472" spans="1:18" x14ac:dyDescent="0.35">
      <c r="A472">
        <v>471</v>
      </c>
      <c r="B472" t="s">
        <v>597</v>
      </c>
      <c r="C472" t="s">
        <v>52</v>
      </c>
      <c r="D472" t="s">
        <v>112</v>
      </c>
      <c r="E472" s="1">
        <v>46012</v>
      </c>
      <c r="F472" s="1">
        <v>46015</v>
      </c>
      <c r="G472">
        <v>8</v>
      </c>
      <c r="H472">
        <v>189</v>
      </c>
      <c r="I472" t="s">
        <v>1</v>
      </c>
      <c r="J472" t="s">
        <v>70</v>
      </c>
      <c r="K472" t="s">
        <v>56</v>
      </c>
      <c r="L472">
        <f>YEAR(Table1[[#This Row],[Order Date]])</f>
        <v>2025</v>
      </c>
      <c r="M472" t="str">
        <f>TEXT(Table1[[#This Row],[Order Date]],"MMM")</f>
        <v>Dec</v>
      </c>
      <c r="N472" t="str">
        <f>TEXT(Table1[[#This Row],[Order Date]],"DDD")</f>
        <v>Sun</v>
      </c>
      <c r="O472">
        <f>Table1[[#This Row],[Delivered Date]]-Table1[[#This Row],[Order Date]]</f>
        <v>3</v>
      </c>
      <c r="P472">
        <f>ROUND(G472*H472*VLOOKUP(D472,Table2[#All],2,FALSE),0)</f>
        <v>1134</v>
      </c>
      <c r="Q472">
        <f>Table1[[#This Row],[Quantity]]*Table1[[#This Row],[Unit Price]]</f>
        <v>1512</v>
      </c>
      <c r="R472">
        <f>Table1[[#This Row],[Sales Revenue]]-Table1[[#This Row],[Total Cost]]</f>
        <v>378</v>
      </c>
    </row>
    <row r="473" spans="1:18" x14ac:dyDescent="0.35">
      <c r="A473">
        <v>472</v>
      </c>
      <c r="B473" t="s">
        <v>598</v>
      </c>
      <c r="C473" t="s">
        <v>51</v>
      </c>
      <c r="D473" t="s">
        <v>108</v>
      </c>
      <c r="E473" s="1">
        <v>45770</v>
      </c>
      <c r="F473" s="1">
        <v>45779</v>
      </c>
      <c r="G473">
        <v>4</v>
      </c>
      <c r="H473">
        <v>689</v>
      </c>
      <c r="I473" t="s">
        <v>17</v>
      </c>
      <c r="J473" t="s">
        <v>73</v>
      </c>
      <c r="K473" t="s">
        <v>57</v>
      </c>
      <c r="L473">
        <f>YEAR(Table1[[#This Row],[Order Date]])</f>
        <v>2025</v>
      </c>
      <c r="M473" t="str">
        <f>TEXT(Table1[[#This Row],[Order Date]],"MMM")</f>
        <v>Apr</v>
      </c>
      <c r="N473" t="str">
        <f>TEXT(Table1[[#This Row],[Order Date]],"DDD")</f>
        <v>Wed</v>
      </c>
      <c r="O473">
        <f>Table1[[#This Row],[Delivered Date]]-Table1[[#This Row],[Order Date]]</f>
        <v>9</v>
      </c>
      <c r="P473">
        <f>ROUND(G473*H473*VLOOKUP(D473,Table2[#All],2,FALSE),0)</f>
        <v>1516</v>
      </c>
      <c r="Q473">
        <f>Table1[[#This Row],[Quantity]]*Table1[[#This Row],[Unit Price]]</f>
        <v>2756</v>
      </c>
      <c r="R473">
        <f>Table1[[#This Row],[Sales Revenue]]-Table1[[#This Row],[Total Cost]]</f>
        <v>1240</v>
      </c>
    </row>
    <row r="474" spans="1:18" x14ac:dyDescent="0.35">
      <c r="A474">
        <v>473</v>
      </c>
      <c r="B474" t="s">
        <v>599</v>
      </c>
      <c r="C474" t="s">
        <v>49</v>
      </c>
      <c r="D474" t="s">
        <v>123</v>
      </c>
      <c r="E474" s="1">
        <v>45921</v>
      </c>
      <c r="F474" s="1">
        <v>45928</v>
      </c>
      <c r="G474">
        <v>9</v>
      </c>
      <c r="H474">
        <v>485</v>
      </c>
      <c r="I474" t="s">
        <v>17</v>
      </c>
      <c r="J474" t="s">
        <v>71</v>
      </c>
      <c r="K474" t="s">
        <v>56</v>
      </c>
      <c r="L474">
        <f>YEAR(Table1[[#This Row],[Order Date]])</f>
        <v>2025</v>
      </c>
      <c r="M474" t="str">
        <f>TEXT(Table1[[#This Row],[Order Date]],"MMM")</f>
        <v>Sep</v>
      </c>
      <c r="N474" t="str">
        <f>TEXT(Table1[[#This Row],[Order Date]],"DDD")</f>
        <v>Sun</v>
      </c>
      <c r="O474">
        <f>Table1[[#This Row],[Delivered Date]]-Table1[[#This Row],[Order Date]]</f>
        <v>7</v>
      </c>
      <c r="P474">
        <f>ROUND(G474*H474*VLOOKUP(D474,Table2[#All],2,FALSE),0)</f>
        <v>2619</v>
      </c>
      <c r="Q474">
        <f>Table1[[#This Row],[Quantity]]*Table1[[#This Row],[Unit Price]]</f>
        <v>4365</v>
      </c>
      <c r="R474">
        <f>Table1[[#This Row],[Sales Revenue]]-Table1[[#This Row],[Total Cost]]</f>
        <v>1746</v>
      </c>
    </row>
    <row r="475" spans="1:18" x14ac:dyDescent="0.35">
      <c r="A475">
        <v>474</v>
      </c>
      <c r="B475" t="s">
        <v>600</v>
      </c>
      <c r="C475" t="s">
        <v>51</v>
      </c>
      <c r="D475" t="s">
        <v>108</v>
      </c>
      <c r="E475" s="1">
        <v>45909</v>
      </c>
      <c r="F475" s="1">
        <v>45911</v>
      </c>
      <c r="G475">
        <v>2</v>
      </c>
      <c r="H475">
        <v>31</v>
      </c>
      <c r="I475" t="s">
        <v>17</v>
      </c>
      <c r="J475" t="s">
        <v>74</v>
      </c>
      <c r="K475" t="s">
        <v>58</v>
      </c>
      <c r="L475">
        <f>YEAR(Table1[[#This Row],[Order Date]])</f>
        <v>2025</v>
      </c>
      <c r="M475" t="str">
        <f>TEXT(Table1[[#This Row],[Order Date]],"MMM")</f>
        <v>Sep</v>
      </c>
      <c r="N475" t="str">
        <f>TEXT(Table1[[#This Row],[Order Date]],"DDD")</f>
        <v>Tue</v>
      </c>
      <c r="O475">
        <f>Table1[[#This Row],[Delivered Date]]-Table1[[#This Row],[Order Date]]</f>
        <v>2</v>
      </c>
      <c r="P475">
        <f>ROUND(G475*H475*VLOOKUP(D475,Table2[#All],2,FALSE),0)</f>
        <v>34</v>
      </c>
      <c r="Q475">
        <f>Table1[[#This Row],[Quantity]]*Table1[[#This Row],[Unit Price]]</f>
        <v>62</v>
      </c>
      <c r="R475">
        <f>Table1[[#This Row],[Sales Revenue]]-Table1[[#This Row],[Total Cost]]</f>
        <v>28</v>
      </c>
    </row>
    <row r="476" spans="1:18" x14ac:dyDescent="0.35">
      <c r="A476">
        <v>475</v>
      </c>
      <c r="B476" t="s">
        <v>601</v>
      </c>
      <c r="C476" t="s">
        <v>49</v>
      </c>
      <c r="D476" t="s">
        <v>134</v>
      </c>
      <c r="E476" s="1">
        <v>45912</v>
      </c>
      <c r="F476" s="1">
        <v>45914</v>
      </c>
      <c r="G476">
        <v>6</v>
      </c>
      <c r="H476">
        <v>806</v>
      </c>
      <c r="I476" t="s">
        <v>1</v>
      </c>
      <c r="J476" t="s">
        <v>72</v>
      </c>
      <c r="K476" t="s">
        <v>58</v>
      </c>
      <c r="L476">
        <f>YEAR(Table1[[#This Row],[Order Date]])</f>
        <v>2025</v>
      </c>
      <c r="M476" t="str">
        <f>TEXT(Table1[[#This Row],[Order Date]],"MMM")</f>
        <v>Sep</v>
      </c>
      <c r="N476" t="str">
        <f>TEXT(Table1[[#This Row],[Order Date]],"DDD")</f>
        <v>Fri</v>
      </c>
      <c r="O476">
        <f>Table1[[#This Row],[Delivered Date]]-Table1[[#This Row],[Order Date]]</f>
        <v>2</v>
      </c>
      <c r="P476">
        <f>ROUND(G476*H476*VLOOKUP(D476,Table2[#All],2,FALSE),0)</f>
        <v>2660</v>
      </c>
      <c r="Q476">
        <f>Table1[[#This Row],[Quantity]]*Table1[[#This Row],[Unit Price]]</f>
        <v>4836</v>
      </c>
      <c r="R476">
        <f>Table1[[#This Row],[Sales Revenue]]-Table1[[#This Row],[Total Cost]]</f>
        <v>2176</v>
      </c>
    </row>
    <row r="477" spans="1:18" x14ac:dyDescent="0.35">
      <c r="A477">
        <v>476</v>
      </c>
      <c r="B477" t="s">
        <v>602</v>
      </c>
      <c r="C477" t="s">
        <v>52</v>
      </c>
      <c r="D477" t="s">
        <v>121</v>
      </c>
      <c r="E477" s="1">
        <v>45938</v>
      </c>
      <c r="F477" s="1">
        <v>45940</v>
      </c>
      <c r="G477">
        <v>5</v>
      </c>
      <c r="H477">
        <v>720</v>
      </c>
      <c r="I477" t="s">
        <v>1</v>
      </c>
      <c r="J477" t="s">
        <v>70</v>
      </c>
      <c r="K477" t="s">
        <v>56</v>
      </c>
      <c r="L477">
        <f>YEAR(Table1[[#This Row],[Order Date]])</f>
        <v>2025</v>
      </c>
      <c r="M477" t="str">
        <f>TEXT(Table1[[#This Row],[Order Date]],"MMM")</f>
        <v>Oct</v>
      </c>
      <c r="N477" t="str">
        <f>TEXT(Table1[[#This Row],[Order Date]],"DDD")</f>
        <v>Wed</v>
      </c>
      <c r="O477">
        <f>Table1[[#This Row],[Delivered Date]]-Table1[[#This Row],[Order Date]]</f>
        <v>2</v>
      </c>
      <c r="P477">
        <f>ROUND(G477*H477*VLOOKUP(D477,Table2[#All],2,FALSE),0)</f>
        <v>2340</v>
      </c>
      <c r="Q477">
        <f>Table1[[#This Row],[Quantity]]*Table1[[#This Row],[Unit Price]]</f>
        <v>3600</v>
      </c>
      <c r="R477">
        <f>Table1[[#This Row],[Sales Revenue]]-Table1[[#This Row],[Total Cost]]</f>
        <v>1260</v>
      </c>
    </row>
    <row r="478" spans="1:18" x14ac:dyDescent="0.35">
      <c r="A478">
        <v>477</v>
      </c>
      <c r="B478" t="s">
        <v>603</v>
      </c>
      <c r="C478" t="s">
        <v>52</v>
      </c>
      <c r="D478" t="s">
        <v>121</v>
      </c>
      <c r="E478" s="1">
        <v>45855</v>
      </c>
      <c r="F478" s="1">
        <v>45861</v>
      </c>
      <c r="G478">
        <v>2</v>
      </c>
      <c r="H478">
        <v>420</v>
      </c>
      <c r="I478" t="s">
        <v>1</v>
      </c>
      <c r="J478" t="s">
        <v>73</v>
      </c>
      <c r="K478" t="s">
        <v>55</v>
      </c>
      <c r="L478">
        <f>YEAR(Table1[[#This Row],[Order Date]])</f>
        <v>2025</v>
      </c>
      <c r="M478" t="str">
        <f>TEXT(Table1[[#This Row],[Order Date]],"MMM")</f>
        <v>Jul</v>
      </c>
      <c r="N478" t="str">
        <f>TEXT(Table1[[#This Row],[Order Date]],"DDD")</f>
        <v>Thu</v>
      </c>
      <c r="O478">
        <f>Table1[[#This Row],[Delivered Date]]-Table1[[#This Row],[Order Date]]</f>
        <v>6</v>
      </c>
      <c r="P478">
        <f>ROUND(G478*H478*VLOOKUP(D478,Table2[#All],2,FALSE),0)</f>
        <v>546</v>
      </c>
      <c r="Q478">
        <f>Table1[[#This Row],[Quantity]]*Table1[[#This Row],[Unit Price]]</f>
        <v>840</v>
      </c>
      <c r="R478">
        <f>Table1[[#This Row],[Sales Revenue]]-Table1[[#This Row],[Total Cost]]</f>
        <v>294</v>
      </c>
    </row>
    <row r="479" spans="1:18" x14ac:dyDescent="0.35">
      <c r="A479">
        <v>478</v>
      </c>
      <c r="B479" t="s">
        <v>604</v>
      </c>
      <c r="C479" t="s">
        <v>51</v>
      </c>
      <c r="D479" t="s">
        <v>148</v>
      </c>
      <c r="E479" s="1">
        <v>46007</v>
      </c>
      <c r="F479" s="1">
        <v>46017</v>
      </c>
      <c r="G479">
        <v>3</v>
      </c>
      <c r="H479">
        <v>10</v>
      </c>
      <c r="I479" t="s">
        <v>1</v>
      </c>
      <c r="J479" t="s">
        <v>72</v>
      </c>
      <c r="K479" t="s">
        <v>55</v>
      </c>
      <c r="L479">
        <f>YEAR(Table1[[#This Row],[Order Date]])</f>
        <v>2025</v>
      </c>
      <c r="M479" t="str">
        <f>TEXT(Table1[[#This Row],[Order Date]],"MMM")</f>
        <v>Dec</v>
      </c>
      <c r="N479" t="str">
        <f>TEXT(Table1[[#This Row],[Order Date]],"DDD")</f>
        <v>Tue</v>
      </c>
      <c r="O479">
        <f>Table1[[#This Row],[Delivered Date]]-Table1[[#This Row],[Order Date]]</f>
        <v>10</v>
      </c>
      <c r="P479">
        <f>ROUND(G479*H479*VLOOKUP(D479,Table2[#All],2,FALSE),0)</f>
        <v>17</v>
      </c>
      <c r="Q479">
        <f>Table1[[#This Row],[Quantity]]*Table1[[#This Row],[Unit Price]]</f>
        <v>30</v>
      </c>
      <c r="R479">
        <f>Table1[[#This Row],[Sales Revenue]]-Table1[[#This Row],[Total Cost]]</f>
        <v>13</v>
      </c>
    </row>
    <row r="480" spans="1:18" x14ac:dyDescent="0.35">
      <c r="A480">
        <v>479</v>
      </c>
      <c r="B480" t="s">
        <v>605</v>
      </c>
      <c r="C480" t="s">
        <v>49</v>
      </c>
      <c r="D480" t="s">
        <v>104</v>
      </c>
      <c r="E480" s="1">
        <v>45953</v>
      </c>
      <c r="F480" s="1">
        <v>45963</v>
      </c>
      <c r="G480">
        <v>1</v>
      </c>
      <c r="H480">
        <v>950</v>
      </c>
      <c r="I480" t="s">
        <v>1</v>
      </c>
      <c r="J480" t="s">
        <v>73</v>
      </c>
      <c r="K480" t="s">
        <v>57</v>
      </c>
      <c r="L480">
        <f>YEAR(Table1[[#This Row],[Order Date]])</f>
        <v>2025</v>
      </c>
      <c r="M480" t="str">
        <f>TEXT(Table1[[#This Row],[Order Date]],"MMM")</f>
        <v>Oct</v>
      </c>
      <c r="N480" t="str">
        <f>TEXT(Table1[[#This Row],[Order Date]],"DDD")</f>
        <v>Thu</v>
      </c>
      <c r="O480">
        <f>Table1[[#This Row],[Delivered Date]]-Table1[[#This Row],[Order Date]]</f>
        <v>10</v>
      </c>
      <c r="P480">
        <f>ROUND(G480*H480*VLOOKUP(D480,Table2[#All],2,FALSE),0)</f>
        <v>475</v>
      </c>
      <c r="Q480">
        <f>Table1[[#This Row],[Quantity]]*Table1[[#This Row],[Unit Price]]</f>
        <v>950</v>
      </c>
      <c r="R480">
        <f>Table1[[#This Row],[Sales Revenue]]-Table1[[#This Row],[Total Cost]]</f>
        <v>475</v>
      </c>
    </row>
    <row r="481" spans="1:18" x14ac:dyDescent="0.35">
      <c r="A481">
        <v>480</v>
      </c>
      <c r="B481" t="s">
        <v>606</v>
      </c>
      <c r="C481" t="s">
        <v>48</v>
      </c>
      <c r="D481" t="s">
        <v>119</v>
      </c>
      <c r="E481" s="1">
        <v>45716</v>
      </c>
      <c r="F481" s="1">
        <v>45722</v>
      </c>
      <c r="G481">
        <v>7</v>
      </c>
      <c r="H481">
        <v>996</v>
      </c>
      <c r="I481" t="s">
        <v>1</v>
      </c>
      <c r="J481" t="s">
        <v>74</v>
      </c>
      <c r="K481" t="s">
        <v>58</v>
      </c>
      <c r="L481">
        <f>YEAR(Table1[[#This Row],[Order Date]])</f>
        <v>2025</v>
      </c>
      <c r="M481" t="str">
        <f>TEXT(Table1[[#This Row],[Order Date]],"MMM")</f>
        <v>Feb</v>
      </c>
      <c r="N481" t="str">
        <f>TEXT(Table1[[#This Row],[Order Date]],"DDD")</f>
        <v>Fri</v>
      </c>
      <c r="O481">
        <f>Table1[[#This Row],[Delivered Date]]-Table1[[#This Row],[Order Date]]</f>
        <v>6</v>
      </c>
      <c r="P481">
        <f>ROUND(G481*H481*VLOOKUP(D481,Table2[#All],2,FALSE),0)</f>
        <v>4532</v>
      </c>
      <c r="Q481">
        <f>Table1[[#This Row],[Quantity]]*Table1[[#This Row],[Unit Price]]</f>
        <v>6972</v>
      </c>
      <c r="R481">
        <f>Table1[[#This Row],[Sales Revenue]]-Table1[[#This Row],[Total Cost]]</f>
        <v>2440</v>
      </c>
    </row>
    <row r="482" spans="1:18" x14ac:dyDescent="0.35">
      <c r="A482">
        <v>481</v>
      </c>
      <c r="B482" t="s">
        <v>607</v>
      </c>
      <c r="C482" t="s">
        <v>49</v>
      </c>
      <c r="D482" t="s">
        <v>134</v>
      </c>
      <c r="E482" s="1">
        <v>45689</v>
      </c>
      <c r="F482" s="1">
        <v>45693</v>
      </c>
      <c r="G482">
        <v>4</v>
      </c>
      <c r="H482">
        <v>439</v>
      </c>
      <c r="I482" t="s">
        <v>1</v>
      </c>
      <c r="J482" t="s">
        <v>71</v>
      </c>
      <c r="K482" t="s">
        <v>56</v>
      </c>
      <c r="L482">
        <f>YEAR(Table1[[#This Row],[Order Date]])</f>
        <v>2025</v>
      </c>
      <c r="M482" t="str">
        <f>TEXT(Table1[[#This Row],[Order Date]],"MMM")</f>
        <v>Feb</v>
      </c>
      <c r="N482" t="str">
        <f>TEXT(Table1[[#This Row],[Order Date]],"DDD")</f>
        <v>Sat</v>
      </c>
      <c r="O482">
        <f>Table1[[#This Row],[Delivered Date]]-Table1[[#This Row],[Order Date]]</f>
        <v>4</v>
      </c>
      <c r="P482">
        <f>ROUND(G482*H482*VLOOKUP(D482,Table2[#All],2,FALSE),0)</f>
        <v>966</v>
      </c>
      <c r="Q482">
        <f>Table1[[#This Row],[Quantity]]*Table1[[#This Row],[Unit Price]]</f>
        <v>1756</v>
      </c>
      <c r="R482">
        <f>Table1[[#This Row],[Sales Revenue]]-Table1[[#This Row],[Total Cost]]</f>
        <v>790</v>
      </c>
    </row>
    <row r="483" spans="1:18" x14ac:dyDescent="0.35">
      <c r="A483">
        <v>482</v>
      </c>
      <c r="B483" t="s">
        <v>608</v>
      </c>
      <c r="C483" t="s">
        <v>49</v>
      </c>
      <c r="D483" t="s">
        <v>134</v>
      </c>
      <c r="E483" s="1">
        <v>45660</v>
      </c>
      <c r="F483" s="1">
        <v>45667</v>
      </c>
      <c r="G483">
        <v>9</v>
      </c>
      <c r="H483">
        <v>727</v>
      </c>
      <c r="I483" t="s">
        <v>1</v>
      </c>
      <c r="J483" t="s">
        <v>70</v>
      </c>
      <c r="K483" t="s">
        <v>58</v>
      </c>
      <c r="L483">
        <f>YEAR(Table1[[#This Row],[Order Date]])</f>
        <v>2025</v>
      </c>
      <c r="M483" t="str">
        <f>TEXT(Table1[[#This Row],[Order Date]],"MMM")</f>
        <v>Jan</v>
      </c>
      <c r="N483" t="str">
        <f>TEXT(Table1[[#This Row],[Order Date]],"DDD")</f>
        <v>Fri</v>
      </c>
      <c r="O483">
        <f>Table1[[#This Row],[Delivered Date]]-Table1[[#This Row],[Order Date]]</f>
        <v>7</v>
      </c>
      <c r="P483">
        <f>ROUND(G483*H483*VLOOKUP(D483,Table2[#All],2,FALSE),0)</f>
        <v>3599</v>
      </c>
      <c r="Q483">
        <f>Table1[[#This Row],[Quantity]]*Table1[[#This Row],[Unit Price]]</f>
        <v>6543</v>
      </c>
      <c r="R483">
        <f>Table1[[#This Row],[Sales Revenue]]-Table1[[#This Row],[Total Cost]]</f>
        <v>2944</v>
      </c>
    </row>
    <row r="484" spans="1:18" x14ac:dyDescent="0.35">
      <c r="A484">
        <v>483</v>
      </c>
      <c r="B484" t="s">
        <v>609</v>
      </c>
      <c r="C484" t="s">
        <v>50</v>
      </c>
      <c r="D484" t="s">
        <v>110</v>
      </c>
      <c r="E484" s="1">
        <v>45704</v>
      </c>
      <c r="F484" s="1">
        <v>45708</v>
      </c>
      <c r="G484">
        <v>5</v>
      </c>
      <c r="H484">
        <v>314</v>
      </c>
      <c r="I484" t="s">
        <v>1</v>
      </c>
      <c r="J484" t="s">
        <v>72</v>
      </c>
      <c r="K484" t="s">
        <v>56</v>
      </c>
      <c r="L484">
        <f>YEAR(Table1[[#This Row],[Order Date]])</f>
        <v>2025</v>
      </c>
      <c r="M484" t="str">
        <f>TEXT(Table1[[#This Row],[Order Date]],"MMM")</f>
        <v>Feb</v>
      </c>
      <c r="N484" t="str">
        <f>TEXT(Table1[[#This Row],[Order Date]],"DDD")</f>
        <v>Sun</v>
      </c>
      <c r="O484">
        <f>Table1[[#This Row],[Delivered Date]]-Table1[[#This Row],[Order Date]]</f>
        <v>4</v>
      </c>
      <c r="P484">
        <f>ROUND(G484*H484*VLOOKUP(D484,Table2[#All],2,FALSE),0)</f>
        <v>1021</v>
      </c>
      <c r="Q484">
        <f>Table1[[#This Row],[Quantity]]*Table1[[#This Row],[Unit Price]]</f>
        <v>1570</v>
      </c>
      <c r="R484">
        <f>Table1[[#This Row],[Sales Revenue]]-Table1[[#This Row],[Total Cost]]</f>
        <v>549</v>
      </c>
    </row>
    <row r="485" spans="1:18" x14ac:dyDescent="0.35">
      <c r="A485">
        <v>484</v>
      </c>
      <c r="B485" t="s">
        <v>610</v>
      </c>
      <c r="C485" t="s">
        <v>52</v>
      </c>
      <c r="D485" t="s">
        <v>154</v>
      </c>
      <c r="E485" s="1">
        <v>45920</v>
      </c>
      <c r="F485" s="1">
        <v>45924</v>
      </c>
      <c r="G485">
        <v>8</v>
      </c>
      <c r="H485">
        <v>419</v>
      </c>
      <c r="I485" t="s">
        <v>17</v>
      </c>
      <c r="J485" t="s">
        <v>70</v>
      </c>
      <c r="K485" t="s">
        <v>55</v>
      </c>
      <c r="L485">
        <f>YEAR(Table1[[#This Row],[Order Date]])</f>
        <v>2025</v>
      </c>
      <c r="M485" t="str">
        <f>TEXT(Table1[[#This Row],[Order Date]],"MMM")</f>
        <v>Sep</v>
      </c>
      <c r="N485" t="str">
        <f>TEXT(Table1[[#This Row],[Order Date]],"DDD")</f>
        <v>Sat</v>
      </c>
      <c r="O485">
        <f>Table1[[#This Row],[Delivered Date]]-Table1[[#This Row],[Order Date]]</f>
        <v>4</v>
      </c>
      <c r="P485">
        <f>ROUND(G485*H485*VLOOKUP(D485,Table2[#All],2,FALSE),0)</f>
        <v>2514</v>
      </c>
      <c r="Q485">
        <f>Table1[[#This Row],[Quantity]]*Table1[[#This Row],[Unit Price]]</f>
        <v>3352</v>
      </c>
      <c r="R485">
        <f>Table1[[#This Row],[Sales Revenue]]-Table1[[#This Row],[Total Cost]]</f>
        <v>838</v>
      </c>
    </row>
    <row r="486" spans="1:18" x14ac:dyDescent="0.35">
      <c r="A486">
        <v>485</v>
      </c>
      <c r="B486" t="s">
        <v>118</v>
      </c>
      <c r="C486" t="s">
        <v>49</v>
      </c>
      <c r="D486" t="s">
        <v>123</v>
      </c>
      <c r="E486" s="1">
        <v>45987</v>
      </c>
      <c r="F486" s="1">
        <v>45996</v>
      </c>
      <c r="G486">
        <v>5</v>
      </c>
      <c r="H486">
        <v>900</v>
      </c>
      <c r="I486" t="s">
        <v>17</v>
      </c>
      <c r="J486" t="s">
        <v>73</v>
      </c>
      <c r="K486" t="s">
        <v>55</v>
      </c>
      <c r="L486">
        <f>YEAR(Table1[[#This Row],[Order Date]])</f>
        <v>2025</v>
      </c>
      <c r="M486" t="str">
        <f>TEXT(Table1[[#This Row],[Order Date]],"MMM")</f>
        <v>Nov</v>
      </c>
      <c r="N486" t="str">
        <f>TEXT(Table1[[#This Row],[Order Date]],"DDD")</f>
        <v>Wed</v>
      </c>
      <c r="O486">
        <f>Table1[[#This Row],[Delivered Date]]-Table1[[#This Row],[Order Date]]</f>
        <v>9</v>
      </c>
      <c r="P486">
        <f>ROUND(G486*H486*VLOOKUP(D486,Table2[#All],2,FALSE),0)</f>
        <v>2700</v>
      </c>
      <c r="Q486">
        <f>Table1[[#This Row],[Quantity]]*Table1[[#This Row],[Unit Price]]</f>
        <v>4500</v>
      </c>
      <c r="R486">
        <f>Table1[[#This Row],[Sales Revenue]]-Table1[[#This Row],[Total Cost]]</f>
        <v>1800</v>
      </c>
    </row>
    <row r="487" spans="1:18" x14ac:dyDescent="0.35">
      <c r="A487">
        <v>486</v>
      </c>
      <c r="B487" t="s">
        <v>120</v>
      </c>
      <c r="C487" t="s">
        <v>51</v>
      </c>
      <c r="D487" t="s">
        <v>108</v>
      </c>
      <c r="E487" s="1">
        <v>45988</v>
      </c>
      <c r="F487" s="1">
        <v>45994</v>
      </c>
      <c r="G487">
        <v>7</v>
      </c>
      <c r="H487">
        <v>444</v>
      </c>
      <c r="I487" t="s">
        <v>17</v>
      </c>
      <c r="J487" t="s">
        <v>73</v>
      </c>
      <c r="K487" t="s">
        <v>55</v>
      </c>
      <c r="L487">
        <f>YEAR(Table1[[#This Row],[Order Date]])</f>
        <v>2025</v>
      </c>
      <c r="M487" t="str">
        <f>TEXT(Table1[[#This Row],[Order Date]],"MMM")</f>
        <v>Nov</v>
      </c>
      <c r="N487" t="str">
        <f>TEXT(Table1[[#This Row],[Order Date]],"DDD")</f>
        <v>Thu</v>
      </c>
      <c r="O487">
        <f>Table1[[#This Row],[Delivered Date]]-Table1[[#This Row],[Order Date]]</f>
        <v>6</v>
      </c>
      <c r="P487">
        <f>ROUND(G487*H487*VLOOKUP(D487,Table2[#All],2,FALSE),0)</f>
        <v>1709</v>
      </c>
      <c r="Q487">
        <f>Table1[[#This Row],[Quantity]]*Table1[[#This Row],[Unit Price]]</f>
        <v>3108</v>
      </c>
      <c r="R487">
        <f>Table1[[#This Row],[Sales Revenue]]-Table1[[#This Row],[Total Cost]]</f>
        <v>1399</v>
      </c>
    </row>
    <row r="488" spans="1:18" x14ac:dyDescent="0.35">
      <c r="A488">
        <v>487</v>
      </c>
      <c r="B488" t="s">
        <v>122</v>
      </c>
      <c r="C488" t="s">
        <v>51</v>
      </c>
      <c r="D488" t="s">
        <v>108</v>
      </c>
      <c r="E488" s="1">
        <v>45814</v>
      </c>
      <c r="F488" s="1">
        <v>45817</v>
      </c>
      <c r="G488">
        <v>5</v>
      </c>
      <c r="H488">
        <v>615</v>
      </c>
      <c r="I488" t="s">
        <v>17</v>
      </c>
      <c r="J488" t="s">
        <v>73</v>
      </c>
      <c r="K488" t="s">
        <v>58</v>
      </c>
      <c r="L488">
        <f>YEAR(Table1[[#This Row],[Order Date]])</f>
        <v>2025</v>
      </c>
      <c r="M488" t="str">
        <f>TEXT(Table1[[#This Row],[Order Date]],"MMM")</f>
        <v>Jun</v>
      </c>
      <c r="N488" t="str">
        <f>TEXT(Table1[[#This Row],[Order Date]],"DDD")</f>
        <v>Fri</v>
      </c>
      <c r="O488">
        <f>Table1[[#This Row],[Delivered Date]]-Table1[[#This Row],[Order Date]]</f>
        <v>3</v>
      </c>
      <c r="P488">
        <f>ROUND(G488*H488*VLOOKUP(D488,Table2[#All],2,FALSE),0)</f>
        <v>1691</v>
      </c>
      <c r="Q488">
        <f>Table1[[#This Row],[Quantity]]*Table1[[#This Row],[Unit Price]]</f>
        <v>3075</v>
      </c>
      <c r="R488">
        <f>Table1[[#This Row],[Sales Revenue]]-Table1[[#This Row],[Total Cost]]</f>
        <v>1384</v>
      </c>
    </row>
    <row r="489" spans="1:18" x14ac:dyDescent="0.35">
      <c r="A489">
        <v>488</v>
      </c>
      <c r="B489" t="s">
        <v>124</v>
      </c>
      <c r="C489" t="s">
        <v>49</v>
      </c>
      <c r="D489" t="s">
        <v>142</v>
      </c>
      <c r="E489" s="1">
        <v>46006</v>
      </c>
      <c r="F489" s="1">
        <v>46007</v>
      </c>
      <c r="G489">
        <v>7</v>
      </c>
      <c r="H489">
        <v>595</v>
      </c>
      <c r="I489" t="s">
        <v>1</v>
      </c>
      <c r="J489" t="s">
        <v>70</v>
      </c>
      <c r="K489" t="s">
        <v>57</v>
      </c>
      <c r="L489">
        <f>YEAR(Table1[[#This Row],[Order Date]])</f>
        <v>2025</v>
      </c>
      <c r="M489" t="str">
        <f>TEXT(Table1[[#This Row],[Order Date]],"MMM")</f>
        <v>Dec</v>
      </c>
      <c r="N489" t="str">
        <f>TEXT(Table1[[#This Row],[Order Date]],"DDD")</f>
        <v>Mon</v>
      </c>
      <c r="O489">
        <f>Table1[[#This Row],[Delivered Date]]-Table1[[#This Row],[Order Date]]</f>
        <v>1</v>
      </c>
      <c r="P489">
        <f>ROUND(G489*H489*VLOOKUP(D489,Table2[#All],2,FALSE),0)</f>
        <v>2083</v>
      </c>
      <c r="Q489">
        <f>Table1[[#This Row],[Quantity]]*Table1[[#This Row],[Unit Price]]</f>
        <v>4165</v>
      </c>
      <c r="R489">
        <f>Table1[[#This Row],[Sales Revenue]]-Table1[[#This Row],[Total Cost]]</f>
        <v>2082</v>
      </c>
    </row>
    <row r="490" spans="1:18" x14ac:dyDescent="0.35">
      <c r="A490">
        <v>489</v>
      </c>
      <c r="B490" t="s">
        <v>125</v>
      </c>
      <c r="C490" t="s">
        <v>52</v>
      </c>
      <c r="D490" t="s">
        <v>128</v>
      </c>
      <c r="E490" s="1">
        <v>45660</v>
      </c>
      <c r="F490" s="1">
        <v>45669</v>
      </c>
      <c r="G490">
        <v>1</v>
      </c>
      <c r="H490">
        <v>669</v>
      </c>
      <c r="I490" t="s">
        <v>1</v>
      </c>
      <c r="J490" t="s">
        <v>70</v>
      </c>
      <c r="K490" t="s">
        <v>57</v>
      </c>
      <c r="L490">
        <f>YEAR(Table1[[#This Row],[Order Date]])</f>
        <v>2025</v>
      </c>
      <c r="M490" t="str">
        <f>TEXT(Table1[[#This Row],[Order Date]],"MMM")</f>
        <v>Jan</v>
      </c>
      <c r="N490" t="str">
        <f>TEXT(Table1[[#This Row],[Order Date]],"DDD")</f>
        <v>Fri</v>
      </c>
      <c r="O490">
        <f>Table1[[#This Row],[Delivered Date]]-Table1[[#This Row],[Order Date]]</f>
        <v>9</v>
      </c>
      <c r="P490">
        <f>ROUND(G490*H490*VLOOKUP(D490,Table2[#All],2,FALSE),0)</f>
        <v>468</v>
      </c>
      <c r="Q490">
        <f>Table1[[#This Row],[Quantity]]*Table1[[#This Row],[Unit Price]]</f>
        <v>669</v>
      </c>
      <c r="R490">
        <f>Table1[[#This Row],[Sales Revenue]]-Table1[[#This Row],[Total Cost]]</f>
        <v>201</v>
      </c>
    </row>
    <row r="491" spans="1:18" x14ac:dyDescent="0.35">
      <c r="A491">
        <v>490</v>
      </c>
      <c r="B491" t="s">
        <v>126</v>
      </c>
      <c r="C491" t="s">
        <v>48</v>
      </c>
      <c r="D491" t="s">
        <v>119</v>
      </c>
      <c r="E491" s="1">
        <v>45879</v>
      </c>
      <c r="F491" s="1">
        <v>45882</v>
      </c>
      <c r="G491">
        <v>9</v>
      </c>
      <c r="H491">
        <v>967</v>
      </c>
      <c r="I491" t="s">
        <v>1</v>
      </c>
      <c r="J491" t="s">
        <v>72</v>
      </c>
      <c r="K491" t="s">
        <v>57</v>
      </c>
      <c r="L491">
        <f>YEAR(Table1[[#This Row],[Order Date]])</f>
        <v>2025</v>
      </c>
      <c r="M491" t="str">
        <f>TEXT(Table1[[#This Row],[Order Date]],"MMM")</f>
        <v>Aug</v>
      </c>
      <c r="N491" t="str">
        <f>TEXT(Table1[[#This Row],[Order Date]],"DDD")</f>
        <v>Sun</v>
      </c>
      <c r="O491">
        <f>Table1[[#This Row],[Delivered Date]]-Table1[[#This Row],[Order Date]]</f>
        <v>3</v>
      </c>
      <c r="P491">
        <f>ROUND(G491*H491*VLOOKUP(D491,Table2[#All],2,FALSE),0)</f>
        <v>5657</v>
      </c>
      <c r="Q491">
        <f>Table1[[#This Row],[Quantity]]*Table1[[#This Row],[Unit Price]]</f>
        <v>8703</v>
      </c>
      <c r="R491">
        <f>Table1[[#This Row],[Sales Revenue]]-Table1[[#This Row],[Total Cost]]</f>
        <v>3046</v>
      </c>
    </row>
    <row r="492" spans="1:18" x14ac:dyDescent="0.35">
      <c r="A492">
        <v>491</v>
      </c>
      <c r="B492" t="s">
        <v>127</v>
      </c>
      <c r="C492" t="s">
        <v>50</v>
      </c>
      <c r="D492" t="s">
        <v>102</v>
      </c>
      <c r="E492" s="1">
        <v>45759</v>
      </c>
      <c r="F492" s="1">
        <v>45765</v>
      </c>
      <c r="G492">
        <v>5</v>
      </c>
      <c r="H492">
        <v>874</v>
      </c>
      <c r="I492" t="s">
        <v>1</v>
      </c>
      <c r="J492" t="s">
        <v>72</v>
      </c>
      <c r="K492" t="s">
        <v>55</v>
      </c>
      <c r="L492">
        <f>YEAR(Table1[[#This Row],[Order Date]])</f>
        <v>2025</v>
      </c>
      <c r="M492" t="str">
        <f>TEXT(Table1[[#This Row],[Order Date]],"MMM")</f>
        <v>Apr</v>
      </c>
      <c r="N492" t="str">
        <f>TEXT(Table1[[#This Row],[Order Date]],"DDD")</f>
        <v>Sat</v>
      </c>
      <c r="O492">
        <f>Table1[[#This Row],[Delivered Date]]-Table1[[#This Row],[Order Date]]</f>
        <v>6</v>
      </c>
      <c r="P492">
        <f>ROUND(G492*H492*VLOOKUP(D492,Table2[#All],2,FALSE),0)</f>
        <v>3278</v>
      </c>
      <c r="Q492">
        <f>Table1[[#This Row],[Quantity]]*Table1[[#This Row],[Unit Price]]</f>
        <v>4370</v>
      </c>
      <c r="R492">
        <f>Table1[[#This Row],[Sales Revenue]]-Table1[[#This Row],[Total Cost]]</f>
        <v>1092</v>
      </c>
    </row>
    <row r="493" spans="1:18" x14ac:dyDescent="0.35">
      <c r="A493">
        <v>492</v>
      </c>
      <c r="B493" t="s">
        <v>129</v>
      </c>
      <c r="C493" t="s">
        <v>51</v>
      </c>
      <c r="D493" t="s">
        <v>117</v>
      </c>
      <c r="E493" s="1">
        <v>45948</v>
      </c>
      <c r="F493" s="1">
        <v>45955</v>
      </c>
      <c r="G493">
        <v>6</v>
      </c>
      <c r="H493">
        <v>124</v>
      </c>
      <c r="I493" t="s">
        <v>17</v>
      </c>
      <c r="J493" t="s">
        <v>70</v>
      </c>
      <c r="K493" t="s">
        <v>55</v>
      </c>
      <c r="L493">
        <f>YEAR(Table1[[#This Row],[Order Date]])</f>
        <v>2025</v>
      </c>
      <c r="M493" t="str">
        <f>TEXT(Table1[[#This Row],[Order Date]],"MMM")</f>
        <v>Oct</v>
      </c>
      <c r="N493" t="str">
        <f>TEXT(Table1[[#This Row],[Order Date]],"DDD")</f>
        <v>Sat</v>
      </c>
      <c r="O493">
        <f>Table1[[#This Row],[Delivered Date]]-Table1[[#This Row],[Order Date]]</f>
        <v>7</v>
      </c>
      <c r="P493">
        <f>ROUND(G493*H493*VLOOKUP(D493,Table2[#All],2,FALSE),0)</f>
        <v>372</v>
      </c>
      <c r="Q493">
        <f>Table1[[#This Row],[Quantity]]*Table1[[#This Row],[Unit Price]]</f>
        <v>744</v>
      </c>
      <c r="R493">
        <f>Table1[[#This Row],[Sales Revenue]]-Table1[[#This Row],[Total Cost]]</f>
        <v>372</v>
      </c>
    </row>
    <row r="494" spans="1:18" x14ac:dyDescent="0.35">
      <c r="A494">
        <v>493</v>
      </c>
      <c r="B494" t="s">
        <v>131</v>
      </c>
      <c r="C494" t="s">
        <v>49</v>
      </c>
      <c r="D494" t="s">
        <v>123</v>
      </c>
      <c r="E494" s="1">
        <v>45956</v>
      </c>
      <c r="F494" s="1">
        <v>45962</v>
      </c>
      <c r="G494">
        <v>6</v>
      </c>
      <c r="H494">
        <v>894</v>
      </c>
      <c r="I494" t="s">
        <v>17</v>
      </c>
      <c r="J494" t="s">
        <v>72</v>
      </c>
      <c r="K494" t="s">
        <v>58</v>
      </c>
      <c r="L494">
        <f>YEAR(Table1[[#This Row],[Order Date]])</f>
        <v>2025</v>
      </c>
      <c r="M494" t="str">
        <f>TEXT(Table1[[#This Row],[Order Date]],"MMM")</f>
        <v>Oct</v>
      </c>
      <c r="N494" t="str">
        <f>TEXT(Table1[[#This Row],[Order Date]],"DDD")</f>
        <v>Sun</v>
      </c>
      <c r="O494">
        <f>Table1[[#This Row],[Delivered Date]]-Table1[[#This Row],[Order Date]]</f>
        <v>6</v>
      </c>
      <c r="P494">
        <f>ROUND(G494*H494*VLOOKUP(D494,Table2[#All],2,FALSE),0)</f>
        <v>3218</v>
      </c>
      <c r="Q494">
        <f>Table1[[#This Row],[Quantity]]*Table1[[#This Row],[Unit Price]]</f>
        <v>5364</v>
      </c>
      <c r="R494">
        <f>Table1[[#This Row],[Sales Revenue]]-Table1[[#This Row],[Total Cost]]</f>
        <v>2146</v>
      </c>
    </row>
    <row r="495" spans="1:18" x14ac:dyDescent="0.35">
      <c r="A495">
        <v>494</v>
      </c>
      <c r="B495" t="s">
        <v>133</v>
      </c>
      <c r="C495" t="s">
        <v>48</v>
      </c>
      <c r="D495" t="s">
        <v>132</v>
      </c>
      <c r="E495" s="1">
        <v>45800</v>
      </c>
      <c r="F495" s="1">
        <v>45803</v>
      </c>
      <c r="G495">
        <v>4</v>
      </c>
      <c r="H495">
        <v>740</v>
      </c>
      <c r="I495" t="s">
        <v>1</v>
      </c>
      <c r="J495" t="s">
        <v>73</v>
      </c>
      <c r="K495" t="s">
        <v>56</v>
      </c>
      <c r="L495">
        <f>YEAR(Table1[[#This Row],[Order Date]])</f>
        <v>2025</v>
      </c>
      <c r="M495" t="str">
        <f>TEXT(Table1[[#This Row],[Order Date]],"MMM")</f>
        <v>May</v>
      </c>
      <c r="N495" t="str">
        <f>TEXT(Table1[[#This Row],[Order Date]],"DDD")</f>
        <v>Fri</v>
      </c>
      <c r="O495">
        <f>Table1[[#This Row],[Delivered Date]]-Table1[[#This Row],[Order Date]]</f>
        <v>3</v>
      </c>
      <c r="P495">
        <f>ROUND(G495*H495*VLOOKUP(D495,Table2[#All],2,FALSE),0)</f>
        <v>2072</v>
      </c>
      <c r="Q495">
        <f>Table1[[#This Row],[Quantity]]*Table1[[#This Row],[Unit Price]]</f>
        <v>2960</v>
      </c>
      <c r="R495">
        <f>Table1[[#This Row],[Sales Revenue]]-Table1[[#This Row],[Total Cost]]</f>
        <v>888</v>
      </c>
    </row>
    <row r="496" spans="1:18" x14ac:dyDescent="0.35">
      <c r="A496">
        <v>495</v>
      </c>
      <c r="B496" t="s">
        <v>135</v>
      </c>
      <c r="C496" t="s">
        <v>52</v>
      </c>
      <c r="D496" t="s">
        <v>128</v>
      </c>
      <c r="E496" s="1">
        <v>45916</v>
      </c>
      <c r="F496" s="1">
        <v>45919</v>
      </c>
      <c r="G496">
        <v>10</v>
      </c>
      <c r="H496">
        <v>741</v>
      </c>
      <c r="I496" t="s">
        <v>17</v>
      </c>
      <c r="J496" t="s">
        <v>74</v>
      </c>
      <c r="K496" t="s">
        <v>55</v>
      </c>
      <c r="L496">
        <f>YEAR(Table1[[#This Row],[Order Date]])</f>
        <v>2025</v>
      </c>
      <c r="M496" t="str">
        <f>TEXT(Table1[[#This Row],[Order Date]],"MMM")</f>
        <v>Sep</v>
      </c>
      <c r="N496" t="str">
        <f>TEXT(Table1[[#This Row],[Order Date]],"DDD")</f>
        <v>Tue</v>
      </c>
      <c r="O496">
        <f>Table1[[#This Row],[Delivered Date]]-Table1[[#This Row],[Order Date]]</f>
        <v>3</v>
      </c>
      <c r="P496">
        <f>ROUND(G496*H496*VLOOKUP(D496,Table2[#All],2,FALSE),0)</f>
        <v>5187</v>
      </c>
      <c r="Q496">
        <f>Table1[[#This Row],[Quantity]]*Table1[[#This Row],[Unit Price]]</f>
        <v>7410</v>
      </c>
      <c r="R496">
        <f>Table1[[#This Row],[Sales Revenue]]-Table1[[#This Row],[Total Cost]]</f>
        <v>2223</v>
      </c>
    </row>
    <row r="497" spans="1:18" x14ac:dyDescent="0.35">
      <c r="A497">
        <v>496</v>
      </c>
      <c r="B497" t="s">
        <v>122</v>
      </c>
      <c r="C497" t="s">
        <v>50</v>
      </c>
      <c r="D497" t="s">
        <v>102</v>
      </c>
      <c r="E497" s="1">
        <v>45709</v>
      </c>
      <c r="F497" s="1">
        <v>45718</v>
      </c>
      <c r="G497">
        <v>1</v>
      </c>
      <c r="H497">
        <v>474</v>
      </c>
      <c r="I497" t="s">
        <v>17</v>
      </c>
      <c r="J497" t="s">
        <v>72</v>
      </c>
      <c r="K497" t="s">
        <v>56</v>
      </c>
      <c r="L497">
        <f>YEAR(Table1[[#This Row],[Order Date]])</f>
        <v>2025</v>
      </c>
      <c r="M497" t="str">
        <f>TEXT(Table1[[#This Row],[Order Date]],"MMM")</f>
        <v>Feb</v>
      </c>
      <c r="N497" t="str">
        <f>TEXT(Table1[[#This Row],[Order Date]],"DDD")</f>
        <v>Fri</v>
      </c>
      <c r="O497">
        <f>Table1[[#This Row],[Delivered Date]]-Table1[[#This Row],[Order Date]]</f>
        <v>9</v>
      </c>
      <c r="P497">
        <f>ROUND(G497*H497*VLOOKUP(D497,Table2[#All],2,FALSE),0)</f>
        <v>356</v>
      </c>
      <c r="Q497">
        <f>Table1[[#This Row],[Quantity]]*Table1[[#This Row],[Unit Price]]</f>
        <v>474</v>
      </c>
      <c r="R497">
        <f>Table1[[#This Row],[Sales Revenue]]-Table1[[#This Row],[Total Cost]]</f>
        <v>118</v>
      </c>
    </row>
    <row r="498" spans="1:18" x14ac:dyDescent="0.35">
      <c r="A498">
        <v>497</v>
      </c>
      <c r="B498" t="s">
        <v>137</v>
      </c>
      <c r="C498" t="s">
        <v>52</v>
      </c>
      <c r="D498" t="s">
        <v>154</v>
      </c>
      <c r="E498" s="1">
        <v>45691</v>
      </c>
      <c r="F498" s="1">
        <v>45696</v>
      </c>
      <c r="G498">
        <v>7</v>
      </c>
      <c r="H498">
        <v>811</v>
      </c>
      <c r="I498" t="s">
        <v>17</v>
      </c>
      <c r="J498" t="s">
        <v>71</v>
      </c>
      <c r="K498" t="s">
        <v>58</v>
      </c>
      <c r="L498">
        <f>YEAR(Table1[[#This Row],[Order Date]])</f>
        <v>2025</v>
      </c>
      <c r="M498" t="str">
        <f>TEXT(Table1[[#This Row],[Order Date]],"MMM")</f>
        <v>Feb</v>
      </c>
      <c r="N498" t="str">
        <f>TEXT(Table1[[#This Row],[Order Date]],"DDD")</f>
        <v>Mon</v>
      </c>
      <c r="O498">
        <f>Table1[[#This Row],[Delivered Date]]-Table1[[#This Row],[Order Date]]</f>
        <v>5</v>
      </c>
      <c r="P498">
        <f>ROUND(G498*H498*VLOOKUP(D498,Table2[#All],2,FALSE),0)</f>
        <v>4258</v>
      </c>
      <c r="Q498">
        <f>Table1[[#This Row],[Quantity]]*Table1[[#This Row],[Unit Price]]</f>
        <v>5677</v>
      </c>
      <c r="R498">
        <f>Table1[[#This Row],[Sales Revenue]]-Table1[[#This Row],[Total Cost]]</f>
        <v>1419</v>
      </c>
    </row>
    <row r="499" spans="1:18" x14ac:dyDescent="0.35">
      <c r="A499">
        <v>498</v>
      </c>
      <c r="B499" t="s">
        <v>139</v>
      </c>
      <c r="C499" t="s">
        <v>51</v>
      </c>
      <c r="D499" t="s">
        <v>108</v>
      </c>
      <c r="E499" s="1">
        <v>45741</v>
      </c>
      <c r="F499" s="1">
        <v>45745</v>
      </c>
      <c r="G499">
        <v>4</v>
      </c>
      <c r="H499">
        <v>247</v>
      </c>
      <c r="I499" t="s">
        <v>1</v>
      </c>
      <c r="J499" t="s">
        <v>72</v>
      </c>
      <c r="K499" t="s">
        <v>55</v>
      </c>
      <c r="L499">
        <f>YEAR(Table1[[#This Row],[Order Date]])</f>
        <v>2025</v>
      </c>
      <c r="M499" t="str">
        <f>TEXT(Table1[[#This Row],[Order Date]],"MMM")</f>
        <v>Mar</v>
      </c>
      <c r="N499" t="str">
        <f>TEXT(Table1[[#This Row],[Order Date]],"DDD")</f>
        <v>Tue</v>
      </c>
      <c r="O499">
        <f>Table1[[#This Row],[Delivered Date]]-Table1[[#This Row],[Order Date]]</f>
        <v>4</v>
      </c>
      <c r="P499">
        <f>ROUND(G499*H499*VLOOKUP(D499,Table2[#All],2,FALSE),0)</f>
        <v>543</v>
      </c>
      <c r="Q499">
        <f>Table1[[#This Row],[Quantity]]*Table1[[#This Row],[Unit Price]]</f>
        <v>988</v>
      </c>
      <c r="R499">
        <f>Table1[[#This Row],[Sales Revenue]]-Table1[[#This Row],[Total Cost]]</f>
        <v>445</v>
      </c>
    </row>
    <row r="500" spans="1:18" x14ac:dyDescent="0.35">
      <c r="A500">
        <v>499</v>
      </c>
      <c r="B500" t="s">
        <v>140</v>
      </c>
      <c r="C500" t="s">
        <v>52</v>
      </c>
      <c r="D500" t="s">
        <v>112</v>
      </c>
      <c r="E500" s="1">
        <v>45741</v>
      </c>
      <c r="F500" s="1">
        <v>45752</v>
      </c>
      <c r="G500">
        <v>3</v>
      </c>
      <c r="H500">
        <v>774</v>
      </c>
      <c r="I500" t="s">
        <v>17</v>
      </c>
      <c r="J500" t="s">
        <v>74</v>
      </c>
      <c r="K500" t="s">
        <v>57</v>
      </c>
      <c r="L500">
        <f>YEAR(Table1[[#This Row],[Order Date]])</f>
        <v>2025</v>
      </c>
      <c r="M500" t="str">
        <f>TEXT(Table1[[#This Row],[Order Date]],"MMM")</f>
        <v>Mar</v>
      </c>
      <c r="N500" t="str">
        <f>TEXT(Table1[[#This Row],[Order Date]],"DDD")</f>
        <v>Tue</v>
      </c>
      <c r="O500">
        <f>Table1[[#This Row],[Delivered Date]]-Table1[[#This Row],[Order Date]]</f>
        <v>11</v>
      </c>
      <c r="P500">
        <f>ROUND(G500*H500*VLOOKUP(D500,Table2[#All],2,FALSE),0)</f>
        <v>1742</v>
      </c>
      <c r="Q500">
        <f>Table1[[#This Row],[Quantity]]*Table1[[#This Row],[Unit Price]]</f>
        <v>2322</v>
      </c>
      <c r="R500">
        <f>Table1[[#This Row],[Sales Revenue]]-Table1[[#This Row],[Total Cost]]</f>
        <v>580</v>
      </c>
    </row>
    <row r="501" spans="1:18" x14ac:dyDescent="0.35">
      <c r="A501">
        <v>500</v>
      </c>
      <c r="B501" t="s">
        <v>141</v>
      </c>
      <c r="C501" t="s">
        <v>48</v>
      </c>
      <c r="D501" t="s">
        <v>161</v>
      </c>
      <c r="E501" s="1">
        <v>45753</v>
      </c>
      <c r="F501" s="1">
        <v>45759</v>
      </c>
      <c r="G501">
        <v>5</v>
      </c>
      <c r="H501">
        <v>63</v>
      </c>
      <c r="I501" t="s">
        <v>1</v>
      </c>
      <c r="J501" t="s">
        <v>73</v>
      </c>
      <c r="K501" t="s">
        <v>55</v>
      </c>
      <c r="L501">
        <f>YEAR(Table1[[#This Row],[Order Date]])</f>
        <v>2025</v>
      </c>
      <c r="M501" t="str">
        <f>TEXT(Table1[[#This Row],[Order Date]],"MMM")</f>
        <v>Apr</v>
      </c>
      <c r="N501" t="str">
        <f>TEXT(Table1[[#This Row],[Order Date]],"DDD")</f>
        <v>Sun</v>
      </c>
      <c r="O501">
        <f>Table1[[#This Row],[Delivered Date]]-Table1[[#This Row],[Order Date]]</f>
        <v>6</v>
      </c>
      <c r="P501">
        <f>ROUND(G501*H501*VLOOKUP(D501,Table2[#All],2,FALSE),0)</f>
        <v>252</v>
      </c>
      <c r="Q501">
        <f>Table1[[#This Row],[Quantity]]*Table1[[#This Row],[Unit Price]]</f>
        <v>315</v>
      </c>
      <c r="R501">
        <f>Table1[[#This Row],[Sales Revenue]]-Table1[[#This Row],[Total Cost]]</f>
        <v>63</v>
      </c>
    </row>
    <row r="502" spans="1:18" x14ac:dyDescent="0.35">
      <c r="A502">
        <v>501</v>
      </c>
      <c r="B502" t="s">
        <v>143</v>
      </c>
      <c r="C502" t="s">
        <v>52</v>
      </c>
      <c r="D502" t="s">
        <v>112</v>
      </c>
      <c r="E502" s="1">
        <v>45764</v>
      </c>
      <c r="F502" s="1">
        <v>45770</v>
      </c>
      <c r="G502">
        <v>1</v>
      </c>
      <c r="H502">
        <v>30</v>
      </c>
      <c r="I502" t="s">
        <v>17</v>
      </c>
      <c r="J502" t="s">
        <v>72</v>
      </c>
      <c r="K502" t="s">
        <v>58</v>
      </c>
      <c r="L502">
        <f>YEAR(Table1[[#This Row],[Order Date]])</f>
        <v>2025</v>
      </c>
      <c r="M502" t="str">
        <f>TEXT(Table1[[#This Row],[Order Date]],"MMM")</f>
        <v>Apr</v>
      </c>
      <c r="N502" t="str">
        <f>TEXT(Table1[[#This Row],[Order Date]],"DDD")</f>
        <v>Thu</v>
      </c>
      <c r="O502">
        <f>Table1[[#This Row],[Delivered Date]]-Table1[[#This Row],[Order Date]]</f>
        <v>6</v>
      </c>
      <c r="P502">
        <f>ROUND(G502*H502*VLOOKUP(D502,Table2[#All],2,FALSE),0)</f>
        <v>23</v>
      </c>
      <c r="Q502">
        <f>Table1[[#This Row],[Quantity]]*Table1[[#This Row],[Unit Price]]</f>
        <v>30</v>
      </c>
      <c r="R502">
        <f>Table1[[#This Row],[Sales Revenue]]-Table1[[#This Row],[Total Cost]]</f>
        <v>7</v>
      </c>
    </row>
    <row r="503" spans="1:18" x14ac:dyDescent="0.35">
      <c r="A503">
        <v>502</v>
      </c>
      <c r="B503" t="s">
        <v>144</v>
      </c>
      <c r="C503" t="s">
        <v>50</v>
      </c>
      <c r="D503" t="s">
        <v>102</v>
      </c>
      <c r="E503" s="1">
        <v>45931</v>
      </c>
      <c r="F503" s="1">
        <v>45933</v>
      </c>
      <c r="G503">
        <v>7</v>
      </c>
      <c r="H503">
        <v>149</v>
      </c>
      <c r="I503" t="s">
        <v>17</v>
      </c>
      <c r="J503" t="s">
        <v>70</v>
      </c>
      <c r="K503" t="s">
        <v>56</v>
      </c>
      <c r="L503">
        <f>YEAR(Table1[[#This Row],[Order Date]])</f>
        <v>2025</v>
      </c>
      <c r="M503" t="str">
        <f>TEXT(Table1[[#This Row],[Order Date]],"MMM")</f>
        <v>Oct</v>
      </c>
      <c r="N503" t="str">
        <f>TEXT(Table1[[#This Row],[Order Date]],"DDD")</f>
        <v>Wed</v>
      </c>
      <c r="O503">
        <f>Table1[[#This Row],[Delivered Date]]-Table1[[#This Row],[Order Date]]</f>
        <v>2</v>
      </c>
      <c r="P503">
        <f>ROUND(G503*H503*VLOOKUP(D503,Table2[#All],2,FALSE),0)</f>
        <v>782</v>
      </c>
      <c r="Q503">
        <f>Table1[[#This Row],[Quantity]]*Table1[[#This Row],[Unit Price]]</f>
        <v>1043</v>
      </c>
      <c r="R503">
        <f>Table1[[#This Row],[Sales Revenue]]-Table1[[#This Row],[Total Cost]]</f>
        <v>261</v>
      </c>
    </row>
    <row r="504" spans="1:18" x14ac:dyDescent="0.35">
      <c r="A504">
        <v>503</v>
      </c>
      <c r="B504" t="s">
        <v>145</v>
      </c>
      <c r="C504" t="s">
        <v>52</v>
      </c>
      <c r="D504" t="s">
        <v>121</v>
      </c>
      <c r="E504" s="1">
        <v>45662</v>
      </c>
      <c r="F504" s="1">
        <v>45663</v>
      </c>
      <c r="G504">
        <v>4</v>
      </c>
      <c r="H504">
        <v>212</v>
      </c>
      <c r="I504" t="s">
        <v>1</v>
      </c>
      <c r="J504" t="s">
        <v>71</v>
      </c>
      <c r="K504" t="s">
        <v>58</v>
      </c>
      <c r="L504">
        <f>YEAR(Table1[[#This Row],[Order Date]])</f>
        <v>2025</v>
      </c>
      <c r="M504" t="str">
        <f>TEXT(Table1[[#This Row],[Order Date]],"MMM")</f>
        <v>Jan</v>
      </c>
      <c r="N504" t="str">
        <f>TEXT(Table1[[#This Row],[Order Date]],"DDD")</f>
        <v>Sun</v>
      </c>
      <c r="O504">
        <f>Table1[[#This Row],[Delivered Date]]-Table1[[#This Row],[Order Date]]</f>
        <v>1</v>
      </c>
      <c r="P504">
        <f>ROUND(G504*H504*VLOOKUP(D504,Table2[#All],2,FALSE),0)</f>
        <v>551</v>
      </c>
      <c r="Q504">
        <f>Table1[[#This Row],[Quantity]]*Table1[[#This Row],[Unit Price]]</f>
        <v>848</v>
      </c>
      <c r="R504">
        <f>Table1[[#This Row],[Sales Revenue]]-Table1[[#This Row],[Total Cost]]</f>
        <v>297</v>
      </c>
    </row>
    <row r="505" spans="1:18" x14ac:dyDescent="0.35">
      <c r="A505">
        <v>504</v>
      </c>
      <c r="B505" t="s">
        <v>146</v>
      </c>
      <c r="C505" t="s">
        <v>51</v>
      </c>
      <c r="D505" t="s">
        <v>148</v>
      </c>
      <c r="E505" s="1">
        <v>45669</v>
      </c>
      <c r="F505" s="1">
        <v>45684</v>
      </c>
      <c r="G505">
        <v>10</v>
      </c>
      <c r="H505">
        <v>639</v>
      </c>
      <c r="I505" t="s">
        <v>17</v>
      </c>
      <c r="J505" t="s">
        <v>74</v>
      </c>
      <c r="K505" t="s">
        <v>55</v>
      </c>
      <c r="L505">
        <f>YEAR(Table1[[#This Row],[Order Date]])</f>
        <v>2025</v>
      </c>
      <c r="M505" t="str">
        <f>TEXT(Table1[[#This Row],[Order Date]],"MMM")</f>
        <v>Jan</v>
      </c>
      <c r="N505" t="str">
        <f>TEXT(Table1[[#This Row],[Order Date]],"DDD")</f>
        <v>Sun</v>
      </c>
      <c r="O505">
        <f>Table1[[#This Row],[Delivered Date]]-Table1[[#This Row],[Order Date]]</f>
        <v>15</v>
      </c>
      <c r="P505">
        <f>ROUND(G505*H505*VLOOKUP(D505,Table2[#All],2,FALSE),0)</f>
        <v>3515</v>
      </c>
      <c r="Q505">
        <f>Table1[[#This Row],[Quantity]]*Table1[[#This Row],[Unit Price]]</f>
        <v>6390</v>
      </c>
      <c r="R505">
        <f>Table1[[#This Row],[Sales Revenue]]-Table1[[#This Row],[Total Cost]]</f>
        <v>2875</v>
      </c>
    </row>
    <row r="506" spans="1:18" x14ac:dyDescent="0.35">
      <c r="A506">
        <v>505</v>
      </c>
      <c r="B506" t="s">
        <v>147</v>
      </c>
      <c r="C506" t="s">
        <v>49</v>
      </c>
      <c r="D506" t="s">
        <v>123</v>
      </c>
      <c r="E506" s="1">
        <v>45682</v>
      </c>
      <c r="F506" s="1">
        <v>45683</v>
      </c>
      <c r="G506">
        <v>7</v>
      </c>
      <c r="H506">
        <v>785</v>
      </c>
      <c r="I506" t="s">
        <v>1</v>
      </c>
      <c r="J506" t="s">
        <v>74</v>
      </c>
      <c r="K506" t="s">
        <v>57</v>
      </c>
      <c r="L506">
        <f>YEAR(Table1[[#This Row],[Order Date]])</f>
        <v>2025</v>
      </c>
      <c r="M506" t="str">
        <f>TEXT(Table1[[#This Row],[Order Date]],"MMM")</f>
        <v>Jan</v>
      </c>
      <c r="N506" t="str">
        <f>TEXT(Table1[[#This Row],[Order Date]],"DDD")</f>
        <v>Sat</v>
      </c>
      <c r="O506">
        <f>Table1[[#This Row],[Delivered Date]]-Table1[[#This Row],[Order Date]]</f>
        <v>1</v>
      </c>
      <c r="P506">
        <f>ROUND(G506*H506*VLOOKUP(D506,Table2[#All],2,FALSE),0)</f>
        <v>3297</v>
      </c>
      <c r="Q506">
        <f>Table1[[#This Row],[Quantity]]*Table1[[#This Row],[Unit Price]]</f>
        <v>5495</v>
      </c>
      <c r="R506">
        <f>Table1[[#This Row],[Sales Revenue]]-Table1[[#This Row],[Total Cost]]</f>
        <v>2198</v>
      </c>
    </row>
    <row r="507" spans="1:18" x14ac:dyDescent="0.35">
      <c r="A507">
        <v>506</v>
      </c>
      <c r="B507" t="s">
        <v>149</v>
      </c>
      <c r="C507" t="s">
        <v>48</v>
      </c>
      <c r="D507" t="s">
        <v>132</v>
      </c>
      <c r="E507" s="1">
        <v>45915</v>
      </c>
      <c r="F507" s="1">
        <v>45918</v>
      </c>
      <c r="G507">
        <v>8</v>
      </c>
      <c r="H507">
        <v>656</v>
      </c>
      <c r="I507" t="s">
        <v>1</v>
      </c>
      <c r="J507" t="s">
        <v>70</v>
      </c>
      <c r="K507" t="s">
        <v>55</v>
      </c>
      <c r="L507">
        <f>YEAR(Table1[[#This Row],[Order Date]])</f>
        <v>2025</v>
      </c>
      <c r="M507" t="str">
        <f>TEXT(Table1[[#This Row],[Order Date]],"MMM")</f>
        <v>Sep</v>
      </c>
      <c r="N507" t="str">
        <f>TEXT(Table1[[#This Row],[Order Date]],"DDD")</f>
        <v>Mon</v>
      </c>
      <c r="O507">
        <f>Table1[[#This Row],[Delivered Date]]-Table1[[#This Row],[Order Date]]</f>
        <v>3</v>
      </c>
      <c r="P507">
        <f>ROUND(G507*H507*VLOOKUP(D507,Table2[#All],2,FALSE),0)</f>
        <v>3674</v>
      </c>
      <c r="Q507">
        <f>Table1[[#This Row],[Quantity]]*Table1[[#This Row],[Unit Price]]</f>
        <v>5248</v>
      </c>
      <c r="R507">
        <f>Table1[[#This Row],[Sales Revenue]]-Table1[[#This Row],[Total Cost]]</f>
        <v>1574</v>
      </c>
    </row>
    <row r="508" spans="1:18" x14ac:dyDescent="0.35">
      <c r="A508">
        <v>507</v>
      </c>
      <c r="B508" t="s">
        <v>150</v>
      </c>
      <c r="C508" t="s">
        <v>48</v>
      </c>
      <c r="D508" t="s">
        <v>161</v>
      </c>
      <c r="E508" s="1">
        <v>45691</v>
      </c>
      <c r="F508" s="1">
        <v>45699</v>
      </c>
      <c r="G508">
        <v>3</v>
      </c>
      <c r="H508">
        <v>703</v>
      </c>
      <c r="I508" t="s">
        <v>1</v>
      </c>
      <c r="J508" t="s">
        <v>74</v>
      </c>
      <c r="K508" t="s">
        <v>56</v>
      </c>
      <c r="L508">
        <f>YEAR(Table1[[#This Row],[Order Date]])</f>
        <v>2025</v>
      </c>
      <c r="M508" t="str">
        <f>TEXT(Table1[[#This Row],[Order Date]],"MMM")</f>
        <v>Feb</v>
      </c>
      <c r="N508" t="str">
        <f>TEXT(Table1[[#This Row],[Order Date]],"DDD")</f>
        <v>Mon</v>
      </c>
      <c r="O508">
        <f>Table1[[#This Row],[Delivered Date]]-Table1[[#This Row],[Order Date]]</f>
        <v>8</v>
      </c>
      <c r="P508">
        <f>ROUND(G508*H508*VLOOKUP(D508,Table2[#All],2,FALSE),0)</f>
        <v>1687</v>
      </c>
      <c r="Q508">
        <f>Table1[[#This Row],[Quantity]]*Table1[[#This Row],[Unit Price]]</f>
        <v>2109</v>
      </c>
      <c r="R508">
        <f>Table1[[#This Row],[Sales Revenue]]-Table1[[#This Row],[Total Cost]]</f>
        <v>422</v>
      </c>
    </row>
    <row r="509" spans="1:18" x14ac:dyDescent="0.35">
      <c r="A509">
        <v>508</v>
      </c>
      <c r="B509" t="s">
        <v>151</v>
      </c>
      <c r="C509" t="s">
        <v>49</v>
      </c>
      <c r="D509" t="s">
        <v>104</v>
      </c>
      <c r="E509" s="1">
        <v>45936</v>
      </c>
      <c r="F509" s="1">
        <v>45940</v>
      </c>
      <c r="G509">
        <v>3</v>
      </c>
      <c r="H509">
        <v>908</v>
      </c>
      <c r="I509" t="s">
        <v>17</v>
      </c>
      <c r="J509" t="s">
        <v>74</v>
      </c>
      <c r="K509" t="s">
        <v>58</v>
      </c>
      <c r="L509">
        <f>YEAR(Table1[[#This Row],[Order Date]])</f>
        <v>2025</v>
      </c>
      <c r="M509" t="str">
        <f>TEXT(Table1[[#This Row],[Order Date]],"MMM")</f>
        <v>Oct</v>
      </c>
      <c r="N509" t="str">
        <f>TEXT(Table1[[#This Row],[Order Date]],"DDD")</f>
        <v>Mon</v>
      </c>
      <c r="O509">
        <f>Table1[[#This Row],[Delivered Date]]-Table1[[#This Row],[Order Date]]</f>
        <v>4</v>
      </c>
      <c r="P509">
        <f>ROUND(G509*H509*VLOOKUP(D509,Table2[#All],2,FALSE),0)</f>
        <v>1362</v>
      </c>
      <c r="Q509">
        <f>Table1[[#This Row],[Quantity]]*Table1[[#This Row],[Unit Price]]</f>
        <v>2724</v>
      </c>
      <c r="R509">
        <f>Table1[[#This Row],[Sales Revenue]]-Table1[[#This Row],[Total Cost]]</f>
        <v>1362</v>
      </c>
    </row>
    <row r="510" spans="1:18" x14ac:dyDescent="0.35">
      <c r="A510">
        <v>509</v>
      </c>
      <c r="B510" t="s">
        <v>152</v>
      </c>
      <c r="C510" t="s">
        <v>52</v>
      </c>
      <c r="D510" t="s">
        <v>128</v>
      </c>
      <c r="E510" s="1">
        <v>45949</v>
      </c>
      <c r="F510" s="1">
        <v>45961</v>
      </c>
      <c r="G510">
        <v>7</v>
      </c>
      <c r="H510">
        <v>50</v>
      </c>
      <c r="I510" t="s">
        <v>17</v>
      </c>
      <c r="J510" t="s">
        <v>71</v>
      </c>
      <c r="K510" t="s">
        <v>56</v>
      </c>
      <c r="L510">
        <f>YEAR(Table1[[#This Row],[Order Date]])</f>
        <v>2025</v>
      </c>
      <c r="M510" t="str">
        <f>TEXT(Table1[[#This Row],[Order Date]],"MMM")</f>
        <v>Oct</v>
      </c>
      <c r="N510" t="str">
        <f>TEXT(Table1[[#This Row],[Order Date]],"DDD")</f>
        <v>Sun</v>
      </c>
      <c r="O510">
        <f>Table1[[#This Row],[Delivered Date]]-Table1[[#This Row],[Order Date]]</f>
        <v>12</v>
      </c>
      <c r="P510">
        <f>ROUND(G510*H510*VLOOKUP(D510,Table2[#All],2,FALSE),0)</f>
        <v>245</v>
      </c>
      <c r="Q510">
        <f>Table1[[#This Row],[Quantity]]*Table1[[#This Row],[Unit Price]]</f>
        <v>350</v>
      </c>
      <c r="R510">
        <f>Table1[[#This Row],[Sales Revenue]]-Table1[[#This Row],[Total Cost]]</f>
        <v>105</v>
      </c>
    </row>
    <row r="511" spans="1:18" x14ac:dyDescent="0.35">
      <c r="A511">
        <v>510</v>
      </c>
      <c r="B511" t="s">
        <v>153</v>
      </c>
      <c r="C511" t="s">
        <v>48</v>
      </c>
      <c r="D511" t="s">
        <v>132</v>
      </c>
      <c r="E511" s="1">
        <v>45804</v>
      </c>
      <c r="F511" s="1">
        <v>45812</v>
      </c>
      <c r="G511">
        <v>10</v>
      </c>
      <c r="H511">
        <v>723</v>
      </c>
      <c r="I511" t="s">
        <v>17</v>
      </c>
      <c r="J511" t="s">
        <v>73</v>
      </c>
      <c r="K511" t="s">
        <v>56</v>
      </c>
      <c r="L511">
        <f>YEAR(Table1[[#This Row],[Order Date]])</f>
        <v>2025</v>
      </c>
      <c r="M511" t="str">
        <f>TEXT(Table1[[#This Row],[Order Date]],"MMM")</f>
        <v>May</v>
      </c>
      <c r="N511" t="str">
        <f>TEXT(Table1[[#This Row],[Order Date]],"DDD")</f>
        <v>Tue</v>
      </c>
      <c r="O511">
        <f>Table1[[#This Row],[Delivered Date]]-Table1[[#This Row],[Order Date]]</f>
        <v>8</v>
      </c>
      <c r="P511">
        <f>ROUND(G511*H511*VLOOKUP(D511,Table2[#All],2,FALSE),0)</f>
        <v>5061</v>
      </c>
      <c r="Q511">
        <f>Table1[[#This Row],[Quantity]]*Table1[[#This Row],[Unit Price]]</f>
        <v>7230</v>
      </c>
      <c r="R511">
        <f>Table1[[#This Row],[Sales Revenue]]-Table1[[#This Row],[Total Cost]]</f>
        <v>2169</v>
      </c>
    </row>
    <row r="512" spans="1:18" x14ac:dyDescent="0.35">
      <c r="A512">
        <v>511</v>
      </c>
      <c r="B512" t="s">
        <v>155</v>
      </c>
      <c r="C512" t="s">
        <v>48</v>
      </c>
      <c r="D512" t="s">
        <v>132</v>
      </c>
      <c r="E512" s="1">
        <v>45967</v>
      </c>
      <c r="F512" s="1">
        <v>45973</v>
      </c>
      <c r="G512">
        <v>7</v>
      </c>
      <c r="H512">
        <v>568</v>
      </c>
      <c r="I512" t="s">
        <v>17</v>
      </c>
      <c r="J512" t="s">
        <v>74</v>
      </c>
      <c r="K512" t="s">
        <v>55</v>
      </c>
      <c r="L512">
        <f>YEAR(Table1[[#This Row],[Order Date]])</f>
        <v>2025</v>
      </c>
      <c r="M512" t="str">
        <f>TEXT(Table1[[#This Row],[Order Date]],"MMM")</f>
        <v>Nov</v>
      </c>
      <c r="N512" t="str">
        <f>TEXT(Table1[[#This Row],[Order Date]],"DDD")</f>
        <v>Thu</v>
      </c>
      <c r="O512">
        <f>Table1[[#This Row],[Delivered Date]]-Table1[[#This Row],[Order Date]]</f>
        <v>6</v>
      </c>
      <c r="P512">
        <f>ROUND(G512*H512*VLOOKUP(D512,Table2[#All],2,FALSE),0)</f>
        <v>2783</v>
      </c>
      <c r="Q512">
        <f>Table1[[#This Row],[Quantity]]*Table1[[#This Row],[Unit Price]]</f>
        <v>3976</v>
      </c>
      <c r="R512">
        <f>Table1[[#This Row],[Sales Revenue]]-Table1[[#This Row],[Total Cost]]</f>
        <v>1193</v>
      </c>
    </row>
    <row r="513" spans="1:18" x14ac:dyDescent="0.35">
      <c r="A513">
        <v>512</v>
      </c>
      <c r="B513" t="s">
        <v>156</v>
      </c>
      <c r="C513" t="s">
        <v>48</v>
      </c>
      <c r="D513" t="s">
        <v>161</v>
      </c>
      <c r="E513" s="1">
        <v>45972</v>
      </c>
      <c r="F513" s="1">
        <v>45987</v>
      </c>
      <c r="G513">
        <v>6</v>
      </c>
      <c r="H513">
        <v>250</v>
      </c>
      <c r="I513" t="s">
        <v>17</v>
      </c>
      <c r="J513" t="s">
        <v>71</v>
      </c>
      <c r="K513" t="s">
        <v>56</v>
      </c>
      <c r="L513">
        <f>YEAR(Table1[[#This Row],[Order Date]])</f>
        <v>2025</v>
      </c>
      <c r="M513" t="str">
        <f>TEXT(Table1[[#This Row],[Order Date]],"MMM")</f>
        <v>Nov</v>
      </c>
      <c r="N513" t="str">
        <f>TEXT(Table1[[#This Row],[Order Date]],"DDD")</f>
        <v>Tue</v>
      </c>
      <c r="O513">
        <f>Table1[[#This Row],[Delivered Date]]-Table1[[#This Row],[Order Date]]</f>
        <v>15</v>
      </c>
      <c r="P513">
        <f>ROUND(G513*H513*VLOOKUP(D513,Table2[#All],2,FALSE),0)</f>
        <v>1200</v>
      </c>
      <c r="Q513">
        <f>Table1[[#This Row],[Quantity]]*Table1[[#This Row],[Unit Price]]</f>
        <v>1500</v>
      </c>
      <c r="R513">
        <f>Table1[[#This Row],[Sales Revenue]]-Table1[[#This Row],[Total Cost]]</f>
        <v>300</v>
      </c>
    </row>
    <row r="514" spans="1:18" x14ac:dyDescent="0.35">
      <c r="A514">
        <v>513</v>
      </c>
      <c r="B514" t="s">
        <v>158</v>
      </c>
      <c r="C514" t="s">
        <v>50</v>
      </c>
      <c r="D514" t="s">
        <v>136</v>
      </c>
      <c r="E514" s="1">
        <v>45693</v>
      </c>
      <c r="F514" s="1">
        <v>45694</v>
      </c>
      <c r="G514">
        <v>4</v>
      </c>
      <c r="H514">
        <v>572</v>
      </c>
      <c r="I514" t="s">
        <v>1</v>
      </c>
      <c r="J514" t="s">
        <v>71</v>
      </c>
      <c r="K514" t="s">
        <v>56</v>
      </c>
      <c r="L514">
        <f>YEAR(Table1[[#This Row],[Order Date]])</f>
        <v>2025</v>
      </c>
      <c r="M514" t="str">
        <f>TEXT(Table1[[#This Row],[Order Date]],"MMM")</f>
        <v>Feb</v>
      </c>
      <c r="N514" t="str">
        <f>TEXT(Table1[[#This Row],[Order Date]],"DDD")</f>
        <v>Wed</v>
      </c>
      <c r="O514">
        <f>Table1[[#This Row],[Delivered Date]]-Table1[[#This Row],[Order Date]]</f>
        <v>1</v>
      </c>
      <c r="P514">
        <f>ROUND(G514*H514*VLOOKUP(D514,Table2[#All],2,FALSE),0)</f>
        <v>1945</v>
      </c>
      <c r="Q514">
        <f>Table1[[#This Row],[Quantity]]*Table1[[#This Row],[Unit Price]]</f>
        <v>2288</v>
      </c>
      <c r="R514">
        <f>Table1[[#This Row],[Sales Revenue]]-Table1[[#This Row],[Total Cost]]</f>
        <v>343</v>
      </c>
    </row>
    <row r="515" spans="1:18" x14ac:dyDescent="0.35">
      <c r="A515">
        <v>514</v>
      </c>
      <c r="B515" t="s">
        <v>159</v>
      </c>
      <c r="C515" t="s">
        <v>52</v>
      </c>
      <c r="D515" t="s">
        <v>121</v>
      </c>
      <c r="E515" s="1">
        <v>45678</v>
      </c>
      <c r="F515" s="1">
        <v>45692</v>
      </c>
      <c r="G515">
        <v>8</v>
      </c>
      <c r="H515">
        <v>849</v>
      </c>
      <c r="I515" t="s">
        <v>17</v>
      </c>
      <c r="J515" t="s">
        <v>70</v>
      </c>
      <c r="K515" t="s">
        <v>57</v>
      </c>
      <c r="L515">
        <f>YEAR(Table1[[#This Row],[Order Date]])</f>
        <v>2025</v>
      </c>
      <c r="M515" t="str">
        <f>TEXT(Table1[[#This Row],[Order Date]],"MMM")</f>
        <v>Jan</v>
      </c>
      <c r="N515" t="str">
        <f>TEXT(Table1[[#This Row],[Order Date]],"DDD")</f>
        <v>Tue</v>
      </c>
      <c r="O515">
        <f>Table1[[#This Row],[Delivered Date]]-Table1[[#This Row],[Order Date]]</f>
        <v>14</v>
      </c>
      <c r="P515">
        <f>ROUND(G515*H515*VLOOKUP(D515,Table2[#All],2,FALSE),0)</f>
        <v>4415</v>
      </c>
      <c r="Q515">
        <f>Table1[[#This Row],[Quantity]]*Table1[[#This Row],[Unit Price]]</f>
        <v>6792</v>
      </c>
      <c r="R515">
        <f>Table1[[#This Row],[Sales Revenue]]-Table1[[#This Row],[Total Cost]]</f>
        <v>2377</v>
      </c>
    </row>
    <row r="516" spans="1:18" x14ac:dyDescent="0.35">
      <c r="A516">
        <v>515</v>
      </c>
      <c r="B516" t="s">
        <v>160</v>
      </c>
      <c r="C516" t="s">
        <v>51</v>
      </c>
      <c r="D516" t="s">
        <v>108</v>
      </c>
      <c r="E516" s="1">
        <v>45733</v>
      </c>
      <c r="F516" s="1">
        <v>45736</v>
      </c>
      <c r="G516">
        <v>8</v>
      </c>
      <c r="H516">
        <v>858</v>
      </c>
      <c r="I516" t="s">
        <v>17</v>
      </c>
      <c r="J516" t="s">
        <v>74</v>
      </c>
      <c r="K516" t="s">
        <v>57</v>
      </c>
      <c r="L516">
        <f>YEAR(Table1[[#This Row],[Order Date]])</f>
        <v>2025</v>
      </c>
      <c r="M516" t="str">
        <f>TEXT(Table1[[#This Row],[Order Date]],"MMM")</f>
        <v>Mar</v>
      </c>
      <c r="N516" t="str">
        <f>TEXT(Table1[[#This Row],[Order Date]],"DDD")</f>
        <v>Mon</v>
      </c>
      <c r="O516">
        <f>Table1[[#This Row],[Delivered Date]]-Table1[[#This Row],[Order Date]]</f>
        <v>3</v>
      </c>
      <c r="P516">
        <f>ROUND(G516*H516*VLOOKUP(D516,Table2[#All],2,FALSE),0)</f>
        <v>3775</v>
      </c>
      <c r="Q516">
        <f>Table1[[#This Row],[Quantity]]*Table1[[#This Row],[Unit Price]]</f>
        <v>6864</v>
      </c>
      <c r="R516">
        <f>Table1[[#This Row],[Sales Revenue]]-Table1[[#This Row],[Total Cost]]</f>
        <v>3089</v>
      </c>
    </row>
    <row r="517" spans="1:18" x14ac:dyDescent="0.35">
      <c r="A517">
        <v>516</v>
      </c>
      <c r="B517" t="s">
        <v>162</v>
      </c>
      <c r="C517" t="s">
        <v>49</v>
      </c>
      <c r="D517" t="s">
        <v>123</v>
      </c>
      <c r="E517" s="1">
        <v>45844</v>
      </c>
      <c r="F517" s="1">
        <v>45852</v>
      </c>
      <c r="G517">
        <v>1</v>
      </c>
      <c r="H517">
        <v>256</v>
      </c>
      <c r="I517" t="s">
        <v>1</v>
      </c>
      <c r="J517" t="s">
        <v>72</v>
      </c>
      <c r="K517" t="s">
        <v>55</v>
      </c>
      <c r="L517">
        <f>YEAR(Table1[[#This Row],[Order Date]])</f>
        <v>2025</v>
      </c>
      <c r="M517" t="str">
        <f>TEXT(Table1[[#This Row],[Order Date]],"MMM")</f>
        <v>Jul</v>
      </c>
      <c r="N517" t="str">
        <f>TEXT(Table1[[#This Row],[Order Date]],"DDD")</f>
        <v>Sun</v>
      </c>
      <c r="O517">
        <f>Table1[[#This Row],[Delivered Date]]-Table1[[#This Row],[Order Date]]</f>
        <v>8</v>
      </c>
      <c r="P517">
        <f>ROUND(G517*H517*VLOOKUP(D517,Table2[#All],2,FALSE),0)</f>
        <v>154</v>
      </c>
      <c r="Q517">
        <f>Table1[[#This Row],[Quantity]]*Table1[[#This Row],[Unit Price]]</f>
        <v>256</v>
      </c>
      <c r="R517">
        <f>Table1[[#This Row],[Sales Revenue]]-Table1[[#This Row],[Total Cost]]</f>
        <v>102</v>
      </c>
    </row>
    <row r="518" spans="1:18" x14ac:dyDescent="0.35">
      <c r="A518">
        <v>517</v>
      </c>
      <c r="B518" t="s">
        <v>163</v>
      </c>
      <c r="C518" t="s">
        <v>50</v>
      </c>
      <c r="D518" t="s">
        <v>102</v>
      </c>
      <c r="E518" s="1">
        <v>45799</v>
      </c>
      <c r="F518" s="1">
        <v>45806</v>
      </c>
      <c r="G518">
        <v>8</v>
      </c>
      <c r="H518">
        <v>453</v>
      </c>
      <c r="I518" t="s">
        <v>17</v>
      </c>
      <c r="J518" t="s">
        <v>73</v>
      </c>
      <c r="K518" t="s">
        <v>57</v>
      </c>
      <c r="L518">
        <f>YEAR(Table1[[#This Row],[Order Date]])</f>
        <v>2025</v>
      </c>
      <c r="M518" t="str">
        <f>TEXT(Table1[[#This Row],[Order Date]],"MMM")</f>
        <v>May</v>
      </c>
      <c r="N518" t="str">
        <f>TEXT(Table1[[#This Row],[Order Date]],"DDD")</f>
        <v>Thu</v>
      </c>
      <c r="O518">
        <f>Table1[[#This Row],[Delivered Date]]-Table1[[#This Row],[Order Date]]</f>
        <v>7</v>
      </c>
      <c r="P518">
        <f>ROUND(G518*H518*VLOOKUP(D518,Table2[#All],2,FALSE),0)</f>
        <v>2718</v>
      </c>
      <c r="Q518">
        <f>Table1[[#This Row],[Quantity]]*Table1[[#This Row],[Unit Price]]</f>
        <v>3624</v>
      </c>
      <c r="R518">
        <f>Table1[[#This Row],[Sales Revenue]]-Table1[[#This Row],[Total Cost]]</f>
        <v>906</v>
      </c>
    </row>
    <row r="519" spans="1:18" x14ac:dyDescent="0.35">
      <c r="A519">
        <v>518</v>
      </c>
      <c r="B519" t="s">
        <v>164</v>
      </c>
      <c r="C519" t="s">
        <v>51</v>
      </c>
      <c r="D519" t="s">
        <v>108</v>
      </c>
      <c r="E519" s="1">
        <v>45822</v>
      </c>
      <c r="F519" s="1">
        <v>45836</v>
      </c>
      <c r="G519">
        <v>6</v>
      </c>
      <c r="H519">
        <v>218</v>
      </c>
      <c r="I519" t="s">
        <v>17</v>
      </c>
      <c r="J519" t="s">
        <v>72</v>
      </c>
      <c r="K519" t="s">
        <v>58</v>
      </c>
      <c r="L519">
        <f>YEAR(Table1[[#This Row],[Order Date]])</f>
        <v>2025</v>
      </c>
      <c r="M519" t="str">
        <f>TEXT(Table1[[#This Row],[Order Date]],"MMM")</f>
        <v>Jun</v>
      </c>
      <c r="N519" t="str">
        <f>TEXT(Table1[[#This Row],[Order Date]],"DDD")</f>
        <v>Sat</v>
      </c>
      <c r="O519">
        <f>Table1[[#This Row],[Delivered Date]]-Table1[[#This Row],[Order Date]]</f>
        <v>14</v>
      </c>
      <c r="P519">
        <f>ROUND(G519*H519*VLOOKUP(D519,Table2[#All],2,FALSE),0)</f>
        <v>719</v>
      </c>
      <c r="Q519">
        <f>Table1[[#This Row],[Quantity]]*Table1[[#This Row],[Unit Price]]</f>
        <v>1308</v>
      </c>
      <c r="R519">
        <f>Table1[[#This Row],[Sales Revenue]]-Table1[[#This Row],[Total Cost]]</f>
        <v>589</v>
      </c>
    </row>
    <row r="520" spans="1:18" x14ac:dyDescent="0.35">
      <c r="A520">
        <v>519</v>
      </c>
      <c r="B520" t="s">
        <v>165</v>
      </c>
      <c r="C520" t="s">
        <v>49</v>
      </c>
      <c r="D520" t="s">
        <v>123</v>
      </c>
      <c r="E520" s="1">
        <v>46009</v>
      </c>
      <c r="F520" s="1">
        <v>46018</v>
      </c>
      <c r="G520">
        <v>7</v>
      </c>
      <c r="H520">
        <v>481</v>
      </c>
      <c r="I520" t="s">
        <v>17</v>
      </c>
      <c r="J520" t="s">
        <v>73</v>
      </c>
      <c r="K520" t="s">
        <v>55</v>
      </c>
      <c r="L520">
        <f>YEAR(Table1[[#This Row],[Order Date]])</f>
        <v>2025</v>
      </c>
      <c r="M520" t="str">
        <f>TEXT(Table1[[#This Row],[Order Date]],"MMM")</f>
        <v>Dec</v>
      </c>
      <c r="N520" t="str">
        <f>TEXT(Table1[[#This Row],[Order Date]],"DDD")</f>
        <v>Thu</v>
      </c>
      <c r="O520">
        <f>Table1[[#This Row],[Delivered Date]]-Table1[[#This Row],[Order Date]]</f>
        <v>9</v>
      </c>
      <c r="P520">
        <f>ROUND(G520*H520*VLOOKUP(D520,Table2[#All],2,FALSE),0)</f>
        <v>2020</v>
      </c>
      <c r="Q520">
        <f>Table1[[#This Row],[Quantity]]*Table1[[#This Row],[Unit Price]]</f>
        <v>3367</v>
      </c>
      <c r="R520">
        <f>Table1[[#This Row],[Sales Revenue]]-Table1[[#This Row],[Total Cost]]</f>
        <v>1347</v>
      </c>
    </row>
    <row r="521" spans="1:18" x14ac:dyDescent="0.35">
      <c r="A521">
        <v>520</v>
      </c>
      <c r="B521" t="s">
        <v>166</v>
      </c>
      <c r="C521" t="s">
        <v>48</v>
      </c>
      <c r="D521" t="s">
        <v>106</v>
      </c>
      <c r="E521" s="1">
        <v>45756</v>
      </c>
      <c r="F521" s="1">
        <v>45764</v>
      </c>
      <c r="G521">
        <v>1</v>
      </c>
      <c r="H521">
        <v>420</v>
      </c>
      <c r="I521" t="s">
        <v>1</v>
      </c>
      <c r="J521" t="s">
        <v>71</v>
      </c>
      <c r="K521" t="s">
        <v>56</v>
      </c>
      <c r="L521">
        <f>YEAR(Table1[[#This Row],[Order Date]])</f>
        <v>2025</v>
      </c>
      <c r="M521" t="str">
        <f>TEXT(Table1[[#This Row],[Order Date]],"MMM")</f>
        <v>Apr</v>
      </c>
      <c r="N521" t="str">
        <f>TEXT(Table1[[#This Row],[Order Date]],"DDD")</f>
        <v>Wed</v>
      </c>
      <c r="O521">
        <f>Table1[[#This Row],[Delivered Date]]-Table1[[#This Row],[Order Date]]</f>
        <v>8</v>
      </c>
      <c r="P521">
        <f>ROUND(G521*H521*VLOOKUP(D521,Table2[#All],2,FALSE),0)</f>
        <v>315</v>
      </c>
      <c r="Q521">
        <f>Table1[[#This Row],[Quantity]]*Table1[[#This Row],[Unit Price]]</f>
        <v>420</v>
      </c>
      <c r="R521">
        <f>Table1[[#This Row],[Sales Revenue]]-Table1[[#This Row],[Total Cost]]</f>
        <v>105</v>
      </c>
    </row>
    <row r="522" spans="1:18" x14ac:dyDescent="0.35">
      <c r="A522">
        <v>521</v>
      </c>
      <c r="B522" t="s">
        <v>167</v>
      </c>
      <c r="C522" t="s">
        <v>49</v>
      </c>
      <c r="D522" t="s">
        <v>104</v>
      </c>
      <c r="E522" s="1">
        <v>45871</v>
      </c>
      <c r="F522" s="1">
        <v>45875</v>
      </c>
      <c r="G522">
        <v>1</v>
      </c>
      <c r="H522">
        <v>98</v>
      </c>
      <c r="I522" t="s">
        <v>17</v>
      </c>
      <c r="J522" t="s">
        <v>71</v>
      </c>
      <c r="K522" t="s">
        <v>55</v>
      </c>
      <c r="L522">
        <f>YEAR(Table1[[#This Row],[Order Date]])</f>
        <v>2025</v>
      </c>
      <c r="M522" t="str">
        <f>TEXT(Table1[[#This Row],[Order Date]],"MMM")</f>
        <v>Aug</v>
      </c>
      <c r="N522" t="str">
        <f>TEXT(Table1[[#This Row],[Order Date]],"DDD")</f>
        <v>Sat</v>
      </c>
      <c r="O522">
        <f>Table1[[#This Row],[Delivered Date]]-Table1[[#This Row],[Order Date]]</f>
        <v>4</v>
      </c>
      <c r="P522">
        <f>ROUND(G522*H522*VLOOKUP(D522,Table2[#All],2,FALSE),0)</f>
        <v>49</v>
      </c>
      <c r="Q522">
        <f>Table1[[#This Row],[Quantity]]*Table1[[#This Row],[Unit Price]]</f>
        <v>98</v>
      </c>
      <c r="R522">
        <f>Table1[[#This Row],[Sales Revenue]]-Table1[[#This Row],[Total Cost]]</f>
        <v>49</v>
      </c>
    </row>
    <row r="523" spans="1:18" x14ac:dyDescent="0.35">
      <c r="A523">
        <v>522</v>
      </c>
      <c r="B523" t="s">
        <v>168</v>
      </c>
      <c r="C523" t="s">
        <v>52</v>
      </c>
      <c r="D523" t="s">
        <v>154</v>
      </c>
      <c r="E523" s="1">
        <v>45714</v>
      </c>
      <c r="F523" s="1">
        <v>45721</v>
      </c>
      <c r="G523">
        <v>1</v>
      </c>
      <c r="H523">
        <v>444</v>
      </c>
      <c r="I523" t="s">
        <v>17</v>
      </c>
      <c r="J523" t="s">
        <v>71</v>
      </c>
      <c r="K523" t="s">
        <v>58</v>
      </c>
      <c r="L523">
        <f>YEAR(Table1[[#This Row],[Order Date]])</f>
        <v>2025</v>
      </c>
      <c r="M523" t="str">
        <f>TEXT(Table1[[#This Row],[Order Date]],"MMM")</f>
        <v>Feb</v>
      </c>
      <c r="N523" t="str">
        <f>TEXT(Table1[[#This Row],[Order Date]],"DDD")</f>
        <v>Wed</v>
      </c>
      <c r="O523">
        <f>Table1[[#This Row],[Delivered Date]]-Table1[[#This Row],[Order Date]]</f>
        <v>7</v>
      </c>
      <c r="P523">
        <f>ROUND(G523*H523*VLOOKUP(D523,Table2[#All],2,FALSE),0)</f>
        <v>333</v>
      </c>
      <c r="Q523">
        <f>Table1[[#This Row],[Quantity]]*Table1[[#This Row],[Unit Price]]</f>
        <v>444</v>
      </c>
      <c r="R523">
        <f>Table1[[#This Row],[Sales Revenue]]-Table1[[#This Row],[Total Cost]]</f>
        <v>111</v>
      </c>
    </row>
    <row r="524" spans="1:18" x14ac:dyDescent="0.35">
      <c r="A524">
        <v>523</v>
      </c>
      <c r="B524" t="s">
        <v>169</v>
      </c>
      <c r="C524" t="s">
        <v>49</v>
      </c>
      <c r="D524" t="s">
        <v>142</v>
      </c>
      <c r="E524" s="1">
        <v>45995</v>
      </c>
      <c r="F524" s="1">
        <v>46001</v>
      </c>
      <c r="G524">
        <v>5</v>
      </c>
      <c r="H524">
        <v>858</v>
      </c>
      <c r="I524" t="s">
        <v>1</v>
      </c>
      <c r="J524" t="s">
        <v>73</v>
      </c>
      <c r="K524" t="s">
        <v>55</v>
      </c>
      <c r="L524">
        <f>YEAR(Table1[[#This Row],[Order Date]])</f>
        <v>2025</v>
      </c>
      <c r="M524" t="str">
        <f>TEXT(Table1[[#This Row],[Order Date]],"MMM")</f>
        <v>Dec</v>
      </c>
      <c r="N524" t="str">
        <f>TEXT(Table1[[#This Row],[Order Date]],"DDD")</f>
        <v>Thu</v>
      </c>
      <c r="O524">
        <f>Table1[[#This Row],[Delivered Date]]-Table1[[#This Row],[Order Date]]</f>
        <v>6</v>
      </c>
      <c r="P524">
        <f>ROUND(G524*H524*VLOOKUP(D524,Table2[#All],2,FALSE),0)</f>
        <v>2145</v>
      </c>
      <c r="Q524">
        <f>Table1[[#This Row],[Quantity]]*Table1[[#This Row],[Unit Price]]</f>
        <v>4290</v>
      </c>
      <c r="R524">
        <f>Table1[[#This Row],[Sales Revenue]]-Table1[[#This Row],[Total Cost]]</f>
        <v>2145</v>
      </c>
    </row>
    <row r="525" spans="1:18" x14ac:dyDescent="0.35">
      <c r="A525">
        <v>524</v>
      </c>
      <c r="B525" t="s">
        <v>170</v>
      </c>
      <c r="C525" t="s">
        <v>49</v>
      </c>
      <c r="D525" t="s">
        <v>134</v>
      </c>
      <c r="E525" s="1">
        <v>45905</v>
      </c>
      <c r="F525" s="1">
        <v>45915</v>
      </c>
      <c r="G525">
        <v>6</v>
      </c>
      <c r="H525">
        <v>914</v>
      </c>
      <c r="I525" t="s">
        <v>1</v>
      </c>
      <c r="J525" t="s">
        <v>70</v>
      </c>
      <c r="K525" t="s">
        <v>55</v>
      </c>
      <c r="L525">
        <f>YEAR(Table1[[#This Row],[Order Date]])</f>
        <v>2025</v>
      </c>
      <c r="M525" t="str">
        <f>TEXT(Table1[[#This Row],[Order Date]],"MMM")</f>
        <v>Sep</v>
      </c>
      <c r="N525" t="str">
        <f>TEXT(Table1[[#This Row],[Order Date]],"DDD")</f>
        <v>Fri</v>
      </c>
      <c r="O525">
        <f>Table1[[#This Row],[Delivered Date]]-Table1[[#This Row],[Order Date]]</f>
        <v>10</v>
      </c>
      <c r="P525">
        <f>ROUND(G525*H525*VLOOKUP(D525,Table2[#All],2,FALSE),0)</f>
        <v>3016</v>
      </c>
      <c r="Q525">
        <f>Table1[[#This Row],[Quantity]]*Table1[[#This Row],[Unit Price]]</f>
        <v>5484</v>
      </c>
      <c r="R525">
        <f>Table1[[#This Row],[Sales Revenue]]-Table1[[#This Row],[Total Cost]]</f>
        <v>2468</v>
      </c>
    </row>
    <row r="526" spans="1:18" x14ac:dyDescent="0.35">
      <c r="A526">
        <v>525</v>
      </c>
      <c r="B526" t="s">
        <v>171</v>
      </c>
      <c r="C526" t="s">
        <v>50</v>
      </c>
      <c r="D526" t="s">
        <v>136</v>
      </c>
      <c r="E526" s="1">
        <v>45935</v>
      </c>
      <c r="F526" s="1">
        <v>45949</v>
      </c>
      <c r="G526">
        <v>5</v>
      </c>
      <c r="H526">
        <v>163</v>
      </c>
      <c r="I526" t="s">
        <v>17</v>
      </c>
      <c r="J526" t="s">
        <v>71</v>
      </c>
      <c r="K526" t="s">
        <v>58</v>
      </c>
      <c r="L526">
        <f>YEAR(Table1[[#This Row],[Order Date]])</f>
        <v>2025</v>
      </c>
      <c r="M526" t="str">
        <f>TEXT(Table1[[#This Row],[Order Date]],"MMM")</f>
        <v>Oct</v>
      </c>
      <c r="N526" t="str">
        <f>TEXT(Table1[[#This Row],[Order Date]],"DDD")</f>
        <v>Sun</v>
      </c>
      <c r="O526">
        <f>Table1[[#This Row],[Delivered Date]]-Table1[[#This Row],[Order Date]]</f>
        <v>14</v>
      </c>
      <c r="P526">
        <f>ROUND(G526*H526*VLOOKUP(D526,Table2[#All],2,FALSE),0)</f>
        <v>693</v>
      </c>
      <c r="Q526">
        <f>Table1[[#This Row],[Quantity]]*Table1[[#This Row],[Unit Price]]</f>
        <v>815</v>
      </c>
      <c r="R526">
        <f>Table1[[#This Row],[Sales Revenue]]-Table1[[#This Row],[Total Cost]]</f>
        <v>122</v>
      </c>
    </row>
    <row r="527" spans="1:18" x14ac:dyDescent="0.35">
      <c r="A527">
        <v>526</v>
      </c>
      <c r="B527" t="s">
        <v>172</v>
      </c>
      <c r="C527" t="s">
        <v>51</v>
      </c>
      <c r="D527" t="s">
        <v>148</v>
      </c>
      <c r="E527" s="1">
        <v>45986</v>
      </c>
      <c r="F527" s="1">
        <v>45996</v>
      </c>
      <c r="G527">
        <v>9</v>
      </c>
      <c r="H527">
        <v>811</v>
      </c>
      <c r="I527" t="s">
        <v>17</v>
      </c>
      <c r="J527" t="s">
        <v>70</v>
      </c>
      <c r="K527" t="s">
        <v>56</v>
      </c>
      <c r="L527">
        <f>YEAR(Table1[[#This Row],[Order Date]])</f>
        <v>2025</v>
      </c>
      <c r="M527" t="str">
        <f>TEXT(Table1[[#This Row],[Order Date]],"MMM")</f>
        <v>Nov</v>
      </c>
      <c r="N527" t="str">
        <f>TEXT(Table1[[#This Row],[Order Date]],"DDD")</f>
        <v>Tue</v>
      </c>
      <c r="O527">
        <f>Table1[[#This Row],[Delivered Date]]-Table1[[#This Row],[Order Date]]</f>
        <v>10</v>
      </c>
      <c r="P527">
        <f>ROUND(G527*H527*VLOOKUP(D527,Table2[#All],2,FALSE),0)</f>
        <v>4014</v>
      </c>
      <c r="Q527">
        <f>Table1[[#This Row],[Quantity]]*Table1[[#This Row],[Unit Price]]</f>
        <v>7299</v>
      </c>
      <c r="R527">
        <f>Table1[[#This Row],[Sales Revenue]]-Table1[[#This Row],[Total Cost]]</f>
        <v>3285</v>
      </c>
    </row>
    <row r="528" spans="1:18" x14ac:dyDescent="0.35">
      <c r="A528">
        <v>527</v>
      </c>
      <c r="B528" t="s">
        <v>173</v>
      </c>
      <c r="C528" t="s">
        <v>51</v>
      </c>
      <c r="D528" t="s">
        <v>108</v>
      </c>
      <c r="E528" s="1">
        <v>45966</v>
      </c>
      <c r="F528" s="1">
        <v>45968</v>
      </c>
      <c r="G528">
        <v>9</v>
      </c>
      <c r="H528">
        <v>828</v>
      </c>
      <c r="I528" t="s">
        <v>1</v>
      </c>
      <c r="J528" t="s">
        <v>73</v>
      </c>
      <c r="K528" t="s">
        <v>57</v>
      </c>
      <c r="L528">
        <f>YEAR(Table1[[#This Row],[Order Date]])</f>
        <v>2025</v>
      </c>
      <c r="M528" t="str">
        <f>TEXT(Table1[[#This Row],[Order Date]],"MMM")</f>
        <v>Nov</v>
      </c>
      <c r="N528" t="str">
        <f>TEXT(Table1[[#This Row],[Order Date]],"DDD")</f>
        <v>Wed</v>
      </c>
      <c r="O528">
        <f>Table1[[#This Row],[Delivered Date]]-Table1[[#This Row],[Order Date]]</f>
        <v>2</v>
      </c>
      <c r="P528">
        <f>ROUND(G528*H528*VLOOKUP(D528,Table2[#All],2,FALSE),0)</f>
        <v>4099</v>
      </c>
      <c r="Q528">
        <f>Table1[[#This Row],[Quantity]]*Table1[[#This Row],[Unit Price]]</f>
        <v>7452</v>
      </c>
      <c r="R528">
        <f>Table1[[#This Row],[Sales Revenue]]-Table1[[#This Row],[Total Cost]]</f>
        <v>3353</v>
      </c>
    </row>
    <row r="529" spans="1:18" x14ac:dyDescent="0.35">
      <c r="A529">
        <v>528</v>
      </c>
      <c r="B529" t="s">
        <v>175</v>
      </c>
      <c r="C529" t="s">
        <v>52</v>
      </c>
      <c r="D529" t="s">
        <v>128</v>
      </c>
      <c r="E529" s="1">
        <v>45706</v>
      </c>
      <c r="F529" s="1">
        <v>45712</v>
      </c>
      <c r="G529">
        <v>8</v>
      </c>
      <c r="H529">
        <v>745</v>
      </c>
      <c r="I529" t="s">
        <v>17</v>
      </c>
      <c r="J529" t="s">
        <v>72</v>
      </c>
      <c r="K529" t="s">
        <v>56</v>
      </c>
      <c r="L529">
        <f>YEAR(Table1[[#This Row],[Order Date]])</f>
        <v>2025</v>
      </c>
      <c r="M529" t="str">
        <f>TEXT(Table1[[#This Row],[Order Date]],"MMM")</f>
        <v>Feb</v>
      </c>
      <c r="N529" t="str">
        <f>TEXT(Table1[[#This Row],[Order Date]],"DDD")</f>
        <v>Tue</v>
      </c>
      <c r="O529">
        <f>Table1[[#This Row],[Delivered Date]]-Table1[[#This Row],[Order Date]]</f>
        <v>6</v>
      </c>
      <c r="P529">
        <f>ROUND(G529*H529*VLOOKUP(D529,Table2[#All],2,FALSE),0)</f>
        <v>4172</v>
      </c>
      <c r="Q529">
        <f>Table1[[#This Row],[Quantity]]*Table1[[#This Row],[Unit Price]]</f>
        <v>5960</v>
      </c>
      <c r="R529">
        <f>Table1[[#This Row],[Sales Revenue]]-Table1[[#This Row],[Total Cost]]</f>
        <v>1788</v>
      </c>
    </row>
    <row r="530" spans="1:18" x14ac:dyDescent="0.35">
      <c r="A530">
        <v>529</v>
      </c>
      <c r="B530" t="s">
        <v>176</v>
      </c>
      <c r="C530" t="s">
        <v>49</v>
      </c>
      <c r="D530" t="s">
        <v>134</v>
      </c>
      <c r="E530" s="1">
        <v>45904</v>
      </c>
      <c r="F530" s="1">
        <v>45910</v>
      </c>
      <c r="G530">
        <v>7</v>
      </c>
      <c r="H530">
        <v>238</v>
      </c>
      <c r="I530" t="s">
        <v>1</v>
      </c>
      <c r="J530" t="s">
        <v>71</v>
      </c>
      <c r="K530" t="s">
        <v>58</v>
      </c>
      <c r="L530">
        <f>YEAR(Table1[[#This Row],[Order Date]])</f>
        <v>2025</v>
      </c>
      <c r="M530" t="str">
        <f>TEXT(Table1[[#This Row],[Order Date]],"MMM")</f>
        <v>Sep</v>
      </c>
      <c r="N530" t="str">
        <f>TEXT(Table1[[#This Row],[Order Date]],"DDD")</f>
        <v>Thu</v>
      </c>
      <c r="O530">
        <f>Table1[[#This Row],[Delivered Date]]-Table1[[#This Row],[Order Date]]</f>
        <v>6</v>
      </c>
      <c r="P530">
        <f>ROUND(G530*H530*VLOOKUP(D530,Table2[#All],2,FALSE),0)</f>
        <v>916</v>
      </c>
      <c r="Q530">
        <f>Table1[[#This Row],[Quantity]]*Table1[[#This Row],[Unit Price]]</f>
        <v>1666</v>
      </c>
      <c r="R530">
        <f>Table1[[#This Row],[Sales Revenue]]-Table1[[#This Row],[Total Cost]]</f>
        <v>750</v>
      </c>
    </row>
    <row r="531" spans="1:18" x14ac:dyDescent="0.35">
      <c r="A531">
        <v>530</v>
      </c>
      <c r="B531" t="s">
        <v>177</v>
      </c>
      <c r="C531" t="s">
        <v>50</v>
      </c>
      <c r="D531" t="s">
        <v>102</v>
      </c>
      <c r="E531" s="1">
        <v>46003</v>
      </c>
      <c r="F531" s="1">
        <v>46013</v>
      </c>
      <c r="G531">
        <v>1</v>
      </c>
      <c r="H531">
        <v>159</v>
      </c>
      <c r="I531" t="s">
        <v>1</v>
      </c>
      <c r="J531" t="s">
        <v>71</v>
      </c>
      <c r="K531" t="s">
        <v>58</v>
      </c>
      <c r="L531">
        <f>YEAR(Table1[[#This Row],[Order Date]])</f>
        <v>2025</v>
      </c>
      <c r="M531" t="str">
        <f>TEXT(Table1[[#This Row],[Order Date]],"MMM")</f>
        <v>Dec</v>
      </c>
      <c r="N531" t="str">
        <f>TEXT(Table1[[#This Row],[Order Date]],"DDD")</f>
        <v>Fri</v>
      </c>
      <c r="O531">
        <f>Table1[[#This Row],[Delivered Date]]-Table1[[#This Row],[Order Date]]</f>
        <v>10</v>
      </c>
      <c r="P531">
        <f>ROUND(G531*H531*VLOOKUP(D531,Table2[#All],2,FALSE),0)</f>
        <v>119</v>
      </c>
      <c r="Q531">
        <f>Table1[[#This Row],[Quantity]]*Table1[[#This Row],[Unit Price]]</f>
        <v>159</v>
      </c>
      <c r="R531">
        <f>Table1[[#This Row],[Sales Revenue]]-Table1[[#This Row],[Total Cost]]</f>
        <v>40</v>
      </c>
    </row>
    <row r="532" spans="1:18" x14ac:dyDescent="0.35">
      <c r="A532">
        <v>531</v>
      </c>
      <c r="B532" t="s">
        <v>179</v>
      </c>
      <c r="C532" t="s">
        <v>51</v>
      </c>
      <c r="D532" t="s">
        <v>148</v>
      </c>
      <c r="E532" s="1">
        <v>45793</v>
      </c>
      <c r="F532" s="1">
        <v>45797</v>
      </c>
      <c r="G532">
        <v>10</v>
      </c>
      <c r="H532">
        <v>102</v>
      </c>
      <c r="I532" t="s">
        <v>17</v>
      </c>
      <c r="J532" t="s">
        <v>71</v>
      </c>
      <c r="K532" t="s">
        <v>56</v>
      </c>
      <c r="L532">
        <f>YEAR(Table1[[#This Row],[Order Date]])</f>
        <v>2025</v>
      </c>
      <c r="M532" t="str">
        <f>TEXT(Table1[[#This Row],[Order Date]],"MMM")</f>
        <v>May</v>
      </c>
      <c r="N532" t="str">
        <f>TEXT(Table1[[#This Row],[Order Date]],"DDD")</f>
        <v>Fri</v>
      </c>
      <c r="O532">
        <f>Table1[[#This Row],[Delivered Date]]-Table1[[#This Row],[Order Date]]</f>
        <v>4</v>
      </c>
      <c r="P532">
        <f>ROUND(G532*H532*VLOOKUP(D532,Table2[#All],2,FALSE),0)</f>
        <v>561</v>
      </c>
      <c r="Q532">
        <f>Table1[[#This Row],[Quantity]]*Table1[[#This Row],[Unit Price]]</f>
        <v>1020</v>
      </c>
      <c r="R532">
        <f>Table1[[#This Row],[Sales Revenue]]-Table1[[#This Row],[Total Cost]]</f>
        <v>459</v>
      </c>
    </row>
    <row r="533" spans="1:18" x14ac:dyDescent="0.35">
      <c r="A533">
        <v>532</v>
      </c>
      <c r="B533" t="s">
        <v>180</v>
      </c>
      <c r="C533" t="s">
        <v>51</v>
      </c>
      <c r="D533" t="s">
        <v>108</v>
      </c>
      <c r="E533" s="1">
        <v>45997</v>
      </c>
      <c r="F533" s="1">
        <v>45998</v>
      </c>
      <c r="G533">
        <v>2</v>
      </c>
      <c r="H533">
        <v>443</v>
      </c>
      <c r="I533" t="s">
        <v>1</v>
      </c>
      <c r="J533" t="s">
        <v>74</v>
      </c>
      <c r="K533" t="s">
        <v>55</v>
      </c>
      <c r="L533">
        <f>YEAR(Table1[[#This Row],[Order Date]])</f>
        <v>2025</v>
      </c>
      <c r="M533" t="str">
        <f>TEXT(Table1[[#This Row],[Order Date]],"MMM")</f>
        <v>Dec</v>
      </c>
      <c r="N533" t="str">
        <f>TEXT(Table1[[#This Row],[Order Date]],"DDD")</f>
        <v>Sat</v>
      </c>
      <c r="O533">
        <f>Table1[[#This Row],[Delivered Date]]-Table1[[#This Row],[Order Date]]</f>
        <v>1</v>
      </c>
      <c r="P533">
        <f>ROUND(G533*H533*VLOOKUP(D533,Table2[#All],2,FALSE),0)</f>
        <v>487</v>
      </c>
      <c r="Q533">
        <f>Table1[[#This Row],[Quantity]]*Table1[[#This Row],[Unit Price]]</f>
        <v>886</v>
      </c>
      <c r="R533">
        <f>Table1[[#This Row],[Sales Revenue]]-Table1[[#This Row],[Total Cost]]</f>
        <v>399</v>
      </c>
    </row>
    <row r="534" spans="1:18" x14ac:dyDescent="0.35">
      <c r="A534">
        <v>533</v>
      </c>
      <c r="B534" t="s">
        <v>181</v>
      </c>
      <c r="C534" t="s">
        <v>51</v>
      </c>
      <c r="D534" t="s">
        <v>117</v>
      </c>
      <c r="E534" s="1">
        <v>45711</v>
      </c>
      <c r="F534" s="1">
        <v>45714</v>
      </c>
      <c r="G534">
        <v>9</v>
      </c>
      <c r="H534">
        <v>10</v>
      </c>
      <c r="I534" t="s">
        <v>1</v>
      </c>
      <c r="J534" t="s">
        <v>70</v>
      </c>
      <c r="K534" t="s">
        <v>55</v>
      </c>
      <c r="L534">
        <f>YEAR(Table1[[#This Row],[Order Date]])</f>
        <v>2025</v>
      </c>
      <c r="M534" t="str">
        <f>TEXT(Table1[[#This Row],[Order Date]],"MMM")</f>
        <v>Feb</v>
      </c>
      <c r="N534" t="str">
        <f>TEXT(Table1[[#This Row],[Order Date]],"DDD")</f>
        <v>Sun</v>
      </c>
      <c r="O534">
        <f>Table1[[#This Row],[Delivered Date]]-Table1[[#This Row],[Order Date]]</f>
        <v>3</v>
      </c>
      <c r="P534">
        <f>ROUND(G534*H534*VLOOKUP(D534,Table2[#All],2,FALSE),0)</f>
        <v>45</v>
      </c>
      <c r="Q534">
        <f>Table1[[#This Row],[Quantity]]*Table1[[#This Row],[Unit Price]]</f>
        <v>90</v>
      </c>
      <c r="R534">
        <f>Table1[[#This Row],[Sales Revenue]]-Table1[[#This Row],[Total Cost]]</f>
        <v>45</v>
      </c>
    </row>
    <row r="535" spans="1:18" x14ac:dyDescent="0.35">
      <c r="A535">
        <v>534</v>
      </c>
      <c r="B535" t="s">
        <v>182</v>
      </c>
      <c r="C535" t="s">
        <v>52</v>
      </c>
      <c r="D535" t="s">
        <v>112</v>
      </c>
      <c r="E535" s="1">
        <v>45942</v>
      </c>
      <c r="F535" s="1">
        <v>45955</v>
      </c>
      <c r="G535">
        <v>5</v>
      </c>
      <c r="H535">
        <v>758</v>
      </c>
      <c r="I535" t="s">
        <v>17</v>
      </c>
      <c r="J535" t="s">
        <v>70</v>
      </c>
      <c r="K535" t="s">
        <v>57</v>
      </c>
      <c r="L535">
        <f>YEAR(Table1[[#This Row],[Order Date]])</f>
        <v>2025</v>
      </c>
      <c r="M535" t="str">
        <f>TEXT(Table1[[#This Row],[Order Date]],"MMM")</f>
        <v>Oct</v>
      </c>
      <c r="N535" t="str">
        <f>TEXT(Table1[[#This Row],[Order Date]],"DDD")</f>
        <v>Sun</v>
      </c>
      <c r="O535">
        <f>Table1[[#This Row],[Delivered Date]]-Table1[[#This Row],[Order Date]]</f>
        <v>13</v>
      </c>
      <c r="P535">
        <f>ROUND(G535*H535*VLOOKUP(D535,Table2[#All],2,FALSE),0)</f>
        <v>2843</v>
      </c>
      <c r="Q535">
        <f>Table1[[#This Row],[Quantity]]*Table1[[#This Row],[Unit Price]]</f>
        <v>3790</v>
      </c>
      <c r="R535">
        <f>Table1[[#This Row],[Sales Revenue]]-Table1[[#This Row],[Total Cost]]</f>
        <v>947</v>
      </c>
    </row>
    <row r="536" spans="1:18" x14ac:dyDescent="0.35">
      <c r="A536">
        <v>535</v>
      </c>
      <c r="B536" t="s">
        <v>183</v>
      </c>
      <c r="C536" t="s">
        <v>50</v>
      </c>
      <c r="D536" t="s">
        <v>102</v>
      </c>
      <c r="E536" s="1">
        <v>45896</v>
      </c>
      <c r="F536" s="1">
        <v>45897</v>
      </c>
      <c r="G536">
        <v>10</v>
      </c>
      <c r="H536">
        <v>541</v>
      </c>
      <c r="I536" t="s">
        <v>1</v>
      </c>
      <c r="J536" t="s">
        <v>73</v>
      </c>
      <c r="K536" t="s">
        <v>58</v>
      </c>
      <c r="L536">
        <f>YEAR(Table1[[#This Row],[Order Date]])</f>
        <v>2025</v>
      </c>
      <c r="M536" t="str">
        <f>TEXT(Table1[[#This Row],[Order Date]],"MMM")</f>
        <v>Aug</v>
      </c>
      <c r="N536" t="str">
        <f>TEXT(Table1[[#This Row],[Order Date]],"DDD")</f>
        <v>Wed</v>
      </c>
      <c r="O536">
        <f>Table1[[#This Row],[Delivered Date]]-Table1[[#This Row],[Order Date]]</f>
        <v>1</v>
      </c>
      <c r="P536">
        <f>ROUND(G536*H536*VLOOKUP(D536,Table2[#All],2,FALSE),0)</f>
        <v>4058</v>
      </c>
      <c r="Q536">
        <f>Table1[[#This Row],[Quantity]]*Table1[[#This Row],[Unit Price]]</f>
        <v>5410</v>
      </c>
      <c r="R536">
        <f>Table1[[#This Row],[Sales Revenue]]-Table1[[#This Row],[Total Cost]]</f>
        <v>1352</v>
      </c>
    </row>
    <row r="537" spans="1:18" x14ac:dyDescent="0.35">
      <c r="A537">
        <v>536</v>
      </c>
      <c r="B537" t="s">
        <v>184</v>
      </c>
      <c r="C537" t="s">
        <v>52</v>
      </c>
      <c r="D537" t="s">
        <v>128</v>
      </c>
      <c r="E537" s="1">
        <v>45890</v>
      </c>
      <c r="F537" s="1">
        <v>45891</v>
      </c>
      <c r="G537">
        <v>1</v>
      </c>
      <c r="H537">
        <v>46</v>
      </c>
      <c r="I537" t="s">
        <v>1</v>
      </c>
      <c r="J537" t="s">
        <v>73</v>
      </c>
      <c r="K537" t="s">
        <v>56</v>
      </c>
      <c r="L537">
        <f>YEAR(Table1[[#This Row],[Order Date]])</f>
        <v>2025</v>
      </c>
      <c r="M537" t="str">
        <f>TEXT(Table1[[#This Row],[Order Date]],"MMM")</f>
        <v>Aug</v>
      </c>
      <c r="N537" t="str">
        <f>TEXT(Table1[[#This Row],[Order Date]],"DDD")</f>
        <v>Thu</v>
      </c>
      <c r="O537">
        <f>Table1[[#This Row],[Delivered Date]]-Table1[[#This Row],[Order Date]]</f>
        <v>1</v>
      </c>
      <c r="P537">
        <f>ROUND(G537*H537*VLOOKUP(D537,Table2[#All],2,FALSE),0)</f>
        <v>32</v>
      </c>
      <c r="Q537">
        <f>Table1[[#This Row],[Quantity]]*Table1[[#This Row],[Unit Price]]</f>
        <v>46</v>
      </c>
      <c r="R537">
        <f>Table1[[#This Row],[Sales Revenue]]-Table1[[#This Row],[Total Cost]]</f>
        <v>14</v>
      </c>
    </row>
    <row r="538" spans="1:18" x14ac:dyDescent="0.35">
      <c r="A538">
        <v>537</v>
      </c>
      <c r="B538" t="s">
        <v>185</v>
      </c>
      <c r="C538" t="s">
        <v>52</v>
      </c>
      <c r="D538" t="s">
        <v>121</v>
      </c>
      <c r="E538" s="1">
        <v>45857</v>
      </c>
      <c r="F538" s="1">
        <v>45863</v>
      </c>
      <c r="G538">
        <v>4</v>
      </c>
      <c r="H538">
        <v>82</v>
      </c>
      <c r="I538" t="s">
        <v>17</v>
      </c>
      <c r="J538" t="s">
        <v>71</v>
      </c>
      <c r="K538" t="s">
        <v>58</v>
      </c>
      <c r="L538">
        <f>YEAR(Table1[[#This Row],[Order Date]])</f>
        <v>2025</v>
      </c>
      <c r="M538" t="str">
        <f>TEXT(Table1[[#This Row],[Order Date]],"MMM")</f>
        <v>Jul</v>
      </c>
      <c r="N538" t="str">
        <f>TEXT(Table1[[#This Row],[Order Date]],"DDD")</f>
        <v>Sat</v>
      </c>
      <c r="O538">
        <f>Table1[[#This Row],[Delivered Date]]-Table1[[#This Row],[Order Date]]</f>
        <v>6</v>
      </c>
      <c r="P538">
        <f>ROUND(G538*H538*VLOOKUP(D538,Table2[#All],2,FALSE),0)</f>
        <v>213</v>
      </c>
      <c r="Q538">
        <f>Table1[[#This Row],[Quantity]]*Table1[[#This Row],[Unit Price]]</f>
        <v>328</v>
      </c>
      <c r="R538">
        <f>Table1[[#This Row],[Sales Revenue]]-Table1[[#This Row],[Total Cost]]</f>
        <v>115</v>
      </c>
    </row>
    <row r="539" spans="1:18" x14ac:dyDescent="0.35">
      <c r="A539">
        <v>538</v>
      </c>
      <c r="B539" t="s">
        <v>611</v>
      </c>
      <c r="C539" t="s">
        <v>51</v>
      </c>
      <c r="D539" t="s">
        <v>108</v>
      </c>
      <c r="E539" s="1">
        <v>46008</v>
      </c>
      <c r="F539" s="1">
        <v>46014</v>
      </c>
      <c r="G539">
        <v>9</v>
      </c>
      <c r="H539">
        <v>891</v>
      </c>
      <c r="I539" t="s">
        <v>17</v>
      </c>
      <c r="J539" t="s">
        <v>71</v>
      </c>
      <c r="K539" t="s">
        <v>56</v>
      </c>
      <c r="L539">
        <f>YEAR(Table1[[#This Row],[Order Date]])</f>
        <v>2025</v>
      </c>
      <c r="M539" t="str">
        <f>TEXT(Table1[[#This Row],[Order Date]],"MMM")</f>
        <v>Dec</v>
      </c>
      <c r="N539" t="str">
        <f>TEXT(Table1[[#This Row],[Order Date]],"DDD")</f>
        <v>Wed</v>
      </c>
      <c r="O539">
        <f>Table1[[#This Row],[Delivered Date]]-Table1[[#This Row],[Order Date]]</f>
        <v>6</v>
      </c>
      <c r="P539">
        <f>ROUND(G539*H539*VLOOKUP(D539,Table2[#All],2,FALSE),0)</f>
        <v>4410</v>
      </c>
      <c r="Q539">
        <f>Table1[[#This Row],[Quantity]]*Table1[[#This Row],[Unit Price]]</f>
        <v>8019</v>
      </c>
      <c r="R539">
        <f>Table1[[#This Row],[Sales Revenue]]-Table1[[#This Row],[Total Cost]]</f>
        <v>3609</v>
      </c>
    </row>
    <row r="540" spans="1:18" x14ac:dyDescent="0.35">
      <c r="A540">
        <v>539</v>
      </c>
      <c r="B540" t="s">
        <v>612</v>
      </c>
      <c r="C540" t="s">
        <v>49</v>
      </c>
      <c r="D540" t="s">
        <v>142</v>
      </c>
      <c r="E540" s="1">
        <v>45779</v>
      </c>
      <c r="F540" s="1">
        <v>45781</v>
      </c>
      <c r="G540">
        <v>4</v>
      </c>
      <c r="H540">
        <v>578</v>
      </c>
      <c r="I540" t="s">
        <v>1</v>
      </c>
      <c r="J540" t="s">
        <v>70</v>
      </c>
      <c r="K540" t="s">
        <v>55</v>
      </c>
      <c r="L540">
        <f>YEAR(Table1[[#This Row],[Order Date]])</f>
        <v>2025</v>
      </c>
      <c r="M540" t="str">
        <f>TEXT(Table1[[#This Row],[Order Date]],"MMM")</f>
        <v>May</v>
      </c>
      <c r="N540" t="str">
        <f>TEXT(Table1[[#This Row],[Order Date]],"DDD")</f>
        <v>Fri</v>
      </c>
      <c r="O540">
        <f>Table1[[#This Row],[Delivered Date]]-Table1[[#This Row],[Order Date]]</f>
        <v>2</v>
      </c>
      <c r="P540">
        <f>ROUND(G540*H540*VLOOKUP(D540,Table2[#All],2,FALSE),0)</f>
        <v>1156</v>
      </c>
      <c r="Q540">
        <f>Table1[[#This Row],[Quantity]]*Table1[[#This Row],[Unit Price]]</f>
        <v>2312</v>
      </c>
      <c r="R540">
        <f>Table1[[#This Row],[Sales Revenue]]-Table1[[#This Row],[Total Cost]]</f>
        <v>1156</v>
      </c>
    </row>
    <row r="541" spans="1:18" x14ac:dyDescent="0.35">
      <c r="A541">
        <v>540</v>
      </c>
      <c r="B541" t="s">
        <v>613</v>
      </c>
      <c r="C541" t="s">
        <v>50</v>
      </c>
      <c r="D541" t="s">
        <v>115</v>
      </c>
      <c r="E541" s="1">
        <v>45763</v>
      </c>
      <c r="F541" s="1">
        <v>45767</v>
      </c>
      <c r="G541">
        <v>4</v>
      </c>
      <c r="H541">
        <v>152</v>
      </c>
      <c r="I541" t="s">
        <v>17</v>
      </c>
      <c r="J541" t="s">
        <v>71</v>
      </c>
      <c r="K541" t="s">
        <v>55</v>
      </c>
      <c r="L541">
        <f>YEAR(Table1[[#This Row],[Order Date]])</f>
        <v>2025</v>
      </c>
      <c r="M541" t="str">
        <f>TEXT(Table1[[#This Row],[Order Date]],"MMM")</f>
        <v>Apr</v>
      </c>
      <c r="N541" t="str">
        <f>TEXT(Table1[[#This Row],[Order Date]],"DDD")</f>
        <v>Wed</v>
      </c>
      <c r="O541">
        <f>Table1[[#This Row],[Delivered Date]]-Table1[[#This Row],[Order Date]]</f>
        <v>4</v>
      </c>
      <c r="P541">
        <f>ROUND(G541*H541*VLOOKUP(D541,Table2[#All],2,FALSE),0)</f>
        <v>486</v>
      </c>
      <c r="Q541">
        <f>Table1[[#This Row],[Quantity]]*Table1[[#This Row],[Unit Price]]</f>
        <v>608</v>
      </c>
      <c r="R541">
        <f>Table1[[#This Row],[Sales Revenue]]-Table1[[#This Row],[Total Cost]]</f>
        <v>122</v>
      </c>
    </row>
    <row r="542" spans="1:18" x14ac:dyDescent="0.35">
      <c r="A542">
        <v>541</v>
      </c>
      <c r="B542" t="s">
        <v>614</v>
      </c>
      <c r="C542" t="s">
        <v>48</v>
      </c>
      <c r="D542" t="s">
        <v>132</v>
      </c>
      <c r="E542" s="1">
        <v>45698</v>
      </c>
      <c r="F542" s="1">
        <v>45699</v>
      </c>
      <c r="G542">
        <v>3</v>
      </c>
      <c r="H542">
        <v>288</v>
      </c>
      <c r="I542" t="s">
        <v>1</v>
      </c>
      <c r="J542" t="s">
        <v>70</v>
      </c>
      <c r="K542" t="s">
        <v>55</v>
      </c>
      <c r="L542">
        <f>YEAR(Table1[[#This Row],[Order Date]])</f>
        <v>2025</v>
      </c>
      <c r="M542" t="str">
        <f>TEXT(Table1[[#This Row],[Order Date]],"MMM")</f>
        <v>Feb</v>
      </c>
      <c r="N542" t="str">
        <f>TEXT(Table1[[#This Row],[Order Date]],"DDD")</f>
        <v>Mon</v>
      </c>
      <c r="O542">
        <f>Table1[[#This Row],[Delivered Date]]-Table1[[#This Row],[Order Date]]</f>
        <v>1</v>
      </c>
      <c r="P542">
        <f>ROUND(G542*H542*VLOOKUP(D542,Table2[#All],2,FALSE),0)</f>
        <v>605</v>
      </c>
      <c r="Q542">
        <f>Table1[[#This Row],[Quantity]]*Table1[[#This Row],[Unit Price]]</f>
        <v>864</v>
      </c>
      <c r="R542">
        <f>Table1[[#This Row],[Sales Revenue]]-Table1[[#This Row],[Total Cost]]</f>
        <v>259</v>
      </c>
    </row>
    <row r="543" spans="1:18" x14ac:dyDescent="0.35">
      <c r="A543">
        <v>542</v>
      </c>
      <c r="B543" t="s">
        <v>615</v>
      </c>
      <c r="C543" t="s">
        <v>51</v>
      </c>
      <c r="D543" t="s">
        <v>108</v>
      </c>
      <c r="E543" s="1">
        <v>45986</v>
      </c>
      <c r="F543" s="1">
        <v>45994</v>
      </c>
      <c r="G543">
        <v>1</v>
      </c>
      <c r="H543">
        <v>321</v>
      </c>
      <c r="I543" t="s">
        <v>1</v>
      </c>
      <c r="J543" t="s">
        <v>73</v>
      </c>
      <c r="K543" t="s">
        <v>58</v>
      </c>
      <c r="L543">
        <f>YEAR(Table1[[#This Row],[Order Date]])</f>
        <v>2025</v>
      </c>
      <c r="M543" t="str">
        <f>TEXT(Table1[[#This Row],[Order Date]],"MMM")</f>
        <v>Nov</v>
      </c>
      <c r="N543" t="str">
        <f>TEXT(Table1[[#This Row],[Order Date]],"DDD")</f>
        <v>Tue</v>
      </c>
      <c r="O543">
        <f>Table1[[#This Row],[Delivered Date]]-Table1[[#This Row],[Order Date]]</f>
        <v>8</v>
      </c>
      <c r="P543">
        <f>ROUND(G543*H543*VLOOKUP(D543,Table2[#All],2,FALSE),0)</f>
        <v>177</v>
      </c>
      <c r="Q543">
        <f>Table1[[#This Row],[Quantity]]*Table1[[#This Row],[Unit Price]]</f>
        <v>321</v>
      </c>
      <c r="R543">
        <f>Table1[[#This Row],[Sales Revenue]]-Table1[[#This Row],[Total Cost]]</f>
        <v>144</v>
      </c>
    </row>
    <row r="544" spans="1:18" x14ac:dyDescent="0.35">
      <c r="A544">
        <v>543</v>
      </c>
      <c r="B544" t="s">
        <v>616</v>
      </c>
      <c r="C544" t="s">
        <v>52</v>
      </c>
      <c r="D544" t="s">
        <v>128</v>
      </c>
      <c r="E544" s="1">
        <v>45749</v>
      </c>
      <c r="F544" s="1">
        <v>45759</v>
      </c>
      <c r="G544">
        <v>7</v>
      </c>
      <c r="H544">
        <v>356</v>
      </c>
      <c r="I544" t="s">
        <v>1</v>
      </c>
      <c r="J544" t="s">
        <v>73</v>
      </c>
      <c r="K544" t="s">
        <v>57</v>
      </c>
      <c r="L544">
        <f>YEAR(Table1[[#This Row],[Order Date]])</f>
        <v>2025</v>
      </c>
      <c r="M544" t="str">
        <f>TEXT(Table1[[#This Row],[Order Date]],"MMM")</f>
        <v>Apr</v>
      </c>
      <c r="N544" t="str">
        <f>TEXT(Table1[[#This Row],[Order Date]],"DDD")</f>
        <v>Wed</v>
      </c>
      <c r="O544">
        <f>Table1[[#This Row],[Delivered Date]]-Table1[[#This Row],[Order Date]]</f>
        <v>10</v>
      </c>
      <c r="P544">
        <f>ROUND(G544*H544*VLOOKUP(D544,Table2[#All],2,FALSE),0)</f>
        <v>1744</v>
      </c>
      <c r="Q544">
        <f>Table1[[#This Row],[Quantity]]*Table1[[#This Row],[Unit Price]]</f>
        <v>2492</v>
      </c>
      <c r="R544">
        <f>Table1[[#This Row],[Sales Revenue]]-Table1[[#This Row],[Total Cost]]</f>
        <v>748</v>
      </c>
    </row>
    <row r="545" spans="1:18" x14ac:dyDescent="0.35">
      <c r="A545">
        <v>544</v>
      </c>
      <c r="B545" t="s">
        <v>617</v>
      </c>
      <c r="C545" t="s">
        <v>50</v>
      </c>
      <c r="D545" t="s">
        <v>115</v>
      </c>
      <c r="E545" s="1">
        <v>45726</v>
      </c>
      <c r="F545" s="1">
        <v>45737</v>
      </c>
      <c r="G545">
        <v>2</v>
      </c>
      <c r="H545">
        <v>944</v>
      </c>
      <c r="I545" t="s">
        <v>17</v>
      </c>
      <c r="J545" t="s">
        <v>71</v>
      </c>
      <c r="K545" t="s">
        <v>57</v>
      </c>
      <c r="L545">
        <f>YEAR(Table1[[#This Row],[Order Date]])</f>
        <v>2025</v>
      </c>
      <c r="M545" t="str">
        <f>TEXT(Table1[[#This Row],[Order Date]],"MMM")</f>
        <v>Mar</v>
      </c>
      <c r="N545" t="str">
        <f>TEXT(Table1[[#This Row],[Order Date]],"DDD")</f>
        <v>Mon</v>
      </c>
      <c r="O545">
        <f>Table1[[#This Row],[Delivered Date]]-Table1[[#This Row],[Order Date]]</f>
        <v>11</v>
      </c>
      <c r="P545">
        <f>ROUND(G545*H545*VLOOKUP(D545,Table2[#All],2,FALSE),0)</f>
        <v>1510</v>
      </c>
      <c r="Q545">
        <f>Table1[[#This Row],[Quantity]]*Table1[[#This Row],[Unit Price]]</f>
        <v>1888</v>
      </c>
      <c r="R545">
        <f>Table1[[#This Row],[Sales Revenue]]-Table1[[#This Row],[Total Cost]]</f>
        <v>378</v>
      </c>
    </row>
    <row r="546" spans="1:18" x14ac:dyDescent="0.35">
      <c r="A546">
        <v>545</v>
      </c>
      <c r="B546" t="s">
        <v>618</v>
      </c>
      <c r="C546" t="s">
        <v>52</v>
      </c>
      <c r="D546" t="s">
        <v>154</v>
      </c>
      <c r="E546" s="1">
        <v>46008</v>
      </c>
      <c r="F546" s="1">
        <v>46018</v>
      </c>
      <c r="G546">
        <v>10</v>
      </c>
      <c r="H546">
        <v>172</v>
      </c>
      <c r="I546" t="s">
        <v>1</v>
      </c>
      <c r="J546" t="s">
        <v>72</v>
      </c>
      <c r="K546" t="s">
        <v>57</v>
      </c>
      <c r="L546">
        <f>YEAR(Table1[[#This Row],[Order Date]])</f>
        <v>2025</v>
      </c>
      <c r="M546" t="str">
        <f>TEXT(Table1[[#This Row],[Order Date]],"MMM")</f>
        <v>Dec</v>
      </c>
      <c r="N546" t="str">
        <f>TEXT(Table1[[#This Row],[Order Date]],"DDD")</f>
        <v>Wed</v>
      </c>
      <c r="O546">
        <f>Table1[[#This Row],[Delivered Date]]-Table1[[#This Row],[Order Date]]</f>
        <v>10</v>
      </c>
      <c r="P546">
        <f>ROUND(G546*H546*VLOOKUP(D546,Table2[#All],2,FALSE),0)</f>
        <v>1290</v>
      </c>
      <c r="Q546">
        <f>Table1[[#This Row],[Quantity]]*Table1[[#This Row],[Unit Price]]</f>
        <v>1720</v>
      </c>
      <c r="R546">
        <f>Table1[[#This Row],[Sales Revenue]]-Table1[[#This Row],[Total Cost]]</f>
        <v>430</v>
      </c>
    </row>
    <row r="547" spans="1:18" x14ac:dyDescent="0.35">
      <c r="A547">
        <v>546</v>
      </c>
      <c r="B547" t="s">
        <v>619</v>
      </c>
      <c r="C547" t="s">
        <v>48</v>
      </c>
      <c r="D547" t="s">
        <v>106</v>
      </c>
      <c r="E547" s="1">
        <v>45883</v>
      </c>
      <c r="F547" s="1">
        <v>45885</v>
      </c>
      <c r="G547">
        <v>7</v>
      </c>
      <c r="H547">
        <v>70</v>
      </c>
      <c r="I547" t="s">
        <v>1</v>
      </c>
      <c r="J547" t="s">
        <v>74</v>
      </c>
      <c r="K547" t="s">
        <v>55</v>
      </c>
      <c r="L547">
        <f>YEAR(Table1[[#This Row],[Order Date]])</f>
        <v>2025</v>
      </c>
      <c r="M547" t="str">
        <f>TEXT(Table1[[#This Row],[Order Date]],"MMM")</f>
        <v>Aug</v>
      </c>
      <c r="N547" t="str">
        <f>TEXT(Table1[[#This Row],[Order Date]],"DDD")</f>
        <v>Thu</v>
      </c>
      <c r="O547">
        <f>Table1[[#This Row],[Delivered Date]]-Table1[[#This Row],[Order Date]]</f>
        <v>2</v>
      </c>
      <c r="P547">
        <f>ROUND(G547*H547*VLOOKUP(D547,Table2[#All],2,FALSE),0)</f>
        <v>368</v>
      </c>
      <c r="Q547">
        <f>Table1[[#This Row],[Quantity]]*Table1[[#This Row],[Unit Price]]</f>
        <v>490</v>
      </c>
      <c r="R547">
        <f>Table1[[#This Row],[Sales Revenue]]-Table1[[#This Row],[Total Cost]]</f>
        <v>122</v>
      </c>
    </row>
    <row r="548" spans="1:18" x14ac:dyDescent="0.35">
      <c r="A548">
        <v>547</v>
      </c>
      <c r="B548" t="s">
        <v>620</v>
      </c>
      <c r="C548" t="s">
        <v>50</v>
      </c>
      <c r="D548" t="s">
        <v>115</v>
      </c>
      <c r="E548" s="1">
        <v>45919</v>
      </c>
      <c r="F548" s="1">
        <v>45922</v>
      </c>
      <c r="G548">
        <v>2</v>
      </c>
      <c r="H548">
        <v>722</v>
      </c>
      <c r="I548" t="s">
        <v>1</v>
      </c>
      <c r="J548" t="s">
        <v>71</v>
      </c>
      <c r="K548" t="s">
        <v>55</v>
      </c>
      <c r="L548">
        <f>YEAR(Table1[[#This Row],[Order Date]])</f>
        <v>2025</v>
      </c>
      <c r="M548" t="str">
        <f>TEXT(Table1[[#This Row],[Order Date]],"MMM")</f>
        <v>Sep</v>
      </c>
      <c r="N548" t="str">
        <f>TEXT(Table1[[#This Row],[Order Date]],"DDD")</f>
        <v>Fri</v>
      </c>
      <c r="O548">
        <f>Table1[[#This Row],[Delivered Date]]-Table1[[#This Row],[Order Date]]</f>
        <v>3</v>
      </c>
      <c r="P548">
        <f>ROUND(G548*H548*VLOOKUP(D548,Table2[#All],2,FALSE),0)</f>
        <v>1155</v>
      </c>
      <c r="Q548">
        <f>Table1[[#This Row],[Quantity]]*Table1[[#This Row],[Unit Price]]</f>
        <v>1444</v>
      </c>
      <c r="R548">
        <f>Table1[[#This Row],[Sales Revenue]]-Table1[[#This Row],[Total Cost]]</f>
        <v>289</v>
      </c>
    </row>
    <row r="549" spans="1:18" x14ac:dyDescent="0.35">
      <c r="A549">
        <v>548</v>
      </c>
      <c r="B549" t="s">
        <v>621</v>
      </c>
      <c r="C549" t="s">
        <v>51</v>
      </c>
      <c r="D549" t="s">
        <v>148</v>
      </c>
      <c r="E549" s="1">
        <v>46002</v>
      </c>
      <c r="F549" s="1">
        <v>46010</v>
      </c>
      <c r="G549">
        <v>2</v>
      </c>
      <c r="H549">
        <v>876</v>
      </c>
      <c r="I549" t="s">
        <v>17</v>
      </c>
      <c r="J549" t="s">
        <v>74</v>
      </c>
      <c r="K549" t="s">
        <v>58</v>
      </c>
      <c r="L549">
        <f>YEAR(Table1[[#This Row],[Order Date]])</f>
        <v>2025</v>
      </c>
      <c r="M549" t="str">
        <f>TEXT(Table1[[#This Row],[Order Date]],"MMM")</f>
        <v>Dec</v>
      </c>
      <c r="N549" t="str">
        <f>TEXT(Table1[[#This Row],[Order Date]],"DDD")</f>
        <v>Thu</v>
      </c>
      <c r="O549">
        <f>Table1[[#This Row],[Delivered Date]]-Table1[[#This Row],[Order Date]]</f>
        <v>8</v>
      </c>
      <c r="P549">
        <f>ROUND(G549*H549*VLOOKUP(D549,Table2[#All],2,FALSE),0)</f>
        <v>964</v>
      </c>
      <c r="Q549">
        <f>Table1[[#This Row],[Quantity]]*Table1[[#This Row],[Unit Price]]</f>
        <v>1752</v>
      </c>
      <c r="R549">
        <f>Table1[[#This Row],[Sales Revenue]]-Table1[[#This Row],[Total Cost]]</f>
        <v>788</v>
      </c>
    </row>
    <row r="550" spans="1:18" x14ac:dyDescent="0.35">
      <c r="A550">
        <v>549</v>
      </c>
      <c r="B550" t="s">
        <v>185</v>
      </c>
      <c r="C550" t="s">
        <v>48</v>
      </c>
      <c r="D550" t="s">
        <v>106</v>
      </c>
      <c r="E550" s="1">
        <v>45787</v>
      </c>
      <c r="F550" s="1">
        <v>45794</v>
      </c>
      <c r="G550">
        <v>8</v>
      </c>
      <c r="H550">
        <v>281</v>
      </c>
      <c r="I550" t="s">
        <v>1</v>
      </c>
      <c r="J550" t="s">
        <v>72</v>
      </c>
      <c r="K550" t="s">
        <v>56</v>
      </c>
      <c r="L550">
        <f>YEAR(Table1[[#This Row],[Order Date]])</f>
        <v>2025</v>
      </c>
      <c r="M550" t="str">
        <f>TEXT(Table1[[#This Row],[Order Date]],"MMM")</f>
        <v>May</v>
      </c>
      <c r="N550" t="str">
        <f>TEXT(Table1[[#This Row],[Order Date]],"DDD")</f>
        <v>Sat</v>
      </c>
      <c r="O550">
        <f>Table1[[#This Row],[Delivered Date]]-Table1[[#This Row],[Order Date]]</f>
        <v>7</v>
      </c>
      <c r="P550">
        <f>ROUND(G550*H550*VLOOKUP(D550,Table2[#All],2,FALSE),0)</f>
        <v>1686</v>
      </c>
      <c r="Q550">
        <f>Table1[[#This Row],[Quantity]]*Table1[[#This Row],[Unit Price]]</f>
        <v>2248</v>
      </c>
      <c r="R550">
        <f>Table1[[#This Row],[Sales Revenue]]-Table1[[#This Row],[Total Cost]]</f>
        <v>562</v>
      </c>
    </row>
    <row r="551" spans="1:18" x14ac:dyDescent="0.35">
      <c r="A551">
        <v>550</v>
      </c>
      <c r="B551" t="s">
        <v>622</v>
      </c>
      <c r="C551" t="s">
        <v>50</v>
      </c>
      <c r="D551" t="s">
        <v>110</v>
      </c>
      <c r="E551" s="1">
        <v>45757</v>
      </c>
      <c r="F551" s="1">
        <v>45764</v>
      </c>
      <c r="G551">
        <v>7</v>
      </c>
      <c r="H551">
        <v>390</v>
      </c>
      <c r="I551" t="s">
        <v>17</v>
      </c>
      <c r="J551" t="s">
        <v>74</v>
      </c>
      <c r="K551" t="s">
        <v>55</v>
      </c>
      <c r="L551">
        <f>YEAR(Table1[[#This Row],[Order Date]])</f>
        <v>2025</v>
      </c>
      <c r="M551" t="str">
        <f>TEXT(Table1[[#This Row],[Order Date]],"MMM")</f>
        <v>Apr</v>
      </c>
      <c r="N551" t="str">
        <f>TEXT(Table1[[#This Row],[Order Date]],"DDD")</f>
        <v>Thu</v>
      </c>
      <c r="O551">
        <f>Table1[[#This Row],[Delivered Date]]-Table1[[#This Row],[Order Date]]</f>
        <v>7</v>
      </c>
      <c r="P551">
        <f>ROUND(G551*H551*VLOOKUP(D551,Table2[#All],2,FALSE),0)</f>
        <v>1775</v>
      </c>
      <c r="Q551">
        <f>Table1[[#This Row],[Quantity]]*Table1[[#This Row],[Unit Price]]</f>
        <v>2730</v>
      </c>
      <c r="R551">
        <f>Table1[[#This Row],[Sales Revenue]]-Table1[[#This Row],[Total Cost]]</f>
        <v>955</v>
      </c>
    </row>
    <row r="552" spans="1:18" x14ac:dyDescent="0.35">
      <c r="A552">
        <v>551</v>
      </c>
      <c r="B552" t="s">
        <v>623</v>
      </c>
      <c r="C552" t="s">
        <v>52</v>
      </c>
      <c r="D552" t="s">
        <v>154</v>
      </c>
      <c r="E552" s="1">
        <v>45934</v>
      </c>
      <c r="F552" s="1">
        <v>45940</v>
      </c>
      <c r="G552">
        <v>5</v>
      </c>
      <c r="H552">
        <v>953</v>
      </c>
      <c r="I552" t="s">
        <v>1</v>
      </c>
      <c r="J552" t="s">
        <v>73</v>
      </c>
      <c r="K552" t="s">
        <v>56</v>
      </c>
      <c r="L552">
        <f>YEAR(Table1[[#This Row],[Order Date]])</f>
        <v>2025</v>
      </c>
      <c r="M552" t="str">
        <f>TEXT(Table1[[#This Row],[Order Date]],"MMM")</f>
        <v>Oct</v>
      </c>
      <c r="N552" t="str">
        <f>TEXT(Table1[[#This Row],[Order Date]],"DDD")</f>
        <v>Sat</v>
      </c>
      <c r="O552">
        <f>Table1[[#This Row],[Delivered Date]]-Table1[[#This Row],[Order Date]]</f>
        <v>6</v>
      </c>
      <c r="P552">
        <f>ROUND(G552*H552*VLOOKUP(D552,Table2[#All],2,FALSE),0)</f>
        <v>3574</v>
      </c>
      <c r="Q552">
        <f>Table1[[#This Row],[Quantity]]*Table1[[#This Row],[Unit Price]]</f>
        <v>4765</v>
      </c>
      <c r="R552">
        <f>Table1[[#This Row],[Sales Revenue]]-Table1[[#This Row],[Total Cost]]</f>
        <v>1191</v>
      </c>
    </row>
    <row r="553" spans="1:18" x14ac:dyDescent="0.35">
      <c r="A553">
        <v>552</v>
      </c>
      <c r="B553" t="s">
        <v>624</v>
      </c>
      <c r="C553" t="s">
        <v>52</v>
      </c>
      <c r="D553" t="s">
        <v>121</v>
      </c>
      <c r="E553" s="1">
        <v>45666</v>
      </c>
      <c r="F553" s="1">
        <v>45678</v>
      </c>
      <c r="G553">
        <v>6</v>
      </c>
      <c r="H553">
        <v>323</v>
      </c>
      <c r="I553" t="s">
        <v>17</v>
      </c>
      <c r="J553" t="s">
        <v>74</v>
      </c>
      <c r="K553" t="s">
        <v>58</v>
      </c>
      <c r="L553">
        <f>YEAR(Table1[[#This Row],[Order Date]])</f>
        <v>2025</v>
      </c>
      <c r="M553" t="str">
        <f>TEXT(Table1[[#This Row],[Order Date]],"MMM")</f>
        <v>Jan</v>
      </c>
      <c r="N553" t="str">
        <f>TEXT(Table1[[#This Row],[Order Date]],"DDD")</f>
        <v>Thu</v>
      </c>
      <c r="O553">
        <f>Table1[[#This Row],[Delivered Date]]-Table1[[#This Row],[Order Date]]</f>
        <v>12</v>
      </c>
      <c r="P553">
        <f>ROUND(G553*H553*VLOOKUP(D553,Table2[#All],2,FALSE),0)</f>
        <v>1260</v>
      </c>
      <c r="Q553">
        <f>Table1[[#This Row],[Quantity]]*Table1[[#This Row],[Unit Price]]</f>
        <v>1938</v>
      </c>
      <c r="R553">
        <f>Table1[[#This Row],[Sales Revenue]]-Table1[[#This Row],[Total Cost]]</f>
        <v>678</v>
      </c>
    </row>
    <row r="554" spans="1:18" x14ac:dyDescent="0.35">
      <c r="A554">
        <v>553</v>
      </c>
      <c r="B554" t="s">
        <v>625</v>
      </c>
      <c r="C554" t="s">
        <v>52</v>
      </c>
      <c r="D554" t="s">
        <v>128</v>
      </c>
      <c r="E554" s="1">
        <v>45713</v>
      </c>
      <c r="F554" s="1">
        <v>45717</v>
      </c>
      <c r="G554">
        <v>3</v>
      </c>
      <c r="H554">
        <v>380</v>
      </c>
      <c r="I554" t="s">
        <v>1</v>
      </c>
      <c r="J554" t="s">
        <v>73</v>
      </c>
      <c r="K554" t="s">
        <v>55</v>
      </c>
      <c r="L554">
        <f>YEAR(Table1[[#This Row],[Order Date]])</f>
        <v>2025</v>
      </c>
      <c r="M554" t="str">
        <f>TEXT(Table1[[#This Row],[Order Date]],"MMM")</f>
        <v>Feb</v>
      </c>
      <c r="N554" t="str">
        <f>TEXT(Table1[[#This Row],[Order Date]],"DDD")</f>
        <v>Tue</v>
      </c>
      <c r="O554">
        <f>Table1[[#This Row],[Delivered Date]]-Table1[[#This Row],[Order Date]]</f>
        <v>4</v>
      </c>
      <c r="P554">
        <f>ROUND(G554*H554*VLOOKUP(D554,Table2[#All],2,FALSE),0)</f>
        <v>798</v>
      </c>
      <c r="Q554">
        <f>Table1[[#This Row],[Quantity]]*Table1[[#This Row],[Unit Price]]</f>
        <v>1140</v>
      </c>
      <c r="R554">
        <f>Table1[[#This Row],[Sales Revenue]]-Table1[[#This Row],[Total Cost]]</f>
        <v>342</v>
      </c>
    </row>
    <row r="555" spans="1:18" x14ac:dyDescent="0.35">
      <c r="A555">
        <v>554</v>
      </c>
      <c r="B555" t="s">
        <v>626</v>
      </c>
      <c r="C555" t="s">
        <v>49</v>
      </c>
      <c r="D555" t="s">
        <v>104</v>
      </c>
      <c r="E555" s="1">
        <v>45897</v>
      </c>
      <c r="F555" s="1">
        <v>45905</v>
      </c>
      <c r="G555">
        <v>10</v>
      </c>
      <c r="H555">
        <v>509</v>
      </c>
      <c r="I555" t="s">
        <v>17</v>
      </c>
      <c r="J555" t="s">
        <v>74</v>
      </c>
      <c r="K555" t="s">
        <v>58</v>
      </c>
      <c r="L555">
        <f>YEAR(Table1[[#This Row],[Order Date]])</f>
        <v>2025</v>
      </c>
      <c r="M555" t="str">
        <f>TEXT(Table1[[#This Row],[Order Date]],"MMM")</f>
        <v>Aug</v>
      </c>
      <c r="N555" t="str">
        <f>TEXT(Table1[[#This Row],[Order Date]],"DDD")</f>
        <v>Thu</v>
      </c>
      <c r="O555">
        <f>Table1[[#This Row],[Delivered Date]]-Table1[[#This Row],[Order Date]]</f>
        <v>8</v>
      </c>
      <c r="P555">
        <f>ROUND(G555*H555*VLOOKUP(D555,Table2[#All],2,FALSE),0)</f>
        <v>2545</v>
      </c>
      <c r="Q555">
        <f>Table1[[#This Row],[Quantity]]*Table1[[#This Row],[Unit Price]]</f>
        <v>5090</v>
      </c>
      <c r="R555">
        <f>Table1[[#This Row],[Sales Revenue]]-Table1[[#This Row],[Total Cost]]</f>
        <v>2545</v>
      </c>
    </row>
    <row r="556" spans="1:18" x14ac:dyDescent="0.35">
      <c r="A556">
        <v>555</v>
      </c>
      <c r="B556" t="s">
        <v>204</v>
      </c>
      <c r="C556" t="s">
        <v>51</v>
      </c>
      <c r="D556" t="s">
        <v>108</v>
      </c>
      <c r="E556" s="1">
        <v>45743</v>
      </c>
      <c r="F556" s="1">
        <v>45748</v>
      </c>
      <c r="G556">
        <v>1</v>
      </c>
      <c r="H556">
        <v>968</v>
      </c>
      <c r="I556" t="s">
        <v>1</v>
      </c>
      <c r="J556" t="s">
        <v>72</v>
      </c>
      <c r="K556" t="s">
        <v>56</v>
      </c>
      <c r="L556">
        <f>YEAR(Table1[[#This Row],[Order Date]])</f>
        <v>2025</v>
      </c>
      <c r="M556" t="str">
        <f>TEXT(Table1[[#This Row],[Order Date]],"MMM")</f>
        <v>Mar</v>
      </c>
      <c r="N556" t="str">
        <f>TEXT(Table1[[#This Row],[Order Date]],"DDD")</f>
        <v>Thu</v>
      </c>
      <c r="O556">
        <f>Table1[[#This Row],[Delivered Date]]-Table1[[#This Row],[Order Date]]</f>
        <v>5</v>
      </c>
      <c r="P556">
        <f>ROUND(G556*H556*VLOOKUP(D556,Table2[#All],2,FALSE),0)</f>
        <v>532</v>
      </c>
      <c r="Q556">
        <f>Table1[[#This Row],[Quantity]]*Table1[[#This Row],[Unit Price]]</f>
        <v>968</v>
      </c>
      <c r="R556">
        <f>Table1[[#This Row],[Sales Revenue]]-Table1[[#This Row],[Total Cost]]</f>
        <v>436</v>
      </c>
    </row>
  </sheetData>
  <conditionalFormatting sqref="A1:A556 A558:A1048576">
    <cfRule type="duplicateValues" dxfId="19" priority="2"/>
  </conditionalFormatting>
  <conditionalFormatting sqref="A2:K557">
    <cfRule type="containsBlanks" dxfId="18" priority="1">
      <formula>LEN(TRIM(A2))=0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EEA7-8722-4FD6-A682-A8EEBE6CE63A}">
  <sheetPr>
    <tabColor rgb="FFFF0000"/>
  </sheetPr>
  <dimension ref="A1:V30"/>
  <sheetViews>
    <sheetView showGridLines="0" tabSelected="1" zoomScale="60" zoomScaleNormal="60" workbookViewId="0">
      <selection activeCell="I40" sqref="I40"/>
    </sheetView>
  </sheetViews>
  <sheetFormatPr defaultColWidth="9.1796875" defaultRowHeight="14.5" x14ac:dyDescent="0.35"/>
  <cols>
    <col min="1" max="17" width="9.1796875" style="24"/>
    <col min="18" max="18" width="8.90625" style="24" customWidth="1"/>
    <col min="19" max="19" width="9.1796875" style="24"/>
    <col min="20" max="20" width="9.54296875" style="24" customWidth="1"/>
    <col min="21" max="21" width="17.54296875" style="24" customWidth="1"/>
    <col min="22" max="22" width="0.81640625" style="24" customWidth="1"/>
    <col min="23" max="16384" width="9.1796875" style="24"/>
  </cols>
  <sheetData>
    <row r="1" spans="1:22" x14ac:dyDescent="0.35">
      <c r="A1" s="3"/>
      <c r="B1" s="3"/>
      <c r="C1" s="3"/>
      <c r="D1" s="3"/>
      <c r="E1" s="3"/>
      <c r="F1" s="3"/>
      <c r="G1" s="3"/>
      <c r="H1" s="3"/>
      <c r="I1" s="3"/>
      <c r="J1" s="3"/>
      <c r="K1" s="3"/>
      <c r="L1" s="3"/>
      <c r="M1" s="3"/>
      <c r="N1" s="3"/>
      <c r="O1" s="3"/>
      <c r="P1" s="3"/>
      <c r="Q1" s="3"/>
      <c r="R1" s="3"/>
      <c r="S1" s="3"/>
      <c r="T1" s="3"/>
      <c r="U1" s="3"/>
      <c r="V1" s="25"/>
    </row>
    <row r="2" spans="1:22" x14ac:dyDescent="0.35">
      <c r="A2" s="3"/>
      <c r="B2" s="3"/>
      <c r="C2" s="3"/>
      <c r="D2" s="3"/>
      <c r="E2" s="3"/>
      <c r="F2" s="3"/>
      <c r="G2" s="3"/>
      <c r="H2" s="3"/>
      <c r="I2" s="3"/>
      <c r="J2" s="3"/>
      <c r="K2" s="3"/>
      <c r="L2" s="3"/>
      <c r="M2" s="3"/>
      <c r="N2" s="3"/>
      <c r="O2" s="3"/>
      <c r="P2" s="3"/>
      <c r="Q2" s="3"/>
      <c r="R2" s="3"/>
      <c r="S2" s="3"/>
      <c r="T2" s="3"/>
      <c r="U2" s="3"/>
      <c r="V2" s="25"/>
    </row>
    <row r="3" spans="1:22" x14ac:dyDescent="0.35">
      <c r="A3" s="3"/>
      <c r="B3" s="3"/>
      <c r="C3" s="3"/>
      <c r="D3" s="3"/>
      <c r="E3" s="3"/>
      <c r="F3" s="3"/>
      <c r="G3" s="3"/>
      <c r="H3" s="3"/>
      <c r="I3" s="3"/>
      <c r="J3" s="3"/>
      <c r="K3" s="3"/>
      <c r="L3" s="3"/>
      <c r="M3" s="3"/>
      <c r="N3" s="3"/>
      <c r="O3" s="3"/>
      <c r="P3" s="3"/>
      <c r="Q3" s="3"/>
      <c r="R3" s="3"/>
      <c r="S3" s="3"/>
      <c r="T3" s="3"/>
      <c r="U3" s="3"/>
      <c r="V3" s="25"/>
    </row>
    <row r="4" spans="1:22" x14ac:dyDescent="0.35">
      <c r="A4" s="3"/>
      <c r="B4" s="3"/>
      <c r="C4" s="3"/>
      <c r="D4" s="3"/>
      <c r="E4" s="3"/>
      <c r="F4" s="3"/>
      <c r="G4" s="3"/>
      <c r="H4" s="3"/>
      <c r="I4" s="3"/>
      <c r="J4" s="3"/>
      <c r="K4" s="3"/>
      <c r="L4" s="3"/>
      <c r="M4" s="3"/>
      <c r="N4" s="3"/>
      <c r="O4" s="3"/>
      <c r="P4" s="3"/>
      <c r="Q4" s="3"/>
      <c r="R4" s="3"/>
      <c r="S4" s="3"/>
      <c r="T4" s="3"/>
      <c r="U4" s="3"/>
      <c r="V4" s="25"/>
    </row>
    <row r="5" spans="1:22" x14ac:dyDescent="0.35">
      <c r="A5" s="3"/>
      <c r="B5" s="3"/>
      <c r="C5" s="3"/>
      <c r="D5" s="3"/>
      <c r="E5" s="3"/>
      <c r="F5" s="3"/>
      <c r="G5" s="3"/>
      <c r="H5" s="3"/>
      <c r="I5" s="3"/>
      <c r="J5" s="3"/>
      <c r="K5" s="3"/>
      <c r="L5" s="3"/>
      <c r="M5" s="3"/>
      <c r="N5" s="3"/>
      <c r="O5" s="3"/>
      <c r="P5" s="3"/>
      <c r="Q5" s="3"/>
      <c r="R5" s="3"/>
      <c r="S5" s="3"/>
      <c r="T5" s="3"/>
      <c r="U5" s="3"/>
      <c r="V5" s="25"/>
    </row>
    <row r="6" spans="1:22" x14ac:dyDescent="0.35">
      <c r="A6" s="3"/>
      <c r="B6" s="3"/>
      <c r="C6" s="3"/>
      <c r="D6" s="3"/>
      <c r="E6" s="3"/>
      <c r="F6" s="3"/>
      <c r="G6" s="3"/>
      <c r="H6" s="3"/>
      <c r="I6" s="3"/>
      <c r="J6" s="3"/>
      <c r="K6" s="3"/>
      <c r="L6" s="3"/>
      <c r="M6" s="3"/>
      <c r="N6" s="3"/>
      <c r="O6" s="3"/>
      <c r="P6" s="3"/>
      <c r="Q6" s="3"/>
      <c r="R6" s="3"/>
      <c r="S6" s="3"/>
      <c r="T6" s="3"/>
      <c r="U6" s="3"/>
      <c r="V6" s="25"/>
    </row>
    <row r="7" spans="1:22" x14ac:dyDescent="0.35">
      <c r="A7" s="3"/>
      <c r="B7" s="3"/>
      <c r="C7" s="3"/>
      <c r="D7" s="3"/>
      <c r="E7" s="3"/>
      <c r="F7" s="3"/>
      <c r="G7" s="3"/>
      <c r="H7" s="3"/>
      <c r="I7" s="3"/>
      <c r="J7" s="3"/>
      <c r="K7" s="3"/>
      <c r="L7" s="3"/>
      <c r="M7" s="3"/>
      <c r="N7" s="3"/>
      <c r="O7" s="3"/>
      <c r="P7" s="3"/>
      <c r="Q7" s="3"/>
      <c r="R7" s="3"/>
      <c r="S7" s="3"/>
      <c r="T7" s="3"/>
      <c r="U7" s="3"/>
      <c r="V7" s="25"/>
    </row>
    <row r="8" spans="1:22" x14ac:dyDescent="0.35">
      <c r="A8" s="3"/>
      <c r="B8" s="3"/>
      <c r="C8" s="3"/>
      <c r="D8" s="3"/>
      <c r="E8" s="3"/>
      <c r="F8" s="3"/>
      <c r="G8" s="3"/>
      <c r="H8" s="3"/>
      <c r="I8" s="3"/>
      <c r="J8" s="3"/>
      <c r="K8" s="3"/>
      <c r="L8" s="3"/>
      <c r="M8" s="3"/>
      <c r="N8" s="3"/>
      <c r="O8" s="3"/>
      <c r="P8" s="3"/>
      <c r="Q8" s="3"/>
      <c r="R8" s="3"/>
      <c r="S8" s="3"/>
      <c r="T8" s="3"/>
      <c r="U8" s="3"/>
      <c r="V8" s="25"/>
    </row>
    <row r="9" spans="1:22" x14ac:dyDescent="0.35">
      <c r="A9" s="3"/>
      <c r="B9" s="3"/>
      <c r="C9" s="3"/>
      <c r="D9" s="3"/>
      <c r="E9" s="3"/>
      <c r="F9" s="3"/>
      <c r="G9" s="3"/>
      <c r="H9" s="3"/>
      <c r="I9" s="3"/>
      <c r="J9" s="3"/>
      <c r="K9" s="3"/>
      <c r="L9" s="3"/>
      <c r="M9" s="3"/>
      <c r="N9" s="3"/>
      <c r="O9" s="3"/>
      <c r="P9" s="3"/>
      <c r="Q9" s="3"/>
      <c r="R9" s="3"/>
      <c r="S9" s="3"/>
      <c r="T9" s="3"/>
      <c r="U9" s="3"/>
      <c r="V9" s="25"/>
    </row>
    <row r="10" spans="1:22" x14ac:dyDescent="0.35">
      <c r="A10" s="3"/>
      <c r="B10" s="3"/>
      <c r="C10" s="3"/>
      <c r="D10" s="3"/>
      <c r="E10" s="3"/>
      <c r="F10" s="3"/>
      <c r="G10" s="3"/>
      <c r="H10" s="3"/>
      <c r="I10" s="3"/>
      <c r="J10" s="3"/>
      <c r="K10" s="3"/>
      <c r="L10"/>
      <c r="M10" s="3"/>
      <c r="N10" s="3"/>
      <c r="O10" s="3"/>
      <c r="P10" s="3"/>
      <c r="Q10" s="3"/>
      <c r="R10" s="3"/>
      <c r="S10" s="3"/>
      <c r="T10" s="3"/>
      <c r="U10" s="3"/>
      <c r="V10" s="25"/>
    </row>
    <row r="11" spans="1:22" x14ac:dyDescent="0.35">
      <c r="A11" s="3"/>
      <c r="B11" s="3"/>
      <c r="C11" s="3"/>
      <c r="D11" s="3"/>
      <c r="E11" s="3"/>
      <c r="F11" s="3"/>
      <c r="G11" s="3"/>
      <c r="H11" s="3"/>
      <c r="I11" s="3"/>
      <c r="J11" s="3"/>
      <c r="K11" s="3"/>
      <c r="L11" s="3"/>
      <c r="M11" s="3"/>
      <c r="N11" s="3"/>
      <c r="O11" s="3"/>
      <c r="P11" s="3"/>
      <c r="Q11" s="3"/>
      <c r="R11" s="3"/>
      <c r="S11" s="3"/>
      <c r="T11" s="3"/>
      <c r="U11" s="3"/>
      <c r="V11" s="25"/>
    </row>
    <row r="12" spans="1:22" x14ac:dyDescent="0.35">
      <c r="A12" s="3"/>
      <c r="B12" s="3"/>
      <c r="C12" s="3"/>
      <c r="D12" s="3"/>
      <c r="E12" s="3"/>
      <c r="F12" s="3"/>
      <c r="G12" s="3"/>
      <c r="H12" s="3"/>
      <c r="I12" s="3"/>
      <c r="J12" s="3"/>
      <c r="K12" s="3"/>
      <c r="L12" s="3"/>
      <c r="M12" s="3"/>
      <c r="N12" s="3"/>
      <c r="O12" s="3"/>
      <c r="P12" s="3"/>
      <c r="Q12" s="3"/>
      <c r="R12" s="3"/>
      <c r="S12" s="3"/>
      <c r="T12" s="3"/>
      <c r="U12" s="3"/>
      <c r="V12" s="25"/>
    </row>
    <row r="13" spans="1:22" x14ac:dyDescent="0.35">
      <c r="A13" s="3"/>
      <c r="B13" s="3"/>
      <c r="C13" s="3"/>
      <c r="D13" s="3"/>
      <c r="E13" s="11"/>
      <c r="F13" s="3"/>
      <c r="G13" s="3"/>
      <c r="H13" s="3"/>
      <c r="I13" s="3"/>
      <c r="J13" s="3"/>
      <c r="K13" s="3"/>
      <c r="L13" s="3"/>
      <c r="M13" s="3"/>
      <c r="N13" s="3"/>
      <c r="O13" s="3"/>
      <c r="P13" s="3"/>
      <c r="Q13" s="3"/>
      <c r="R13" s="3"/>
      <c r="S13" s="3"/>
      <c r="T13" s="3"/>
      <c r="U13" s="3"/>
      <c r="V13" s="25"/>
    </row>
    <row r="14" spans="1:22" x14ac:dyDescent="0.35">
      <c r="A14" s="3"/>
      <c r="B14" s="3"/>
      <c r="C14" s="3"/>
      <c r="D14" s="3"/>
      <c r="E14" s="3"/>
      <c r="F14" s="3"/>
      <c r="G14" s="3"/>
      <c r="H14" s="3"/>
      <c r="I14" s="3"/>
      <c r="J14" s="3"/>
      <c r="K14" s="3"/>
      <c r="L14" s="3"/>
      <c r="M14" s="3"/>
      <c r="N14" s="3"/>
      <c r="O14" s="3"/>
      <c r="P14" s="3"/>
      <c r="Q14" s="3"/>
      <c r="R14" s="3"/>
      <c r="S14" s="3"/>
      <c r="T14" s="3"/>
      <c r="U14" s="3"/>
      <c r="V14" s="25"/>
    </row>
    <row r="15" spans="1:22" x14ac:dyDescent="0.35">
      <c r="A15" s="3"/>
      <c r="B15" s="3"/>
      <c r="C15" s="3"/>
      <c r="D15" s="3"/>
      <c r="E15" s="3"/>
      <c r="F15" s="3"/>
      <c r="G15" s="3"/>
      <c r="H15" s="3"/>
      <c r="I15" s="3"/>
      <c r="J15" s="3"/>
      <c r="K15" s="3"/>
      <c r="L15" s="3"/>
      <c r="M15" s="3"/>
      <c r="N15" s="3"/>
      <c r="O15" s="3"/>
      <c r="P15" s="3"/>
      <c r="Q15" s="3"/>
      <c r="R15" s="3"/>
      <c r="S15" s="3"/>
      <c r="T15" s="3"/>
      <c r="U15" s="3"/>
      <c r="V15" s="25"/>
    </row>
    <row r="16" spans="1:22" x14ac:dyDescent="0.35">
      <c r="A16" s="3"/>
      <c r="B16" s="3"/>
      <c r="C16" s="3"/>
      <c r="D16" s="3"/>
      <c r="E16" s="3"/>
      <c r="F16" s="3"/>
      <c r="G16" s="3"/>
      <c r="H16" s="3"/>
      <c r="I16" s="3"/>
      <c r="J16" s="3"/>
      <c r="K16" s="3"/>
      <c r="L16" s="3"/>
      <c r="M16" s="3"/>
      <c r="N16" s="3"/>
      <c r="O16" s="3"/>
      <c r="P16" s="3"/>
      <c r="Q16" s="3"/>
      <c r="R16" s="3"/>
      <c r="S16" s="3"/>
      <c r="T16" s="3"/>
      <c r="U16" s="3"/>
      <c r="V16" s="25"/>
    </row>
    <row r="17" spans="1:22" x14ac:dyDescent="0.35">
      <c r="A17" s="3"/>
      <c r="B17" s="3"/>
      <c r="C17" s="3"/>
      <c r="D17" s="3"/>
      <c r="E17" s="3"/>
      <c r="F17" s="3"/>
      <c r="G17" s="3"/>
      <c r="H17" s="3"/>
      <c r="I17" s="3"/>
      <c r="J17" s="3"/>
      <c r="K17" s="3"/>
      <c r="L17" s="3"/>
      <c r="M17" s="3"/>
      <c r="N17" s="3"/>
      <c r="O17" s="3"/>
      <c r="P17" s="3"/>
      <c r="Q17" s="3"/>
      <c r="R17" s="3"/>
      <c r="S17" s="3"/>
      <c r="T17" s="3"/>
      <c r="U17" s="3"/>
      <c r="V17" s="25"/>
    </row>
    <row r="18" spans="1:22" x14ac:dyDescent="0.35">
      <c r="A18" s="3"/>
      <c r="B18" s="3"/>
      <c r="C18" s="3"/>
      <c r="D18" s="3"/>
      <c r="E18" s="3"/>
      <c r="F18" s="3"/>
      <c r="G18" s="3"/>
      <c r="H18" s="3"/>
      <c r="I18" s="3"/>
      <c r="J18" s="3"/>
      <c r="K18" s="3"/>
      <c r="L18" s="3"/>
      <c r="M18" s="3"/>
      <c r="N18" s="3"/>
      <c r="O18" s="3"/>
      <c r="P18" s="3"/>
      <c r="Q18" s="3"/>
      <c r="R18" s="3"/>
      <c r="S18" s="3"/>
      <c r="T18" s="3"/>
      <c r="U18" s="3"/>
      <c r="V18" s="25"/>
    </row>
    <row r="19" spans="1:22" x14ac:dyDescent="0.35">
      <c r="A19" s="3"/>
      <c r="B19" s="3"/>
      <c r="C19" s="3"/>
      <c r="D19" s="3"/>
      <c r="E19" s="3"/>
      <c r="F19" s="3"/>
      <c r="G19" s="3"/>
      <c r="H19" s="3"/>
      <c r="I19" s="3"/>
      <c r="J19" s="3"/>
      <c r="K19" s="3"/>
      <c r="L19" s="3"/>
      <c r="M19" s="3"/>
      <c r="N19" s="3"/>
      <c r="O19" s="3"/>
      <c r="P19" s="3"/>
      <c r="Q19" s="3"/>
      <c r="R19" s="3"/>
      <c r="S19" s="3"/>
      <c r="T19" s="3"/>
      <c r="U19" s="3"/>
      <c r="V19" s="25"/>
    </row>
    <row r="20" spans="1:22" x14ac:dyDescent="0.35">
      <c r="A20" s="3"/>
      <c r="B20" s="3"/>
      <c r="C20" s="3"/>
      <c r="D20" s="3"/>
      <c r="E20" s="3"/>
      <c r="F20" s="3"/>
      <c r="G20" s="3"/>
      <c r="H20" s="3"/>
      <c r="I20" s="3"/>
      <c r="J20" s="3"/>
      <c r="K20" s="3"/>
      <c r="L20" s="3"/>
      <c r="M20" s="3"/>
      <c r="N20" s="3"/>
      <c r="O20" s="3"/>
      <c r="P20" s="3"/>
      <c r="Q20" s="3"/>
      <c r="R20" s="3"/>
      <c r="S20" s="3"/>
      <c r="T20" s="3"/>
      <c r="U20" s="3"/>
      <c r="V20" s="25"/>
    </row>
    <row r="21" spans="1:22" x14ac:dyDescent="0.35">
      <c r="A21" s="3"/>
      <c r="B21" s="3"/>
      <c r="C21" s="3"/>
      <c r="D21" s="3"/>
      <c r="E21" s="3"/>
      <c r="F21" s="3"/>
      <c r="G21" s="3"/>
      <c r="H21" s="3"/>
      <c r="I21" s="3"/>
      <c r="J21" s="3"/>
      <c r="K21" s="3"/>
      <c r="L21" s="3"/>
      <c r="M21" s="3"/>
      <c r="N21" s="3"/>
      <c r="O21" s="3"/>
      <c r="P21" s="3"/>
      <c r="Q21" s="3"/>
      <c r="R21" s="3"/>
      <c r="S21" s="3"/>
      <c r="T21" s="3"/>
      <c r="U21" s="3"/>
      <c r="V21" s="29"/>
    </row>
    <row r="22" spans="1:22" x14ac:dyDescent="0.35">
      <c r="A22" s="3"/>
      <c r="B22" s="3"/>
      <c r="C22" s="3"/>
      <c r="D22" s="3"/>
      <c r="E22" s="3"/>
      <c r="F22" s="3"/>
      <c r="G22" s="3"/>
      <c r="H22" s="3"/>
      <c r="I22" s="3"/>
      <c r="J22" s="3"/>
      <c r="K22" s="3"/>
      <c r="L22" s="3"/>
      <c r="M22" s="3"/>
      <c r="N22" s="3"/>
      <c r="O22" s="3"/>
      <c r="P22" s="3"/>
      <c r="Q22" s="3"/>
      <c r="R22" s="3"/>
      <c r="S22" s="3"/>
      <c r="T22" s="3"/>
      <c r="U22" s="3"/>
      <c r="V22" s="25"/>
    </row>
    <row r="23" spans="1:22" x14ac:dyDescent="0.35">
      <c r="A23" s="3"/>
      <c r="B23" s="3"/>
      <c r="C23" s="3"/>
      <c r="D23" s="3"/>
      <c r="E23" s="3"/>
      <c r="F23" s="3"/>
      <c r="G23" s="3"/>
      <c r="H23" s="3"/>
      <c r="I23" s="3"/>
      <c r="J23" s="3"/>
      <c r="K23" s="3"/>
      <c r="L23" s="3"/>
      <c r="M23" s="3"/>
      <c r="N23" s="3"/>
      <c r="O23" s="3"/>
      <c r="P23" s="3"/>
      <c r="Q23" s="3"/>
      <c r="R23" s="3"/>
      <c r="S23" s="3"/>
      <c r="T23" s="3"/>
      <c r="U23" s="3"/>
      <c r="V23" s="25"/>
    </row>
    <row r="24" spans="1:22" x14ac:dyDescent="0.35">
      <c r="A24" s="3"/>
      <c r="B24" s="3"/>
      <c r="C24" s="3"/>
      <c r="D24" s="3"/>
      <c r="E24" s="3"/>
      <c r="F24" s="3"/>
      <c r="G24" s="3"/>
      <c r="H24" s="3"/>
      <c r="I24" s="3"/>
      <c r="J24" s="3"/>
      <c r="K24" s="3"/>
      <c r="L24" s="3"/>
      <c r="M24" s="3"/>
      <c r="N24" s="3"/>
      <c r="O24" s="3"/>
      <c r="P24" s="3"/>
      <c r="Q24" s="3"/>
      <c r="R24" s="3"/>
      <c r="S24" s="3"/>
      <c r="T24" s="3"/>
      <c r="U24" s="3"/>
      <c r="V24" s="25"/>
    </row>
    <row r="25" spans="1:22" x14ac:dyDescent="0.35">
      <c r="A25" s="3"/>
      <c r="B25" s="3"/>
      <c r="C25" s="3"/>
      <c r="D25" s="3"/>
      <c r="E25" s="3"/>
      <c r="F25" s="3"/>
      <c r="G25" s="3"/>
      <c r="H25" s="3"/>
      <c r="I25" s="3"/>
      <c r="J25" s="3"/>
      <c r="K25" s="3"/>
      <c r="L25" s="3"/>
      <c r="M25" s="3"/>
      <c r="N25" s="3"/>
      <c r="O25" s="3"/>
      <c r="P25" s="3"/>
      <c r="Q25" s="3"/>
      <c r="R25" s="3"/>
      <c r="S25" s="3"/>
      <c r="T25" s="3"/>
      <c r="U25" s="3"/>
      <c r="V25" s="25"/>
    </row>
    <row r="26" spans="1:22" x14ac:dyDescent="0.35">
      <c r="A26" s="3"/>
      <c r="B26" s="3"/>
      <c r="C26" s="3"/>
      <c r="D26" s="3"/>
      <c r="E26" s="3"/>
      <c r="F26" s="3"/>
      <c r="G26" s="3"/>
      <c r="H26" s="3"/>
      <c r="I26" s="3"/>
      <c r="J26" s="3"/>
      <c r="K26" s="3"/>
      <c r="L26" s="3"/>
      <c r="M26" s="3"/>
      <c r="N26" s="3"/>
      <c r="O26" s="3"/>
      <c r="P26" s="3"/>
      <c r="Q26" s="3"/>
      <c r="R26" s="3"/>
      <c r="S26" s="3"/>
      <c r="T26" s="3"/>
      <c r="U26" s="3"/>
      <c r="V26" s="25"/>
    </row>
    <row r="27" spans="1:22" x14ac:dyDescent="0.35">
      <c r="A27" s="3"/>
      <c r="B27" s="3"/>
      <c r="C27" s="3"/>
      <c r="D27" s="3"/>
      <c r="E27" s="3"/>
      <c r="F27" s="3"/>
      <c r="G27" s="3"/>
      <c r="H27" s="3"/>
      <c r="I27" s="3"/>
      <c r="J27" s="3"/>
      <c r="K27" s="3"/>
      <c r="L27" s="3"/>
      <c r="M27" s="3"/>
      <c r="N27" s="3"/>
      <c r="O27" s="3"/>
      <c r="P27" s="3"/>
      <c r="Q27" s="3"/>
      <c r="R27" s="3"/>
      <c r="S27" s="3"/>
      <c r="T27" s="3"/>
      <c r="U27" s="3"/>
      <c r="V27" s="25"/>
    </row>
    <row r="28" spans="1:22" x14ac:dyDescent="0.35">
      <c r="A28" s="3"/>
      <c r="B28" s="3"/>
      <c r="C28" s="3"/>
      <c r="D28" s="3"/>
      <c r="E28" s="3"/>
      <c r="F28" s="3"/>
      <c r="G28" s="3"/>
      <c r="H28" s="3"/>
      <c r="I28" s="3"/>
      <c r="J28" s="3"/>
      <c r="K28" s="3"/>
      <c r="L28" s="3"/>
      <c r="M28" s="3"/>
      <c r="N28" s="3"/>
      <c r="O28" s="3"/>
      <c r="P28" s="3"/>
      <c r="Q28" s="3"/>
      <c r="R28" s="3"/>
      <c r="S28" s="3"/>
      <c r="T28" s="3"/>
      <c r="U28" s="3"/>
      <c r="V28" s="25"/>
    </row>
    <row r="29" spans="1:22" x14ac:dyDescent="0.35">
      <c r="A29" s="3"/>
      <c r="B29" s="3"/>
      <c r="C29" s="3"/>
      <c r="D29" s="3"/>
      <c r="E29" s="3"/>
      <c r="F29" s="3"/>
      <c r="G29" s="3"/>
      <c r="H29" s="3"/>
      <c r="I29" s="3"/>
      <c r="J29" s="3"/>
      <c r="K29" s="3"/>
      <c r="L29" s="3"/>
      <c r="M29" s="3"/>
      <c r="N29" s="3"/>
      <c r="O29" s="3"/>
      <c r="P29" s="3"/>
      <c r="Q29" s="3"/>
      <c r="R29" s="3"/>
      <c r="S29" s="3"/>
      <c r="T29" s="3"/>
      <c r="U29" s="3"/>
      <c r="V29" s="25"/>
    </row>
    <row r="30" spans="1:22" ht="4.5" customHeight="1" x14ac:dyDescent="0.35">
      <c r="A30" s="25"/>
      <c r="B30" s="25"/>
      <c r="C30" s="25"/>
      <c r="D30" s="25"/>
      <c r="E30" s="25"/>
      <c r="F30" s="25"/>
      <c r="G30" s="25"/>
      <c r="H30" s="25"/>
      <c r="I30" s="25"/>
      <c r="J30" s="25"/>
      <c r="K30" s="25"/>
      <c r="L30" s="25"/>
      <c r="M30" s="25"/>
      <c r="N30" s="25"/>
      <c r="O30" s="25"/>
      <c r="P30" s="25"/>
      <c r="Q30" s="25"/>
      <c r="R30" s="25"/>
      <c r="S30" s="25"/>
      <c r="T30" s="25"/>
      <c r="U30" s="25"/>
      <c r="V30" s="25"/>
    </row>
  </sheetData>
  <conditionalFormatting sqref="E13">
    <cfRule type="expression" dxfId="8" priority="1">
      <formula>$O$26&gt;0</formula>
    </cfRule>
    <cfRule type="expression" dxfId="7" priority="2">
      <formula>$O$26&lt;0</formula>
    </cfRule>
  </conditionalFormatting>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02F9-F452-4AE9-9966-49D30FFF3B96}">
  <dimension ref="A1:B26"/>
  <sheetViews>
    <sheetView workbookViewId="0">
      <selection activeCell="F8" sqref="F8"/>
    </sheetView>
  </sheetViews>
  <sheetFormatPr defaultRowHeight="14.5" x14ac:dyDescent="0.35"/>
  <cols>
    <col min="1" max="1" width="15.453125" bestFit="1" customWidth="1"/>
    <col min="2" max="2" width="16.453125" customWidth="1"/>
  </cols>
  <sheetData>
    <row r="1" spans="1:2" x14ac:dyDescent="0.35">
      <c r="A1" t="s">
        <v>97</v>
      </c>
      <c r="B1" t="s">
        <v>627</v>
      </c>
    </row>
    <row r="2" spans="1:2" x14ac:dyDescent="0.35">
      <c r="A2" t="s">
        <v>102</v>
      </c>
      <c r="B2">
        <v>0.75</v>
      </c>
    </row>
    <row r="3" spans="1:2" x14ac:dyDescent="0.35">
      <c r="A3" t="s">
        <v>110</v>
      </c>
      <c r="B3">
        <v>0.65</v>
      </c>
    </row>
    <row r="4" spans="1:2" x14ac:dyDescent="0.35">
      <c r="A4" t="s">
        <v>115</v>
      </c>
      <c r="B4">
        <v>0.8</v>
      </c>
    </row>
    <row r="5" spans="1:2" x14ac:dyDescent="0.35">
      <c r="A5" t="s">
        <v>136</v>
      </c>
      <c r="B5">
        <v>0.85</v>
      </c>
    </row>
    <row r="6" spans="1:2" x14ac:dyDescent="0.35">
      <c r="A6" t="s">
        <v>174</v>
      </c>
      <c r="B6">
        <v>0.7</v>
      </c>
    </row>
    <row r="7" spans="1:2" x14ac:dyDescent="0.35">
      <c r="A7" t="s">
        <v>104</v>
      </c>
      <c r="B7">
        <v>0.5</v>
      </c>
    </row>
    <row r="8" spans="1:2" x14ac:dyDescent="0.35">
      <c r="A8" t="s">
        <v>134</v>
      </c>
      <c r="B8">
        <v>0.55000000000000004</v>
      </c>
    </row>
    <row r="9" spans="1:2" x14ac:dyDescent="0.35">
      <c r="A9" t="s">
        <v>123</v>
      </c>
      <c r="B9">
        <v>0.6</v>
      </c>
    </row>
    <row r="10" spans="1:2" x14ac:dyDescent="0.35">
      <c r="A10" t="s">
        <v>138</v>
      </c>
      <c r="B10">
        <v>0.65</v>
      </c>
    </row>
    <row r="11" spans="1:2" x14ac:dyDescent="0.35">
      <c r="A11" t="s">
        <v>142</v>
      </c>
      <c r="B11">
        <v>0.5</v>
      </c>
    </row>
    <row r="12" spans="1:2" x14ac:dyDescent="0.35">
      <c r="A12" t="s">
        <v>130</v>
      </c>
      <c r="B12">
        <v>0.7</v>
      </c>
    </row>
    <row r="13" spans="1:2" x14ac:dyDescent="0.35">
      <c r="A13" t="s">
        <v>106</v>
      </c>
      <c r="B13">
        <v>0.75</v>
      </c>
    </row>
    <row r="14" spans="1:2" x14ac:dyDescent="0.35">
      <c r="A14" t="s">
        <v>161</v>
      </c>
      <c r="B14">
        <v>0.8</v>
      </c>
    </row>
    <row r="15" spans="1:2" x14ac:dyDescent="0.35">
      <c r="A15" t="s">
        <v>132</v>
      </c>
      <c r="B15">
        <v>0.7</v>
      </c>
    </row>
    <row r="16" spans="1:2" x14ac:dyDescent="0.35">
      <c r="A16" t="s">
        <v>119</v>
      </c>
      <c r="B16">
        <v>0.65</v>
      </c>
    </row>
    <row r="17" spans="1:2" x14ac:dyDescent="0.35">
      <c r="A17" t="s">
        <v>108</v>
      </c>
      <c r="B17">
        <v>0.55000000000000004</v>
      </c>
    </row>
    <row r="18" spans="1:2" x14ac:dyDescent="0.35">
      <c r="A18" t="s">
        <v>117</v>
      </c>
      <c r="B18">
        <v>0.5</v>
      </c>
    </row>
    <row r="19" spans="1:2" x14ac:dyDescent="0.35">
      <c r="A19" t="s">
        <v>178</v>
      </c>
      <c r="B19">
        <v>0.6</v>
      </c>
    </row>
    <row r="20" spans="1:2" x14ac:dyDescent="0.35">
      <c r="A20" t="s">
        <v>148</v>
      </c>
      <c r="B20">
        <v>0.55000000000000004</v>
      </c>
    </row>
    <row r="21" spans="1:2" x14ac:dyDescent="0.35">
      <c r="A21" t="s">
        <v>193</v>
      </c>
      <c r="B21">
        <v>0.6</v>
      </c>
    </row>
    <row r="22" spans="1:2" x14ac:dyDescent="0.35">
      <c r="A22" t="s">
        <v>112</v>
      </c>
      <c r="B22">
        <v>0.75</v>
      </c>
    </row>
    <row r="23" spans="1:2" x14ac:dyDescent="0.35">
      <c r="A23" t="s">
        <v>121</v>
      </c>
      <c r="B23">
        <v>0.65</v>
      </c>
    </row>
    <row r="24" spans="1:2" x14ac:dyDescent="0.35">
      <c r="A24" t="s">
        <v>128</v>
      </c>
      <c r="B24">
        <v>0.7</v>
      </c>
    </row>
    <row r="25" spans="1:2" x14ac:dyDescent="0.35">
      <c r="A25" t="s">
        <v>154</v>
      </c>
      <c r="B25">
        <v>0.75</v>
      </c>
    </row>
    <row r="26" spans="1:2" x14ac:dyDescent="0.35">
      <c r="A26" t="s">
        <v>157</v>
      </c>
      <c r="B26">
        <v>0.65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Charts Data</vt:lpstr>
      <vt:lpstr>Analysis</vt:lpstr>
      <vt:lpstr>Retail Store Sales</vt:lpstr>
      <vt:lpstr>SALES ANALYTICS DASH</vt:lpstr>
      <vt:lpstr>Cost Per Unit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Abessolo Ateba Abhas</dc:creator>
  <cp:keywords/>
  <dc:description/>
  <cp:lastModifiedBy>SAITHA M S</cp:lastModifiedBy>
  <cp:revision/>
  <cp:lastPrinted>2025-05-27T05:29:04Z</cp:lastPrinted>
  <dcterms:created xsi:type="dcterms:W3CDTF">2025-01-30T07:46:36Z</dcterms:created>
  <dcterms:modified xsi:type="dcterms:W3CDTF">2025-05-27T05:31:51Z</dcterms:modified>
  <cp:category/>
  <cp:contentStatus/>
</cp:coreProperties>
</file>