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db7c1da4d1c3e6/Desktop/DA/"/>
    </mc:Choice>
  </mc:AlternateContent>
  <xr:revisionPtr revIDLastSave="0" documentId="8_{9B82E205-E89E-4DD3-AF63-8989ACAD30E5}" xr6:coauthVersionLast="47" xr6:coauthVersionMax="47" xr10:uidLastSave="{00000000-0000-0000-0000-000000000000}"/>
  <bookViews>
    <workbookView xWindow="-108" yWindow="-108" windowWidth="23256" windowHeight="12456" activeTab="3" xr2:uid="{B759DF7E-F35C-48AA-B500-97F64DEDF1A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Sheet3!$A$182:$A$191</definedName>
    <definedName name="_xlchart.v1.1" hidden="1">Sheet3!$B$182:$B$191</definedName>
    <definedName name="_xlchart.v1.10" hidden="1">Sheet3!$A$132:$K$132</definedName>
    <definedName name="_xlchart.v1.11" hidden="1">Sheet3!$A$133:$K$133</definedName>
    <definedName name="_xlchart.v1.12" hidden="1">Sheet3!$A$134:$K$134</definedName>
    <definedName name="_xlchart.v1.13" hidden="1">Sheet3!$A$135:$K$135</definedName>
    <definedName name="_xlchart.v1.14" hidden="1">Sheet3!$A$136:$K$136</definedName>
    <definedName name="_xlchart.v1.15" hidden="1">Sheet3!$A$238:$A$248</definedName>
    <definedName name="_xlchart.v1.16" hidden="1">Sheet3!$B$238:$B$248</definedName>
    <definedName name="_xlchart.v1.17" hidden="1">Sheet3!$C$238:$C$248</definedName>
    <definedName name="_xlchart.v1.18" hidden="1">Sheet3!$D$238:$D$248</definedName>
    <definedName name="_xlchart.v1.19" hidden="1">Sheet3!$E$238:$E$248</definedName>
    <definedName name="_xlchart.v1.2" hidden="1">Sheet3!$C$182:$C$191</definedName>
    <definedName name="_xlchart.v1.20" hidden="1">Sheet3!$F$238:$F$248</definedName>
    <definedName name="_xlchart.v1.21" hidden="1">Sheet3!$G$238:$G$248</definedName>
    <definedName name="_xlchart.v1.22" hidden="1">Sheet3!$H$238:$H$248</definedName>
    <definedName name="_xlchart.v1.23" hidden="1">Sheet3!$I$238:$I$248</definedName>
    <definedName name="_xlchart.v1.24" hidden="1">Sheet3!$J$238:$J$248</definedName>
    <definedName name="_xlchart.v1.25" hidden="1">Sheet3!$B$75:$B$81</definedName>
    <definedName name="_xlchart.v1.3" hidden="1">Sheet3!$D$182:$D$191</definedName>
    <definedName name="_xlchart.v1.4" hidden="1">Sheet3!$E$182:$E$191</definedName>
    <definedName name="_xlchart.v1.5" hidden="1">Sheet3!$A$127:$K$127</definedName>
    <definedName name="_xlchart.v1.6" hidden="1">Sheet3!$A$128:$K$128</definedName>
    <definedName name="_xlchart.v1.7" hidden="1">Sheet3!$A$129:$K$129</definedName>
    <definedName name="_xlchart.v1.8" hidden="1">Sheet3!$A$130:$K$130</definedName>
    <definedName name="_xlchart.v1.9" hidden="1">Sheet3!$A$131:$K$131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2" l="1"/>
  <c r="D177" i="4"/>
  <c r="D175" i="4"/>
  <c r="D173" i="4"/>
  <c r="D170" i="4"/>
  <c r="D168" i="4"/>
  <c r="D166" i="4"/>
  <c r="D141" i="4"/>
  <c r="D139" i="4"/>
  <c r="D137" i="4"/>
  <c r="D134" i="4"/>
  <c r="D132" i="4"/>
  <c r="D130" i="4"/>
  <c r="D106" i="4"/>
  <c r="D104" i="4"/>
  <c r="D102" i="4"/>
  <c r="D99" i="4"/>
  <c r="D97" i="4"/>
  <c r="D95" i="4"/>
  <c r="D70" i="4"/>
  <c r="D68" i="4"/>
  <c r="D66" i="4"/>
  <c r="D64" i="4"/>
  <c r="D62" i="4"/>
  <c r="D60" i="4"/>
  <c r="D31" i="4"/>
  <c r="D27" i="4"/>
  <c r="D29" i="4"/>
  <c r="D25" i="4"/>
  <c r="D22" i="4"/>
  <c r="D20" i="4"/>
  <c r="D18" i="4"/>
  <c r="F341" i="3"/>
  <c r="F339" i="3"/>
  <c r="F337" i="3"/>
  <c r="F335" i="3"/>
  <c r="F333" i="3"/>
  <c r="F327" i="3"/>
  <c r="F325" i="3"/>
  <c r="F271" i="3"/>
  <c r="F269" i="3"/>
  <c r="F213" i="3"/>
  <c r="F211" i="3"/>
  <c r="C157" i="3"/>
  <c r="B60" i="3"/>
  <c r="G52" i="3"/>
  <c r="G29" i="3"/>
  <c r="G56" i="2"/>
  <c r="G106" i="2"/>
  <c r="G55" i="2"/>
  <c r="G54" i="2"/>
  <c r="D24" i="2"/>
  <c r="D22" i="2"/>
  <c r="D20" i="2"/>
  <c r="D18" i="2"/>
  <c r="D17" i="2"/>
  <c r="B8" i="1"/>
  <c r="B6" i="1"/>
  <c r="B65" i="3"/>
  <c r="B66" i="3" s="1"/>
  <c r="B64" i="3"/>
  <c r="B62" i="3"/>
  <c r="G56" i="3"/>
  <c r="G55" i="3"/>
  <c r="G54" i="3"/>
  <c r="G53" i="3"/>
  <c r="B53" i="3"/>
  <c r="B52" i="3"/>
  <c r="G30" i="3" l="1"/>
  <c r="C30" i="3"/>
  <c r="C29" i="3"/>
  <c r="B23" i="3" l="1"/>
  <c r="B24" i="3" s="1"/>
  <c r="B22" i="3"/>
  <c r="B18" i="3"/>
  <c r="B16" i="3"/>
  <c r="C302" i="2"/>
  <c r="C299" i="2"/>
  <c r="C300" i="2" s="1"/>
  <c r="C298" i="2"/>
  <c r="C292" i="2"/>
  <c r="C255" i="2"/>
  <c r="C252" i="2"/>
  <c r="C251" i="2"/>
  <c r="C250" i="2"/>
  <c r="C245" i="2"/>
  <c r="C244" i="2"/>
  <c r="C243" i="2"/>
  <c r="D218" i="2"/>
  <c r="C213" i="2"/>
  <c r="C211" i="2"/>
  <c r="C209" i="2"/>
  <c r="C191" i="2"/>
  <c r="C192" i="2" s="1"/>
  <c r="C190" i="2"/>
  <c r="C187" i="2"/>
  <c r="C186" i="2"/>
  <c r="C182" i="2"/>
  <c r="C181" i="2"/>
  <c r="C180" i="2"/>
  <c r="D157" i="2"/>
  <c r="D155" i="2"/>
  <c r="D150" i="2"/>
  <c r="D152" i="2" s="1"/>
  <c r="D148" i="2"/>
  <c r="G105" i="2"/>
  <c r="G8" i="2"/>
  <c r="G9" i="2" s="1"/>
  <c r="G7" i="2"/>
  <c r="C91" i="2"/>
  <c r="C89" i="2"/>
  <c r="C85" i="2"/>
  <c r="C87" i="2" s="1"/>
  <c r="C84" i="2"/>
  <c r="G32" i="3" l="1"/>
  <c r="G31" i="3"/>
  <c r="C136" i="1"/>
  <c r="C134" i="1"/>
  <c r="C132" i="1"/>
  <c r="C64" i="1"/>
  <c r="C62" i="1"/>
  <c r="C60" i="1"/>
</calcChain>
</file>

<file path=xl/sharedStrings.xml><?xml version="1.0" encoding="utf-8"?>
<sst xmlns="http://schemas.openxmlformats.org/spreadsheetml/2006/main" count="267" uniqueCount="180">
  <si>
    <t>Mean</t>
  </si>
  <si>
    <t xml:space="preserve">Median </t>
  </si>
  <si>
    <t>Mode</t>
  </si>
  <si>
    <t>NA</t>
  </si>
  <si>
    <t>week 1</t>
  </si>
  <si>
    <t>week 2</t>
  </si>
  <si>
    <t>week 3</t>
  </si>
  <si>
    <t>week 4</t>
  </si>
  <si>
    <t>Waiting times for the past 20 customers</t>
  </si>
  <si>
    <t xml:space="preserve">Mean </t>
  </si>
  <si>
    <t>Median</t>
  </si>
  <si>
    <t>The rental durations for a sample of 50 customers.</t>
  </si>
  <si>
    <t>Questions on measure of central tendency</t>
  </si>
  <si>
    <t>Questions on measure of dispersion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</si>
  <si>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</si>
  <si>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</si>
  <si>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</si>
  <si>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</si>
  <si>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</si>
  <si>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</si>
  <si>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</si>
  <si>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</si>
  <si>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</si>
  <si>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</si>
  <si>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Min</t>
  </si>
  <si>
    <t>Max</t>
  </si>
  <si>
    <t>Range</t>
  </si>
  <si>
    <t>variance</t>
  </si>
  <si>
    <t>Standard deviation</t>
  </si>
  <si>
    <t>q1</t>
  </si>
  <si>
    <t>q3</t>
  </si>
  <si>
    <t>IQR</t>
  </si>
  <si>
    <t>Q1</t>
  </si>
  <si>
    <t>Q3</t>
  </si>
  <si>
    <t xml:space="preserve">min </t>
  </si>
  <si>
    <t>max</t>
  </si>
  <si>
    <t>range</t>
  </si>
  <si>
    <t>standard deviation</t>
  </si>
  <si>
    <t>Measure of central tendency</t>
  </si>
  <si>
    <t xml:space="preserve">mean </t>
  </si>
  <si>
    <t xml:space="preserve">meadian </t>
  </si>
  <si>
    <t>mode</t>
  </si>
  <si>
    <t>varience</t>
  </si>
  <si>
    <t xml:space="preserve">Measure of dispersion </t>
  </si>
  <si>
    <t xml:space="preserve">standard deviation </t>
  </si>
  <si>
    <t xml:space="preserve">Q1 </t>
  </si>
  <si>
    <t>Q2</t>
  </si>
  <si>
    <t>5) The satisfaction ratings from 50 customers.</t>
  </si>
  <si>
    <t>4)The monthly revenue for the past 12 months</t>
  </si>
  <si>
    <t>3)The delivery times for a sample of 50 shipments.</t>
  </si>
  <si>
    <t>2)The daily sales for the past 30 days.</t>
  </si>
  <si>
    <t>1)The number of units produced per hour by the machine for a sample of 10 working days.</t>
  </si>
  <si>
    <t>Measure of Central Tendency</t>
  </si>
  <si>
    <t>median</t>
  </si>
  <si>
    <t>Measure of Dispersion</t>
  </si>
  <si>
    <r>
      <rPr>
        <b/>
        <sz val="16"/>
        <color theme="1"/>
        <rFont val="Calibri"/>
        <family val="2"/>
        <scheme val="minor"/>
      </rPr>
      <t>6) The wait time for a sample of 100 randomly selected customer calls</t>
    </r>
    <r>
      <rPr>
        <sz val="11"/>
        <color theme="1"/>
        <rFont val="Calibri"/>
        <family val="2"/>
        <scheme val="minor"/>
      </rPr>
      <t>.</t>
    </r>
  </si>
  <si>
    <t xml:space="preserve">Measure of central tendency </t>
  </si>
  <si>
    <t>mean</t>
  </si>
  <si>
    <t xml:space="preserve">median </t>
  </si>
  <si>
    <t>Measure of dispersion</t>
  </si>
  <si>
    <t>Iqr</t>
  </si>
  <si>
    <t>7) The fuel efficiency for a sample of 50 vehicles.</t>
  </si>
  <si>
    <t>Model A</t>
  </si>
  <si>
    <t>Model B</t>
  </si>
  <si>
    <t>Model E</t>
  </si>
  <si>
    <t>Model D</t>
  </si>
  <si>
    <t>Model C</t>
  </si>
  <si>
    <t>Variance</t>
  </si>
  <si>
    <t>More Statistics Questions</t>
  </si>
  <si>
    <t>8) The age of 100 employees</t>
  </si>
  <si>
    <t xml:space="preserve">Mode </t>
  </si>
  <si>
    <t xml:space="preserve">Frequency distribution table </t>
  </si>
  <si>
    <t>range of ages</t>
  </si>
  <si>
    <t>25-30</t>
  </si>
  <si>
    <t>30-35</t>
  </si>
  <si>
    <t>35-40</t>
  </si>
  <si>
    <t>40-45</t>
  </si>
  <si>
    <t>frequency</t>
  </si>
  <si>
    <t>9) The purchase amounts for a sample of 50 customers.</t>
  </si>
  <si>
    <t>Frequency distribution table</t>
  </si>
  <si>
    <t xml:space="preserve">Min </t>
  </si>
  <si>
    <t xml:space="preserve">Max </t>
  </si>
  <si>
    <t>Range of purchase amount</t>
  </si>
  <si>
    <t>Frequency</t>
  </si>
  <si>
    <t>25-35</t>
  </si>
  <si>
    <t>35-45</t>
  </si>
  <si>
    <t>45-55</t>
  </si>
  <si>
    <t>55-65</t>
  </si>
  <si>
    <t>65-75</t>
  </si>
  <si>
    <t>10)   corresponding frequencies observed in a sample of 200 products</t>
  </si>
  <si>
    <t>data  types</t>
  </si>
  <si>
    <t>A</t>
  </si>
  <si>
    <t>B</t>
  </si>
  <si>
    <t>C</t>
  </si>
  <si>
    <t>D</t>
  </si>
  <si>
    <t>E</t>
  </si>
  <si>
    <t>F</t>
  </si>
  <si>
    <t>G</t>
  </si>
  <si>
    <t>Bar Chart</t>
  </si>
  <si>
    <t>histogram</t>
  </si>
  <si>
    <t xml:space="preserve"> 11)  consider the statisfaction rating from 100 customers </t>
  </si>
  <si>
    <t xml:space="preserve">ratings </t>
  </si>
  <si>
    <t xml:space="preserve">histogram </t>
  </si>
  <si>
    <t xml:space="preserve">mode = </t>
  </si>
  <si>
    <t xml:space="preserve">12) the monthly sales figures (in thousands of dollars )  for a sample of 50 products </t>
  </si>
  <si>
    <t>sales</t>
  </si>
  <si>
    <t xml:space="preserve">Measure of central tendency  = </t>
  </si>
  <si>
    <t xml:space="preserve">mean    </t>
  </si>
  <si>
    <t>MODE</t>
  </si>
  <si>
    <t xml:space="preserve">Bar Chart </t>
  </si>
  <si>
    <t xml:space="preserve">13 ) CONSIDER THE RESPONSE TIMEE (IN MILLISECONDS ) FOR A SAMPLE OF 200 USER REQUESTS </t>
  </si>
  <si>
    <t>Responses time</t>
  </si>
  <si>
    <t xml:space="preserve">Histogram </t>
  </si>
  <si>
    <t xml:space="preserve">14)  THE SALES FIGURES 9in THOUSANDS OF  DOLLARS ) FOR A SAMPLE OF 50 PRODUCTS IN THRESS REGIONS </t>
  </si>
  <si>
    <t xml:space="preserve">REGIONS 1 </t>
  </si>
  <si>
    <t>REGIONS 2</t>
  </si>
  <si>
    <t>REGIONS 3</t>
  </si>
  <si>
    <t>measure of  Dispersion</t>
  </si>
  <si>
    <t xml:space="preserve">Variance </t>
  </si>
  <si>
    <t xml:space="preserve">Std dev </t>
  </si>
  <si>
    <t>Questions on Percentile and Quartiles</t>
  </si>
  <si>
    <t xml:space="preserve">1) the  monthly salaries (in thousands of dollars ) of a sample of 200 employees </t>
  </si>
  <si>
    <t xml:space="preserve">salaries </t>
  </si>
  <si>
    <t xml:space="preserve">1.. Quartiles </t>
  </si>
  <si>
    <t>2..Percentile</t>
  </si>
  <si>
    <t>10 percentile</t>
  </si>
  <si>
    <t xml:space="preserve">     </t>
  </si>
  <si>
    <t>25 percentile</t>
  </si>
  <si>
    <t>75 percentile</t>
  </si>
  <si>
    <t>90 percentile</t>
  </si>
  <si>
    <t xml:space="preserve">2) the  weight in kilograms of a sample of 100 indivuals </t>
  </si>
  <si>
    <t xml:space="preserve">weight </t>
  </si>
  <si>
    <t xml:space="preserve"> 3.  .Interpretation</t>
  </si>
  <si>
    <t>15Percentiles</t>
  </si>
  <si>
    <t>50Percentiles</t>
  </si>
  <si>
    <t>85Percentiles</t>
  </si>
  <si>
    <t>3..Interpretation</t>
  </si>
  <si>
    <t xml:space="preserve">3 ) the purchase amounts (in dollars) of a sample of 150 coutomers </t>
  </si>
  <si>
    <t xml:space="preserve">purchase  amounts </t>
  </si>
  <si>
    <t>2..Percentiles</t>
  </si>
  <si>
    <t>20 Percentiles</t>
  </si>
  <si>
    <t>40 Percentiles</t>
  </si>
  <si>
    <t>80  Percentiles</t>
  </si>
  <si>
    <t xml:space="preserve">4  ) the commute times (in minutes) of a sample of 250 employees </t>
  </si>
  <si>
    <t xml:space="preserve">commute times </t>
  </si>
  <si>
    <t>30  Percentiles</t>
  </si>
  <si>
    <t>50  Percentiles</t>
  </si>
  <si>
    <t>70  Percentiles</t>
  </si>
  <si>
    <t>5 ) THE DEFECT RATES ( IN PERCENTAGE ) FPR A SAMPLE OF 300 PRODUCTS</t>
  </si>
  <si>
    <t xml:space="preserve">defect rates </t>
  </si>
  <si>
    <t xml:space="preserve"> Q1</t>
  </si>
  <si>
    <t>25  Percentiles</t>
  </si>
  <si>
    <t>75  Percentiles</t>
  </si>
  <si>
    <t>Questions on Confidence Interval and Hypothesis Testings</t>
  </si>
  <si>
    <t>Confidence Interval Problems:</t>
  </si>
  <si>
    <t xml:space="preserve">sample size (n) </t>
  </si>
  <si>
    <t>170cm</t>
  </si>
  <si>
    <t>8cm</t>
  </si>
  <si>
    <t xml:space="preserve">sample mean  </t>
  </si>
  <si>
    <t>sample standard deviation (s)</t>
  </si>
  <si>
    <t>confidance level</t>
  </si>
  <si>
    <t>lower limit</t>
  </si>
  <si>
    <t>upper limit</t>
  </si>
  <si>
    <t xml:space="preserve">sample size ( n ) </t>
  </si>
  <si>
    <t>number of successess(x)</t>
  </si>
  <si>
    <t xml:space="preserve">confidence leval </t>
  </si>
  <si>
    <r>
      <t>p</t>
    </r>
    <r>
      <rPr>
        <sz val="11"/>
        <color theme="1"/>
        <rFont val="Arial Rounded MT Bold"/>
        <family val="2"/>
      </rPr>
      <t>^</t>
    </r>
  </si>
  <si>
    <r>
      <t>q</t>
    </r>
    <r>
      <rPr>
        <sz val="11"/>
        <color theme="1"/>
        <rFont val="Arial Rounded MT Bold"/>
        <family val="2"/>
      </rPr>
      <t>^</t>
    </r>
  </si>
  <si>
    <t>standerd  error</t>
  </si>
  <si>
    <t xml:space="preserve">z score </t>
  </si>
  <si>
    <t xml:space="preserve"> standerd error * z score *</t>
  </si>
  <si>
    <t>Hypothesis Testing Problems:</t>
  </si>
  <si>
    <t xml:space="preserve">sample  mean </t>
  </si>
  <si>
    <t xml:space="preserve">510gram </t>
  </si>
  <si>
    <t>20gram</t>
  </si>
  <si>
    <t>500gram</t>
  </si>
  <si>
    <t xml:space="preserve">sample standard deviation </t>
  </si>
  <si>
    <t xml:space="preserve">population mean </t>
  </si>
  <si>
    <t xml:space="preserve">t calculate </t>
  </si>
  <si>
    <r>
      <t>s</t>
    </r>
    <r>
      <rPr>
        <b/>
        <sz val="11"/>
        <color theme="1"/>
        <rFont val="Arial Rounded MT Bold"/>
        <family val="2"/>
      </rPr>
      <t>√</t>
    </r>
    <r>
      <rPr>
        <b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</si>
</sst>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1" applyNumberFormat="1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9" fillId="3" borderId="0" xfId="0" applyFont="1" applyFill="1"/>
    <xf numFmtId="0" fontId="14" fillId="3" borderId="0" xfId="0" applyFont="1" applyFill="1"/>
    <xf numFmtId="0" fontId="15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21819595645412129"/>
          <c:w val="0.90286351706036749"/>
          <c:h val="0.687463619924647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Sheet3!$A$75:$A$81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Sheet3!$B$75:$B$81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0B5-8092-6B965D25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22495"/>
        <c:axId val="408022591"/>
      </c:barChart>
      <c:catAx>
        <c:axId val="3729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2591"/>
        <c:crosses val="autoZero"/>
        <c:auto val="1"/>
        <c:lblAlgn val="ctr"/>
        <c:lblOffset val="100"/>
        <c:noMultiLvlLbl val="0"/>
      </c:catAx>
      <c:valAx>
        <c:axId val="408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Sheet3!$A$127:$K$127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8-A8F1-EF16F442C8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Sheet3!$A$128:$K$128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3-4298-A8F1-EF16F442C8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Sheet3!$A$129:$K$129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3-4298-A8F1-EF16F442C8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Sheet3!$A$130:$K$130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3-4298-A8F1-EF16F442C8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Sheet3!$A$131:$K$131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3-4298-A8F1-EF16F442C8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Sheet3!$A$132:$K$132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3-4298-A8F1-EF16F442C8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Sheet3!$A$133:$K$133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3-4298-A8F1-EF16F442C8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Sheet3!$A$134:$K$134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B3-4298-A8F1-EF16F442C8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Sheet3!$A$135:$K$135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3-4298-A8F1-EF16F442C8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Sheet3!$A$136:$K$136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3-4298-A8F1-EF16F442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63247"/>
        <c:axId val="2099237279"/>
      </c:barChart>
      <c:catAx>
        <c:axId val="72686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37279"/>
        <c:crosses val="autoZero"/>
        <c:auto val="1"/>
        <c:lblAlgn val="ctr"/>
        <c:lblOffset val="100"/>
        <c:noMultiLvlLbl val="0"/>
      </c:catAx>
      <c:valAx>
        <c:axId val="20992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Sheet3!$A$182:$A$191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5-4325-80C7-8FB122F8F5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Sheet3!$B$182:$B$191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5-4325-80C7-8FB122F8F5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Sheet3!$C$182:$C$191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5-4325-80C7-8FB122F8F5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Sheet3!$D$182:$D$191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5-4325-80C7-8FB122F8F50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Sheet3!$E$182:$E$191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5-4325-80C7-8FB122F8F50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Sheet3!$F$182:$F$191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0675-4325-80C7-8FB122F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98719"/>
        <c:axId val="2099242735"/>
      </c:barChart>
      <c:catAx>
        <c:axId val="207709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42735"/>
        <c:crosses val="autoZero"/>
        <c:auto val="1"/>
        <c:lblAlgn val="ctr"/>
        <c:lblOffset val="100"/>
        <c:noMultiLvlLbl val="0"/>
      </c:catAx>
      <c:valAx>
        <c:axId val="20992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Sheet3!$A$238:$A$248</c:f>
              <c:numCache>
                <c:formatCode>General</c:formatCode>
                <c:ptCount val="11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4488-809F-5A6E988D67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Sheet3!$B$238:$B$248</c:f>
              <c:numCache>
                <c:formatCode>General</c:formatCode>
                <c:ptCount val="11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4488-809F-5A6E988D67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Sheet3!$C$238:$C$248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8-4488-809F-5A6E988D67B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Sheet3!$D$238:$D$248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4488-809F-5A6E988D67B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Sheet3!$E$238:$E$248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8-4488-809F-5A6E988D67B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Sheet3!$F$238:$F$248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4488-809F-5A6E988D67B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Sheet3!$G$238:$G$248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8-4488-809F-5A6E988D67B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Sheet3!$H$238:$H$248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8-4488-809F-5A6E988D67B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Sheet3!$I$238:$I$248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8-4488-809F-5A6E988D67B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Sheet3!$J$238:$J$248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8-4488-809F-5A6E988D67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12106687"/>
        <c:axId val="813735055"/>
      </c:barChart>
      <c:catAx>
        <c:axId val="8121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5055"/>
        <c:crosses val="autoZero"/>
        <c:auto val="1"/>
        <c:lblAlgn val="ctr"/>
        <c:lblOffset val="100"/>
        <c:noMultiLvlLbl val="0"/>
      </c:catAx>
      <c:valAx>
        <c:axId val="8137350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121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Sheet3!$A$297:$A$306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E-43DF-B308-00145302D3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Sheet3!$B$297:$B$306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E-43DF-B308-00145302D3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Sheet3!$C$297:$C$306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E-43DF-B308-00145302D3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Sheet3!$D$297:$D$306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039E-43DF-B308-00145302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873327"/>
        <c:axId val="813720671"/>
      </c:barChart>
      <c:catAx>
        <c:axId val="7268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20671"/>
        <c:crosses val="autoZero"/>
        <c:auto val="1"/>
        <c:lblAlgn val="ctr"/>
        <c:lblOffset val="100"/>
        <c:noMultiLvlLbl val="0"/>
      </c:catAx>
      <c:valAx>
        <c:axId val="8137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607A080-0A19-4D05-9558-47A6372B5E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  <cx:data id="5">
      <cx:numDim type="val">
        <cx:f dir="row">_xlchart.v1.10</cx:f>
      </cx:numDim>
    </cx:data>
    <cx:data id="6">
      <cx:numDim type="val">
        <cx:f dir="row">_xlchart.v1.11</cx:f>
      </cx:numDim>
    </cx:data>
    <cx:data id="7">
      <cx:numDim type="val">
        <cx:f dir="row">_xlchart.v1.12</cx:f>
      </cx:numDim>
    </cx:data>
    <cx:data id="8">
      <cx:numDim type="val">
        <cx:f dir="row">_xlchart.v1.13</cx:f>
      </cx:numDim>
    </cx:data>
    <cx:data id="9">
      <cx:numDim type="val">
        <cx:f dir="row">_xlchart.v1.14</cx:f>
      </cx:numDim>
    </cx:data>
  </cx:chartData>
  <cx:chart>
    <cx:plotArea>
      <cx:plotAreaRegion>
        <cx:series layoutId="clusteredColumn" uniqueId="{80A4FEDB-C7BF-46CD-95D2-304747177F49}" formatIdx="0">
          <cx:dataId val="0"/>
          <cx:layoutPr>
            <cx:binning intervalClosed="r"/>
          </cx:layoutPr>
        </cx:series>
        <cx:series layoutId="clusteredColumn" hidden="1" uniqueId="{0C7B5EB3-C5FE-44E0-BD32-155B56A87ADD}" formatIdx="1">
          <cx:dataId val="1"/>
          <cx:layoutPr>
            <cx:binning intervalClosed="r"/>
          </cx:layoutPr>
        </cx:series>
        <cx:series layoutId="clusteredColumn" hidden="1" uniqueId="{3C3767C4-BE39-4E41-8FA2-928E7FC41E23}" formatIdx="2">
          <cx:dataId val="2"/>
          <cx:layoutPr>
            <cx:binning intervalClosed="r"/>
          </cx:layoutPr>
        </cx:series>
        <cx:series layoutId="clusteredColumn" hidden="1" uniqueId="{B7F12038-2BAF-4D3D-A391-464504C57AF6}" formatIdx="3">
          <cx:dataId val="3"/>
          <cx:layoutPr>
            <cx:binning intervalClosed="r"/>
          </cx:layoutPr>
        </cx:series>
        <cx:series layoutId="clusteredColumn" hidden="1" uniqueId="{25CBFE3C-062D-48AC-83E0-EE31A0EA3CF5}" formatIdx="4">
          <cx:dataId val="4"/>
          <cx:layoutPr>
            <cx:binning intervalClosed="r"/>
          </cx:layoutPr>
        </cx:series>
        <cx:series layoutId="clusteredColumn" hidden="1" uniqueId="{86896B4E-341E-47E9-9F25-4785C478D12F}" formatIdx="5">
          <cx:dataId val="5"/>
          <cx:layoutPr>
            <cx:binning intervalClosed="r"/>
          </cx:layoutPr>
        </cx:series>
        <cx:series layoutId="clusteredColumn" hidden="1" uniqueId="{55899234-A4B1-402F-B22C-2B71F0168A28}" formatIdx="6">
          <cx:dataId val="6"/>
          <cx:layoutPr>
            <cx:binning intervalClosed="r"/>
          </cx:layoutPr>
        </cx:series>
        <cx:series layoutId="clusteredColumn" hidden="1" uniqueId="{68DCCDEE-1530-46EB-99CB-EA12791172FC}" formatIdx="7">
          <cx:dataId val="7"/>
          <cx:layoutPr>
            <cx:binning intervalClosed="r"/>
          </cx:layoutPr>
        </cx:series>
        <cx:series layoutId="clusteredColumn" hidden="1" uniqueId="{75977D3D-C8F0-4016-878C-B5F095EA9A51}" formatIdx="8">
          <cx:dataId val="8"/>
          <cx:layoutPr>
            <cx:binning intervalClosed="r"/>
          </cx:layoutPr>
        </cx:series>
        <cx:series layoutId="clusteredColumn" hidden="1" uniqueId="{4CC6707B-EDE2-4BFA-B2D8-8E909E7A67BC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3E7C0A25-036E-4A21-B982-10BA63DBA78F}" formatIdx="0">
          <cx:dataId val="0"/>
          <cx:layoutPr>
            <cx:binning intervalClosed="r"/>
          </cx:layoutPr>
        </cx:series>
        <cx:series layoutId="clusteredColumn" hidden="1" uniqueId="{90ADC414-1FB3-4773-BB7F-F569974DB146}" formatIdx="1">
          <cx:dataId val="1"/>
          <cx:layoutPr>
            <cx:binning intervalClosed="r"/>
          </cx:layoutPr>
        </cx:series>
        <cx:series layoutId="clusteredColumn" hidden="1" uniqueId="{593BC10D-A4CD-4669-B8EF-AD3FFCDCFFD6}" formatIdx="2">
          <cx:dataId val="2"/>
          <cx:layoutPr>
            <cx:binning intervalClosed="r"/>
          </cx:layoutPr>
        </cx:series>
        <cx:series layoutId="clusteredColumn" hidden="1" uniqueId="{4C36DFA3-EFF6-4DBE-8845-B798185EB46A}" formatIdx="3">
          <cx:dataId val="3"/>
          <cx:layoutPr>
            <cx:binning intervalClosed="r"/>
          </cx:layoutPr>
        </cx:series>
        <cx:series layoutId="clusteredColumn" hidden="1" uniqueId="{0BE711A6-02FF-40BF-894C-0FEE60CB77F0}" formatIdx="4"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  <cx:data id="4">
      <cx:numDim type="val">
        <cx:f>_xlchart.v1.19</cx:f>
      </cx:numDim>
    </cx:data>
    <cx:data id="5">
      <cx:numDim type="val">
        <cx:f>_xlchart.v1.20</cx:f>
      </cx:numDim>
    </cx:data>
    <cx:data id="6">
      <cx:numDim type="val">
        <cx:f>_xlchart.v1.21</cx:f>
      </cx:numDim>
    </cx:data>
    <cx:data id="7">
      <cx:numDim type="val">
        <cx:f>_xlchart.v1.22</cx:f>
      </cx:numDim>
    </cx:data>
    <cx:data id="8">
      <cx:numDim type="val">
        <cx:f>_xlchart.v1.23</cx:f>
      </cx:numDim>
    </cx:data>
    <cx:data id="9">
      <cx:numDim type="val">
        <cx:f>_xlchart.v1.24</cx:f>
      </cx:numDim>
    </cx:data>
  </cx:chartData>
  <cx:chart>
    <cx:plotArea>
      <cx:plotAreaRegion>
        <cx:series layoutId="clusteredColumn" uniqueId="{3F309F61-9A29-4B21-BAE8-2AFBC01B2461}" formatIdx="0">
          <cx:dataId val="0"/>
          <cx:layoutPr>
            <cx:binning intervalClosed="r"/>
          </cx:layoutPr>
        </cx:series>
        <cx:series layoutId="clusteredColumn" hidden="1" uniqueId="{54C5DA63-98B9-424B-AD9C-265A7E78053C}" formatIdx="1">
          <cx:dataId val="1"/>
          <cx:layoutPr>
            <cx:binning intervalClosed="r"/>
          </cx:layoutPr>
        </cx:series>
        <cx:series layoutId="clusteredColumn" hidden="1" uniqueId="{3919F5F1-FB4C-4BA5-BB3D-1AC9C7B5D39C}" formatIdx="2">
          <cx:dataId val="2"/>
          <cx:layoutPr>
            <cx:binning intervalClosed="r"/>
          </cx:layoutPr>
        </cx:series>
        <cx:series layoutId="clusteredColumn" hidden="1" uniqueId="{C26BF20C-E9C0-44E7-B144-69AA042F002B}" formatIdx="3">
          <cx:dataId val="3"/>
          <cx:layoutPr>
            <cx:binning intervalClosed="r"/>
          </cx:layoutPr>
        </cx:series>
        <cx:series layoutId="clusteredColumn" hidden="1" uniqueId="{737006BB-ADC6-4D62-B597-13EDB87D21DC}" formatIdx="4">
          <cx:dataId val="4"/>
          <cx:layoutPr>
            <cx:binning intervalClosed="r"/>
          </cx:layoutPr>
        </cx:series>
        <cx:series layoutId="clusteredColumn" hidden="1" uniqueId="{FC296CE2-202C-4801-B0C3-6DB090D8745B}" formatIdx="5">
          <cx:dataId val="5"/>
          <cx:layoutPr>
            <cx:binning intervalClosed="r"/>
          </cx:layoutPr>
        </cx:series>
        <cx:series layoutId="clusteredColumn" hidden="1" uniqueId="{40094AB4-5D84-4866-8305-C72455375482}" formatIdx="6">
          <cx:dataId val="6"/>
          <cx:layoutPr>
            <cx:binning intervalClosed="r"/>
          </cx:layoutPr>
        </cx:series>
        <cx:series layoutId="clusteredColumn" hidden="1" uniqueId="{B435E6C5-1082-48B1-9097-050E1F56C2CE}" formatIdx="7">
          <cx:dataId val="7"/>
          <cx:layoutPr>
            <cx:binning intervalClosed="r"/>
          </cx:layoutPr>
        </cx:series>
        <cx:series layoutId="clusteredColumn" hidden="1" uniqueId="{15085692-ECBA-4BB5-8C4D-DCE7B28CBC8A}" formatIdx="8">
          <cx:dataId val="8"/>
          <cx:layoutPr>
            <cx:binning intervalClosed="r"/>
          </cx:layoutPr>
        </cx:series>
        <cx:series layoutId="clusteredColumn" hidden="1" uniqueId="{7BCCA8AC-05B0-4136-8C68-B9B71C5A30B8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image" Target="../media/image21.png"/><Relationship Id="rId3" Type="http://schemas.openxmlformats.org/officeDocument/2006/relationships/image" Target="../media/image17.png"/><Relationship Id="rId7" Type="http://schemas.openxmlformats.org/officeDocument/2006/relationships/image" Target="../media/image19.png"/><Relationship Id="rId12" Type="http://schemas.openxmlformats.org/officeDocument/2006/relationships/chart" Target="../charts/chart3.xml"/><Relationship Id="rId17" Type="http://schemas.openxmlformats.org/officeDocument/2006/relationships/chart" Target="../charts/chart5.xml"/><Relationship Id="rId2" Type="http://schemas.openxmlformats.org/officeDocument/2006/relationships/image" Target="../media/image16.png"/><Relationship Id="rId16" Type="http://schemas.openxmlformats.org/officeDocument/2006/relationships/image" Target="../media/image22.png"/><Relationship Id="rId1" Type="http://schemas.openxmlformats.org/officeDocument/2006/relationships/image" Target="../media/image15.png"/><Relationship Id="rId6" Type="http://schemas.microsoft.com/office/2014/relationships/chartEx" Target="../charts/chartEx1.xml"/><Relationship Id="rId11" Type="http://schemas.microsoft.com/office/2014/relationships/chartEx" Target="../charts/chartEx3.xml"/><Relationship Id="rId5" Type="http://schemas.openxmlformats.org/officeDocument/2006/relationships/chart" Target="../charts/chart1.xml"/><Relationship Id="rId15" Type="http://schemas.openxmlformats.org/officeDocument/2006/relationships/chart" Target="../charts/chart4.xml"/><Relationship Id="rId10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chart" Target="../charts/chart2.xml"/><Relationship Id="rId1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91440</xdr:rowOff>
    </xdr:from>
    <xdr:to>
      <xdr:col>22</xdr:col>
      <xdr:colOff>103786</xdr:colOff>
      <xdr:row>32</xdr:row>
      <xdr:rowOff>16396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52E3F-50BD-4D02-A5EA-8E855F40C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91440"/>
          <a:ext cx="7914286" cy="59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579120</xdr:colOff>
      <xdr:row>36</xdr:row>
      <xdr:rowOff>38100</xdr:rowOff>
    </xdr:from>
    <xdr:to>
      <xdr:col>23</xdr:col>
      <xdr:colOff>101863</xdr:colOff>
      <xdr:row>58</xdr:row>
      <xdr:rowOff>83301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FD8BC-9E98-4C3F-8B75-1131684D1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5520" y="6621780"/>
          <a:ext cx="8057143" cy="41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22</xdr:col>
      <xdr:colOff>322895</xdr:colOff>
      <xdr:row>72</xdr:row>
      <xdr:rowOff>32084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20D0AE-CD55-4064-9B5A-388021DA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0789920"/>
          <a:ext cx="7638095" cy="24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23</xdr:col>
      <xdr:colOff>75200</xdr:colOff>
      <xdr:row>111</xdr:row>
      <xdr:rowOff>50641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0425DB-4AC6-4303-B194-00A61EB99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14165580"/>
          <a:ext cx="8000000" cy="6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472440</xdr:colOff>
      <xdr:row>2</xdr:row>
      <xdr:rowOff>91440</xdr:rowOff>
    </xdr:from>
    <xdr:to>
      <xdr:col>23</xdr:col>
      <xdr:colOff>338116</xdr:colOff>
      <xdr:row>25</xdr:row>
      <xdr:rowOff>144242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AE24-4546-47EF-8BF7-D8EBA4D8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8440" y="670560"/>
          <a:ext cx="7790476" cy="43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525780</xdr:colOff>
      <xdr:row>26</xdr:row>
      <xdr:rowOff>15240</xdr:rowOff>
    </xdr:from>
    <xdr:to>
      <xdr:col>23</xdr:col>
      <xdr:colOff>67647</xdr:colOff>
      <xdr:row>44</xdr:row>
      <xdr:rowOff>56733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30520-C2D8-47E3-A393-5081CD50C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1780" y="5029200"/>
          <a:ext cx="7466667" cy="33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23</xdr:col>
      <xdr:colOff>208609</xdr:colOff>
      <xdr:row>58</xdr:row>
      <xdr:rowOff>47357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9F769-47B1-46FE-B424-F8DE3322F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8854440"/>
          <a:ext cx="7523809" cy="21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23</xdr:col>
      <xdr:colOff>522895</xdr:colOff>
      <xdr:row>79</xdr:row>
      <xdr:rowOff>104305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11AFE9-3896-4679-B783-5C4A346ED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1049000"/>
          <a:ext cx="7838095" cy="3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93</xdr:row>
      <xdr:rowOff>0</xdr:rowOff>
    </xdr:from>
    <xdr:to>
      <xdr:col>24</xdr:col>
      <xdr:colOff>160914</xdr:colOff>
      <xdr:row>125</xdr:row>
      <xdr:rowOff>44972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8DDFE7-2393-4761-B2E2-FC3F213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7350740"/>
          <a:ext cx="8085714" cy="5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160</xdr:row>
      <xdr:rowOff>0</xdr:rowOff>
    </xdr:from>
    <xdr:to>
      <xdr:col>24</xdr:col>
      <xdr:colOff>551390</xdr:colOff>
      <xdr:row>194</xdr:row>
      <xdr:rowOff>79212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78404-1413-42D7-8CFE-45042DAA8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29687520"/>
          <a:ext cx="8476190" cy="6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196</xdr:row>
      <xdr:rowOff>0</xdr:rowOff>
    </xdr:from>
    <xdr:to>
      <xdr:col>24</xdr:col>
      <xdr:colOff>313295</xdr:colOff>
      <xdr:row>223</xdr:row>
      <xdr:rowOff>73658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A4C5AA-8226-4320-BC0E-4E046AE9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36355020"/>
          <a:ext cx="8238095" cy="5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23</xdr:col>
      <xdr:colOff>522895</xdr:colOff>
      <xdr:row>260</xdr:row>
      <xdr:rowOff>134428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849DA6-DFF3-40FB-B9E9-135568C75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41742360"/>
          <a:ext cx="7838095" cy="6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</xdr:colOff>
      <xdr:row>261</xdr:row>
      <xdr:rowOff>15240</xdr:rowOff>
    </xdr:from>
    <xdr:to>
      <xdr:col>23</xdr:col>
      <xdr:colOff>282896</xdr:colOff>
      <xdr:row>277</xdr:row>
      <xdr:rowOff>51065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119D71-C4CB-46F4-941B-A5A849C1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3220" y="48341280"/>
          <a:ext cx="7590476" cy="29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279</xdr:row>
      <xdr:rowOff>0</xdr:rowOff>
    </xdr:from>
    <xdr:to>
      <xdr:col>24</xdr:col>
      <xdr:colOff>465676</xdr:colOff>
      <xdr:row>302</xdr:row>
      <xdr:rowOff>119464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FAAE298-5279-421D-946B-3CFFE69B8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05600" y="51701700"/>
          <a:ext cx="8390476" cy="4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24</xdr:col>
      <xdr:colOff>322819</xdr:colOff>
      <xdr:row>37</xdr:row>
      <xdr:rowOff>94405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26808-D36D-40B8-9EE9-B7EF2BD1A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26720"/>
          <a:ext cx="8247619" cy="6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23</xdr:col>
      <xdr:colOff>380038</xdr:colOff>
      <xdr:row>47</xdr:row>
      <xdr:rowOff>43616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C9494-A612-4A1B-9593-1D4992858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7459980"/>
          <a:ext cx="7695238" cy="15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</xdr:row>
      <xdr:rowOff>106680</xdr:rowOff>
    </xdr:from>
    <xdr:to>
      <xdr:col>24</xdr:col>
      <xdr:colOff>446628</xdr:colOff>
      <xdr:row>70</xdr:row>
      <xdr:rowOff>138535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058671-75ED-4867-913E-B7F2FEE5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9029700"/>
          <a:ext cx="8371428" cy="42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71</xdr:row>
      <xdr:rowOff>30480</xdr:rowOff>
    </xdr:from>
    <xdr:to>
      <xdr:col>21</xdr:col>
      <xdr:colOff>450088</xdr:colOff>
      <xdr:row>89</xdr:row>
      <xdr:rowOff>91734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12300E-98B1-E778-8887-D9358E76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3426440"/>
          <a:ext cx="5860288" cy="3414054"/>
        </a:xfrm>
        <a:prstGeom prst="rect">
          <a:avLst/>
        </a:prstGeom>
      </xdr:spPr>
    </xdr:pic>
    <xdr:clientData/>
  </xdr:twoCellAnchor>
  <xdr:twoCellAnchor>
    <xdr:from>
      <xdr:col>2</xdr:col>
      <xdr:colOff>99060</xdr:colOff>
      <xdr:row>83</xdr:row>
      <xdr:rowOff>45720</xdr:rowOff>
    </xdr:from>
    <xdr:to>
      <xdr:col>9</xdr:col>
      <xdr:colOff>434340</xdr:colOff>
      <xdr:row>96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E23201-D841-06F8-6397-9DD6FC85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99</xdr:row>
      <xdr:rowOff>41910</xdr:rowOff>
    </xdr:from>
    <xdr:to>
      <xdr:col>9</xdr:col>
      <xdr:colOff>304800</xdr:colOff>
      <xdr:row>114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AA14C5D-E3AE-3D48-3199-931B2D13AF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" y="1861947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123</xdr:row>
      <xdr:rowOff>45720</xdr:rowOff>
    </xdr:from>
    <xdr:to>
      <xdr:col>23</xdr:col>
      <xdr:colOff>430340</xdr:colOff>
      <xdr:row>157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9E5F44-E361-6C5D-77CD-1AB94080C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23012400"/>
          <a:ext cx="6526340" cy="6408420"/>
        </a:xfrm>
        <a:prstGeom prst="rect">
          <a:avLst/>
        </a:prstGeom>
      </xdr:spPr>
    </xdr:pic>
    <xdr:clientData/>
  </xdr:twoCellAnchor>
  <xdr:twoCellAnchor>
    <xdr:from>
      <xdr:col>2</xdr:col>
      <xdr:colOff>106680</xdr:colOff>
      <xdr:row>138</xdr:row>
      <xdr:rowOff>171450</xdr:rowOff>
    </xdr:from>
    <xdr:to>
      <xdr:col>9</xdr:col>
      <xdr:colOff>411480</xdr:colOff>
      <xdr:row>153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507DEA0-7075-8513-2DAB-59BD05B8A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120" y="2594229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158</xdr:row>
      <xdr:rowOff>125730</xdr:rowOff>
    </xdr:from>
    <xdr:to>
      <xdr:col>9</xdr:col>
      <xdr:colOff>556260</xdr:colOff>
      <xdr:row>174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DF61BE-5879-5F28-0BAC-A7424B536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579120</xdr:colOff>
      <xdr:row>178</xdr:row>
      <xdr:rowOff>22860</xdr:rowOff>
    </xdr:from>
    <xdr:to>
      <xdr:col>21</xdr:col>
      <xdr:colOff>411994</xdr:colOff>
      <xdr:row>213</xdr:row>
      <xdr:rowOff>53901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3B5B7A-36C4-6BDE-65CE-3284DADE3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9040" y="33108900"/>
          <a:ext cx="5928874" cy="6477561"/>
        </a:xfrm>
        <a:prstGeom prst="rect">
          <a:avLst/>
        </a:prstGeom>
      </xdr:spPr>
    </xdr:pic>
    <xdr:clientData/>
  </xdr:twoCellAnchor>
  <xdr:twoCellAnchor>
    <xdr:from>
      <xdr:col>2</xdr:col>
      <xdr:colOff>22860</xdr:colOff>
      <xdr:row>192</xdr:row>
      <xdr:rowOff>163830</xdr:rowOff>
    </xdr:from>
    <xdr:to>
      <xdr:col>9</xdr:col>
      <xdr:colOff>327660</xdr:colOff>
      <xdr:row>207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617A20C-0116-1DD6-4851-1D3AFD0A2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300" y="3585591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678180</xdr:colOff>
      <xdr:row>217</xdr:row>
      <xdr:rowOff>19050</xdr:rowOff>
    </xdr:from>
    <xdr:to>
      <xdr:col>9</xdr:col>
      <xdr:colOff>281940</xdr:colOff>
      <xdr:row>232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942BFC-9503-A4A9-F7CE-87CD1575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</xdr:col>
      <xdr:colOff>472440</xdr:colOff>
      <xdr:row>233</xdr:row>
      <xdr:rowOff>106680</xdr:rowOff>
    </xdr:from>
    <xdr:to>
      <xdr:col>24</xdr:col>
      <xdr:colOff>301420</xdr:colOff>
      <xdr:row>266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E028FCB-A6C0-1D70-8A71-3A7EA10C7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0" y="43296840"/>
          <a:ext cx="7753780" cy="5989320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250</xdr:row>
      <xdr:rowOff>22860</xdr:rowOff>
    </xdr:from>
    <xdr:to>
      <xdr:col>9</xdr:col>
      <xdr:colOff>312420</xdr:colOff>
      <xdr:row>264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5844884-8580-4594-D14D-7988750BE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060" y="46382940"/>
              <a:ext cx="476250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274</xdr:row>
      <xdr:rowOff>34290</xdr:rowOff>
    </xdr:from>
    <xdr:to>
      <xdr:col>9</xdr:col>
      <xdr:colOff>312420</xdr:colOff>
      <xdr:row>289</xdr:row>
      <xdr:rowOff>34290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ED0216-D48C-5678-8EF4-552270FA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0</xdr:colOff>
      <xdr:row>293</xdr:row>
      <xdr:rowOff>0</xdr:rowOff>
    </xdr:from>
    <xdr:to>
      <xdr:col>23</xdr:col>
      <xdr:colOff>490593</xdr:colOff>
      <xdr:row>331</xdr:row>
      <xdr:rowOff>68580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71EFB1-BB36-4E45-A421-99245AA34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1940" y="54223920"/>
          <a:ext cx="7196193" cy="7033260"/>
        </a:xfrm>
        <a:prstGeom prst="rect">
          <a:avLst/>
        </a:prstGeom>
      </xdr:spPr>
    </xdr:pic>
    <xdr:clientData/>
  </xdr:twoCellAnchor>
  <xdr:twoCellAnchor>
    <xdr:from>
      <xdr:col>1</xdr:col>
      <xdr:colOff>792480</xdr:colOff>
      <xdr:row>307</xdr:row>
      <xdr:rowOff>156210</xdr:rowOff>
    </xdr:from>
    <xdr:to>
      <xdr:col>9</xdr:col>
      <xdr:colOff>83820</xdr:colOff>
      <xdr:row>322</xdr:row>
      <xdr:rowOff>156210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F27BB0-3313-F404-C886-A9CD4F465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53340</xdr:rowOff>
    </xdr:from>
    <xdr:to>
      <xdr:col>21</xdr:col>
      <xdr:colOff>23318</xdr:colOff>
      <xdr:row>34</xdr:row>
      <xdr:rowOff>168177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D8080-B4C0-0FD5-7367-A1CE5B15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381000"/>
          <a:ext cx="5281118" cy="619559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190992</xdr:colOff>
      <xdr:row>71</xdr:row>
      <xdr:rowOff>84275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093B59-DF9B-9F5C-9453-E1F70BD93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8660" y="8054340"/>
          <a:ext cx="5677392" cy="5250635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70</xdr:row>
      <xdr:rowOff>160020</xdr:rowOff>
    </xdr:from>
    <xdr:to>
      <xdr:col>21</xdr:col>
      <xdr:colOff>389067</xdr:colOff>
      <xdr:row>74</xdr:row>
      <xdr:rowOff>83877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1A059F-D5EE-D583-335C-4711052A7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340" y="13152120"/>
          <a:ext cx="5159187" cy="655377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78</xdr:row>
      <xdr:rowOff>129540</xdr:rowOff>
    </xdr:from>
    <xdr:to>
      <xdr:col>21</xdr:col>
      <xdr:colOff>533850</xdr:colOff>
      <xdr:row>104</xdr:row>
      <xdr:rowOff>99473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7DCB29-7A25-8221-CB7F-D437511B9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14630400"/>
          <a:ext cx="5197290" cy="47705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111</xdr:row>
      <xdr:rowOff>0</xdr:rowOff>
    </xdr:from>
    <xdr:to>
      <xdr:col>21</xdr:col>
      <xdr:colOff>449989</xdr:colOff>
      <xdr:row>121</xdr:row>
      <xdr:rowOff>68748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920CE9-F331-39C6-E098-5CFB28D32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4020" y="20581620"/>
          <a:ext cx="4717189" cy="1943268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121</xdr:row>
      <xdr:rowOff>106680</xdr:rowOff>
    </xdr:from>
    <xdr:to>
      <xdr:col>22</xdr:col>
      <xdr:colOff>137601</xdr:colOff>
      <xdr:row>141</xdr:row>
      <xdr:rowOff>145100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2A22F-FA9D-8E3A-20FC-4019CB22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7820" y="22517100"/>
          <a:ext cx="5090601" cy="36960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150</xdr:row>
      <xdr:rowOff>7620</xdr:rowOff>
    </xdr:from>
    <xdr:to>
      <xdr:col>22</xdr:col>
      <xdr:colOff>114756</xdr:colOff>
      <xdr:row>171</xdr:row>
      <xdr:rowOff>84163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264652-0DFD-CE97-10E3-34C9E65C5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7320" y="27767280"/>
          <a:ext cx="5258256" cy="3962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169</xdr:row>
      <xdr:rowOff>30480</xdr:rowOff>
    </xdr:from>
    <xdr:to>
      <xdr:col>22</xdr:col>
      <xdr:colOff>84253</xdr:colOff>
      <xdr:row>178</xdr:row>
      <xdr:rowOff>122071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156BCEC-7F1A-962B-D42E-13A7EF3EB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5920" y="31264860"/>
          <a:ext cx="4999153" cy="17375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38100</xdr:rowOff>
    </xdr:from>
    <xdr:to>
      <xdr:col>19</xdr:col>
      <xdr:colOff>114300</xdr:colOff>
      <xdr:row>18</xdr:row>
      <xdr:rowOff>88413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67D4A-A6CB-3B52-9C59-64993E3D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0180" y="815340"/>
          <a:ext cx="7772400" cy="282399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23</xdr:row>
      <xdr:rowOff>68580</xdr:rowOff>
    </xdr:from>
    <xdr:to>
      <xdr:col>19</xdr:col>
      <xdr:colOff>152400</xdr:colOff>
      <xdr:row>38</xdr:row>
      <xdr:rowOff>141655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30FA3B-C888-A8A6-D546-89863356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280" y="4533900"/>
          <a:ext cx="7772400" cy="2816275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44</xdr:row>
      <xdr:rowOff>106680</xdr:rowOff>
    </xdr:from>
    <xdr:to>
      <xdr:col>20</xdr:col>
      <xdr:colOff>205740</xdr:colOff>
      <xdr:row>62</xdr:row>
      <xdr:rowOff>41079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F8D95C-EBAC-DE4B-6D65-51DED8BB0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220" y="8412480"/>
          <a:ext cx="7772400" cy="3386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F848-B074-4CFF-BE5B-4BFF2A40F310}">
  <dimension ref="A1:I136"/>
  <sheetViews>
    <sheetView topLeftCell="A136" workbookViewId="0">
      <selection activeCell="D39" sqref="D39"/>
    </sheetView>
  </sheetViews>
  <sheetFormatPr defaultRowHeight="14.4" x14ac:dyDescent="0.3"/>
  <sheetData>
    <row r="1" spans="1:9" ht="31.2" x14ac:dyDescent="0.6">
      <c r="A1" s="21" t="s">
        <v>12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t="s">
        <v>4</v>
      </c>
      <c r="B2">
        <v>50</v>
      </c>
    </row>
    <row r="3" spans="1:9" x14ac:dyDescent="0.3">
      <c r="A3" t="s">
        <v>5</v>
      </c>
      <c r="B3">
        <v>60</v>
      </c>
    </row>
    <row r="4" spans="1:9" x14ac:dyDescent="0.3">
      <c r="A4" t="s">
        <v>6</v>
      </c>
      <c r="B4">
        <v>55</v>
      </c>
    </row>
    <row r="5" spans="1:9" x14ac:dyDescent="0.3">
      <c r="A5" t="s">
        <v>7</v>
      </c>
      <c r="B5">
        <v>70</v>
      </c>
    </row>
    <row r="6" spans="1:9" x14ac:dyDescent="0.3">
      <c r="A6" t="s">
        <v>0</v>
      </c>
      <c r="B6">
        <f>AVERAGE(B2:B5)</f>
        <v>58.75</v>
      </c>
    </row>
    <row r="8" spans="1:9" x14ac:dyDescent="0.3">
      <c r="A8" t="s">
        <v>1</v>
      </c>
      <c r="B8">
        <f>MEDIAN(B2:B5)</f>
        <v>57.5</v>
      </c>
    </row>
    <row r="10" spans="1:9" x14ac:dyDescent="0.3">
      <c r="A10" t="s">
        <v>2</v>
      </c>
      <c r="B10" t="s">
        <v>3</v>
      </c>
    </row>
    <row r="38" spans="1:3" ht="21" x14ac:dyDescent="0.4">
      <c r="A38" s="1" t="s">
        <v>8</v>
      </c>
    </row>
    <row r="39" spans="1:3" x14ac:dyDescent="0.3">
      <c r="C39">
        <v>15</v>
      </c>
    </row>
    <row r="40" spans="1:3" x14ac:dyDescent="0.3">
      <c r="C40">
        <v>10</v>
      </c>
    </row>
    <row r="41" spans="1:3" x14ac:dyDescent="0.3">
      <c r="C41">
        <v>20</v>
      </c>
    </row>
    <row r="42" spans="1:3" x14ac:dyDescent="0.3">
      <c r="C42">
        <v>25</v>
      </c>
    </row>
    <row r="43" spans="1:3" x14ac:dyDescent="0.3">
      <c r="C43">
        <v>15</v>
      </c>
    </row>
    <row r="44" spans="1:3" x14ac:dyDescent="0.3">
      <c r="C44">
        <v>10</v>
      </c>
    </row>
    <row r="45" spans="1:3" x14ac:dyDescent="0.3">
      <c r="C45">
        <v>30</v>
      </c>
    </row>
    <row r="46" spans="1:3" x14ac:dyDescent="0.3">
      <c r="C46">
        <v>20</v>
      </c>
    </row>
    <row r="47" spans="1:3" x14ac:dyDescent="0.3">
      <c r="C47">
        <v>15</v>
      </c>
    </row>
    <row r="48" spans="1:3" x14ac:dyDescent="0.3">
      <c r="C48">
        <v>10</v>
      </c>
    </row>
    <row r="49" spans="1:3" x14ac:dyDescent="0.3">
      <c r="C49">
        <v>10</v>
      </c>
    </row>
    <row r="50" spans="1:3" x14ac:dyDescent="0.3">
      <c r="C50">
        <v>25</v>
      </c>
    </row>
    <row r="51" spans="1:3" x14ac:dyDescent="0.3">
      <c r="C51">
        <v>15</v>
      </c>
    </row>
    <row r="52" spans="1:3" x14ac:dyDescent="0.3">
      <c r="C52">
        <v>20</v>
      </c>
    </row>
    <row r="53" spans="1:3" x14ac:dyDescent="0.3">
      <c r="C53">
        <v>20</v>
      </c>
    </row>
    <row r="54" spans="1:3" x14ac:dyDescent="0.3">
      <c r="C54">
        <v>15</v>
      </c>
    </row>
    <row r="55" spans="1:3" x14ac:dyDescent="0.3">
      <c r="C55">
        <v>10</v>
      </c>
    </row>
    <row r="56" spans="1:3" x14ac:dyDescent="0.3">
      <c r="C56">
        <v>10</v>
      </c>
    </row>
    <row r="57" spans="1:3" x14ac:dyDescent="0.3">
      <c r="C57">
        <v>20</v>
      </c>
    </row>
    <row r="58" spans="1:3" x14ac:dyDescent="0.3">
      <c r="C58">
        <v>25</v>
      </c>
    </row>
    <row r="60" spans="1:3" x14ac:dyDescent="0.3">
      <c r="A60" t="s">
        <v>9</v>
      </c>
      <c r="C60">
        <f>AVERAGE(C39:C58)</f>
        <v>17</v>
      </c>
    </row>
    <row r="62" spans="1:3" x14ac:dyDescent="0.3">
      <c r="A62" t="s">
        <v>10</v>
      </c>
      <c r="C62">
        <f>MEDIAN(C39:C58)</f>
        <v>15</v>
      </c>
    </row>
    <row r="64" spans="1:3" x14ac:dyDescent="0.3">
      <c r="A64" t="s">
        <v>2</v>
      </c>
      <c r="C64">
        <f>_xlfn.MODE.MULT(C39:C58)</f>
        <v>10</v>
      </c>
    </row>
    <row r="80" spans="1:1" ht="21" x14ac:dyDescent="0.4">
      <c r="A80" s="1" t="s">
        <v>11</v>
      </c>
    </row>
    <row r="81" spans="3:3" x14ac:dyDescent="0.3">
      <c r="C81">
        <v>3</v>
      </c>
    </row>
    <row r="82" spans="3:3" x14ac:dyDescent="0.3">
      <c r="C82">
        <v>2</v>
      </c>
    </row>
    <row r="83" spans="3:3" x14ac:dyDescent="0.3">
      <c r="C83">
        <v>5</v>
      </c>
    </row>
    <row r="84" spans="3:3" x14ac:dyDescent="0.3">
      <c r="C84">
        <v>4</v>
      </c>
    </row>
    <row r="85" spans="3:3" x14ac:dyDescent="0.3">
      <c r="C85">
        <v>7</v>
      </c>
    </row>
    <row r="86" spans="3:3" x14ac:dyDescent="0.3">
      <c r="C86">
        <v>2</v>
      </c>
    </row>
    <row r="87" spans="3:3" x14ac:dyDescent="0.3">
      <c r="C87">
        <v>3</v>
      </c>
    </row>
    <row r="88" spans="3:3" x14ac:dyDescent="0.3">
      <c r="C88">
        <v>3</v>
      </c>
    </row>
    <row r="89" spans="3:3" x14ac:dyDescent="0.3">
      <c r="C89">
        <v>1</v>
      </c>
    </row>
    <row r="90" spans="3:3" x14ac:dyDescent="0.3">
      <c r="C90">
        <v>6</v>
      </c>
    </row>
    <row r="91" spans="3:3" x14ac:dyDescent="0.3">
      <c r="C91">
        <v>4</v>
      </c>
    </row>
    <row r="92" spans="3:3" x14ac:dyDescent="0.3">
      <c r="C92">
        <v>2</v>
      </c>
    </row>
    <row r="93" spans="3:3" x14ac:dyDescent="0.3">
      <c r="C93">
        <v>3</v>
      </c>
    </row>
    <row r="94" spans="3:3" x14ac:dyDescent="0.3">
      <c r="C94">
        <v>5</v>
      </c>
    </row>
    <row r="95" spans="3:3" x14ac:dyDescent="0.3">
      <c r="C95">
        <v>2</v>
      </c>
    </row>
    <row r="96" spans="3:3" x14ac:dyDescent="0.3">
      <c r="C96">
        <v>4</v>
      </c>
    </row>
    <row r="97" spans="3:3" x14ac:dyDescent="0.3">
      <c r="C97">
        <v>2</v>
      </c>
    </row>
    <row r="98" spans="3:3" x14ac:dyDescent="0.3">
      <c r="C98">
        <v>1</v>
      </c>
    </row>
    <row r="99" spans="3:3" x14ac:dyDescent="0.3">
      <c r="C99">
        <v>3</v>
      </c>
    </row>
    <row r="100" spans="3:3" x14ac:dyDescent="0.3">
      <c r="C100">
        <v>5</v>
      </c>
    </row>
    <row r="101" spans="3:3" x14ac:dyDescent="0.3">
      <c r="C101">
        <v>6</v>
      </c>
    </row>
    <row r="102" spans="3:3" x14ac:dyDescent="0.3">
      <c r="C102">
        <v>3</v>
      </c>
    </row>
    <row r="103" spans="3:3" x14ac:dyDescent="0.3">
      <c r="C103">
        <v>2</v>
      </c>
    </row>
    <row r="104" spans="3:3" x14ac:dyDescent="0.3">
      <c r="C104">
        <v>1</v>
      </c>
    </row>
    <row r="105" spans="3:3" x14ac:dyDescent="0.3">
      <c r="C105">
        <v>4</v>
      </c>
    </row>
    <row r="106" spans="3:3" x14ac:dyDescent="0.3">
      <c r="C106">
        <v>2</v>
      </c>
    </row>
    <row r="107" spans="3:3" x14ac:dyDescent="0.3">
      <c r="C107">
        <v>4</v>
      </c>
    </row>
    <row r="108" spans="3:3" x14ac:dyDescent="0.3">
      <c r="C108">
        <v>5</v>
      </c>
    </row>
    <row r="109" spans="3:3" x14ac:dyDescent="0.3">
      <c r="C109">
        <v>3</v>
      </c>
    </row>
    <row r="110" spans="3:3" x14ac:dyDescent="0.3">
      <c r="C110">
        <v>2</v>
      </c>
    </row>
    <row r="111" spans="3:3" x14ac:dyDescent="0.3">
      <c r="C111">
        <v>7</v>
      </c>
    </row>
    <row r="112" spans="3:3" x14ac:dyDescent="0.3">
      <c r="C112">
        <v>2</v>
      </c>
    </row>
    <row r="113" spans="3:3" x14ac:dyDescent="0.3">
      <c r="C113">
        <v>3</v>
      </c>
    </row>
    <row r="114" spans="3:3" x14ac:dyDescent="0.3">
      <c r="C114">
        <v>4</v>
      </c>
    </row>
    <row r="115" spans="3:3" x14ac:dyDescent="0.3">
      <c r="C115">
        <v>5</v>
      </c>
    </row>
    <row r="116" spans="3:3" x14ac:dyDescent="0.3">
      <c r="C116">
        <v>1</v>
      </c>
    </row>
    <row r="117" spans="3:3" x14ac:dyDescent="0.3">
      <c r="C117">
        <v>6</v>
      </c>
    </row>
    <row r="118" spans="3:3" x14ac:dyDescent="0.3">
      <c r="C118">
        <v>2</v>
      </c>
    </row>
    <row r="119" spans="3:3" x14ac:dyDescent="0.3">
      <c r="C119">
        <v>4</v>
      </c>
    </row>
    <row r="120" spans="3:3" x14ac:dyDescent="0.3">
      <c r="C120">
        <v>3</v>
      </c>
    </row>
    <row r="121" spans="3:3" x14ac:dyDescent="0.3">
      <c r="C121">
        <v>5</v>
      </c>
    </row>
    <row r="122" spans="3:3" x14ac:dyDescent="0.3">
      <c r="C122">
        <v>3</v>
      </c>
    </row>
    <row r="123" spans="3:3" x14ac:dyDescent="0.3">
      <c r="C123">
        <v>2</v>
      </c>
    </row>
    <row r="124" spans="3:3" x14ac:dyDescent="0.3">
      <c r="C124">
        <v>4</v>
      </c>
    </row>
    <row r="125" spans="3:3" x14ac:dyDescent="0.3">
      <c r="C125">
        <v>2</v>
      </c>
    </row>
    <row r="126" spans="3:3" x14ac:dyDescent="0.3">
      <c r="C126">
        <v>6</v>
      </c>
    </row>
    <row r="127" spans="3:3" x14ac:dyDescent="0.3">
      <c r="C127">
        <v>3</v>
      </c>
    </row>
    <row r="128" spans="3:3" x14ac:dyDescent="0.3">
      <c r="C128">
        <v>2</v>
      </c>
    </row>
    <row r="129" spans="1:3" x14ac:dyDescent="0.3">
      <c r="C129">
        <v>4</v>
      </c>
    </row>
    <row r="130" spans="1:3" x14ac:dyDescent="0.3">
      <c r="C130">
        <v>5</v>
      </c>
    </row>
    <row r="132" spans="1:3" x14ac:dyDescent="0.3">
      <c r="A132" t="s">
        <v>0</v>
      </c>
      <c r="C132">
        <f>AVERAGE(C81:C130)</f>
        <v>3.44</v>
      </c>
    </row>
    <row r="134" spans="1:3" x14ac:dyDescent="0.3">
      <c r="A134" t="s">
        <v>10</v>
      </c>
      <c r="C134">
        <f>MEDIAN(C81:C130)</f>
        <v>3</v>
      </c>
    </row>
    <row r="136" spans="1:3" x14ac:dyDescent="0.3">
      <c r="A136" t="s">
        <v>2</v>
      </c>
      <c r="C136">
        <f>_xlfn.MODE.MULT(C81:C130)</f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FF41-965B-4FE3-88AD-CCD6ACC433BB}">
  <dimension ref="A1:L302"/>
  <sheetViews>
    <sheetView workbookViewId="0">
      <selection activeCell="D1" sqref="D1:L1"/>
    </sheetView>
  </sheetViews>
  <sheetFormatPr defaultRowHeight="14.4" x14ac:dyDescent="0.3"/>
  <sheetData>
    <row r="1" spans="1:12" ht="31.2" x14ac:dyDescent="0.6">
      <c r="D1" s="20"/>
      <c r="E1" s="21" t="s">
        <v>13</v>
      </c>
      <c r="F1" s="20"/>
      <c r="G1" s="20"/>
      <c r="H1" s="20"/>
      <c r="I1" s="20"/>
      <c r="J1" s="20"/>
      <c r="K1" s="20"/>
      <c r="L1" s="20"/>
    </row>
    <row r="4" spans="1:12" ht="18" x14ac:dyDescent="0.35">
      <c r="A4" s="2" t="s">
        <v>51</v>
      </c>
    </row>
    <row r="6" spans="1:12" x14ac:dyDescent="0.3">
      <c r="C6" t="s">
        <v>14</v>
      </c>
      <c r="D6">
        <v>120</v>
      </c>
    </row>
    <row r="7" spans="1:12" x14ac:dyDescent="0.3">
      <c r="C7" t="s">
        <v>15</v>
      </c>
      <c r="D7">
        <v>110</v>
      </c>
      <c r="F7" t="s">
        <v>29</v>
      </c>
      <c r="G7">
        <f>_xlfn.QUARTILE.EXC(D6:D15,1)</f>
        <v>113.75</v>
      </c>
    </row>
    <row r="8" spans="1:12" x14ac:dyDescent="0.3">
      <c r="C8" t="s">
        <v>16</v>
      </c>
      <c r="D8">
        <v>130</v>
      </c>
      <c r="F8" t="s">
        <v>30</v>
      </c>
      <c r="G8">
        <f>_xlfn.QUARTILE.EXC(D6:D15,3)</f>
        <v>131.25</v>
      </c>
    </row>
    <row r="9" spans="1:12" x14ac:dyDescent="0.3">
      <c r="C9" t="s">
        <v>17</v>
      </c>
      <c r="D9">
        <v>115</v>
      </c>
      <c r="F9" t="s">
        <v>31</v>
      </c>
      <c r="G9">
        <f>G8-G7</f>
        <v>17.5</v>
      </c>
    </row>
    <row r="10" spans="1:12" x14ac:dyDescent="0.3">
      <c r="C10" t="s">
        <v>18</v>
      </c>
      <c r="D10">
        <v>125</v>
      </c>
    </row>
    <row r="11" spans="1:12" x14ac:dyDescent="0.3">
      <c r="C11" t="s">
        <v>19</v>
      </c>
      <c r="D11">
        <v>105</v>
      </c>
    </row>
    <row r="12" spans="1:12" x14ac:dyDescent="0.3">
      <c r="C12" t="s">
        <v>20</v>
      </c>
      <c r="D12">
        <v>135</v>
      </c>
    </row>
    <row r="13" spans="1:12" x14ac:dyDescent="0.3">
      <c r="C13" t="s">
        <v>21</v>
      </c>
      <c r="D13">
        <v>115</v>
      </c>
    </row>
    <row r="14" spans="1:12" x14ac:dyDescent="0.3">
      <c r="C14" t="s">
        <v>22</v>
      </c>
      <c r="D14">
        <v>125</v>
      </c>
    </row>
    <row r="15" spans="1:12" x14ac:dyDescent="0.3">
      <c r="C15" t="s">
        <v>23</v>
      </c>
      <c r="D15">
        <v>140</v>
      </c>
    </row>
    <row r="17" spans="2:4" x14ac:dyDescent="0.3">
      <c r="B17" t="s">
        <v>24</v>
      </c>
      <c r="D17">
        <f>MIN(D6:D15)</f>
        <v>105</v>
      </c>
    </row>
    <row r="18" spans="2:4" x14ac:dyDescent="0.3">
      <c r="B18" t="s">
        <v>25</v>
      </c>
      <c r="D18">
        <f>MAX(D6:D15)</f>
        <v>140</v>
      </c>
    </row>
    <row r="20" spans="2:4" x14ac:dyDescent="0.3">
      <c r="B20" t="s">
        <v>26</v>
      </c>
      <c r="D20">
        <f>D18-D17</f>
        <v>35</v>
      </c>
    </row>
    <row r="22" spans="2:4" x14ac:dyDescent="0.3">
      <c r="B22" t="s">
        <v>27</v>
      </c>
      <c r="D22">
        <f>_xlfn.VAR.S(D6:D15)</f>
        <v>123.33333333333333</v>
      </c>
    </row>
    <row r="24" spans="2:4" x14ac:dyDescent="0.3">
      <c r="B24" t="s">
        <v>28</v>
      </c>
      <c r="D24">
        <f>_xlfn.STDEV.S(D6:D15)</f>
        <v>11.105554165971787</v>
      </c>
    </row>
    <row r="51" spans="1:7" ht="21" x14ac:dyDescent="0.4">
      <c r="A51" s="1" t="s">
        <v>50</v>
      </c>
    </row>
    <row r="53" spans="1:7" x14ac:dyDescent="0.3">
      <c r="C53">
        <v>500</v>
      </c>
    </row>
    <row r="54" spans="1:7" x14ac:dyDescent="0.3">
      <c r="C54">
        <v>700</v>
      </c>
      <c r="F54" t="s">
        <v>32</v>
      </c>
      <c r="G54">
        <f>_xlfn.QUARTILE.EXC(C53:C82,1)</f>
        <v>500</v>
      </c>
    </row>
    <row r="55" spans="1:7" x14ac:dyDescent="0.3">
      <c r="C55">
        <v>400</v>
      </c>
      <c r="F55" t="s">
        <v>33</v>
      </c>
      <c r="G55">
        <f>_xlfn.QUARTILE.EXC(C53:C82,3)</f>
        <v>700</v>
      </c>
    </row>
    <row r="56" spans="1:7" x14ac:dyDescent="0.3">
      <c r="C56">
        <v>600</v>
      </c>
      <c r="F56" t="s">
        <v>31</v>
      </c>
      <c r="G56">
        <f>G55-G54</f>
        <v>200</v>
      </c>
    </row>
    <row r="57" spans="1:7" x14ac:dyDescent="0.3">
      <c r="C57">
        <v>550</v>
      </c>
    </row>
    <row r="58" spans="1:7" x14ac:dyDescent="0.3">
      <c r="C58">
        <v>750</v>
      </c>
    </row>
    <row r="59" spans="1:7" x14ac:dyDescent="0.3">
      <c r="C59">
        <v>650</v>
      </c>
    </row>
    <row r="60" spans="1:7" x14ac:dyDescent="0.3">
      <c r="C60">
        <v>500</v>
      </c>
    </row>
    <row r="61" spans="1:7" x14ac:dyDescent="0.3">
      <c r="C61">
        <v>600</v>
      </c>
    </row>
    <row r="62" spans="1:7" x14ac:dyDescent="0.3">
      <c r="C62">
        <v>550</v>
      </c>
    </row>
    <row r="63" spans="1:7" x14ac:dyDescent="0.3">
      <c r="C63">
        <v>800</v>
      </c>
    </row>
    <row r="64" spans="1:7" x14ac:dyDescent="0.3">
      <c r="C64">
        <v>450</v>
      </c>
    </row>
    <row r="65" spans="3:3" x14ac:dyDescent="0.3">
      <c r="C65">
        <v>700</v>
      </c>
    </row>
    <row r="66" spans="3:3" x14ac:dyDescent="0.3">
      <c r="C66">
        <v>550</v>
      </c>
    </row>
    <row r="67" spans="3:3" x14ac:dyDescent="0.3">
      <c r="C67">
        <v>600</v>
      </c>
    </row>
    <row r="68" spans="3:3" x14ac:dyDescent="0.3">
      <c r="C68">
        <v>400</v>
      </c>
    </row>
    <row r="69" spans="3:3" x14ac:dyDescent="0.3">
      <c r="C69">
        <v>650</v>
      </c>
    </row>
    <row r="70" spans="3:3" x14ac:dyDescent="0.3">
      <c r="C70">
        <v>500</v>
      </c>
    </row>
    <row r="71" spans="3:3" x14ac:dyDescent="0.3">
      <c r="C71">
        <v>750</v>
      </c>
    </row>
    <row r="72" spans="3:3" x14ac:dyDescent="0.3">
      <c r="C72">
        <v>550</v>
      </c>
    </row>
    <row r="73" spans="3:3" x14ac:dyDescent="0.3">
      <c r="C73">
        <v>700</v>
      </c>
    </row>
    <row r="74" spans="3:3" x14ac:dyDescent="0.3">
      <c r="C74">
        <v>600</v>
      </c>
    </row>
    <row r="75" spans="3:3" x14ac:dyDescent="0.3">
      <c r="C75">
        <v>500</v>
      </c>
    </row>
    <row r="76" spans="3:3" x14ac:dyDescent="0.3">
      <c r="C76">
        <v>800</v>
      </c>
    </row>
    <row r="77" spans="3:3" x14ac:dyDescent="0.3">
      <c r="C77">
        <v>550</v>
      </c>
    </row>
    <row r="78" spans="3:3" x14ac:dyDescent="0.3">
      <c r="C78">
        <v>650</v>
      </c>
    </row>
    <row r="79" spans="3:3" x14ac:dyDescent="0.3">
      <c r="C79">
        <v>400</v>
      </c>
    </row>
    <row r="80" spans="3:3" x14ac:dyDescent="0.3">
      <c r="C80">
        <v>600</v>
      </c>
    </row>
    <row r="81" spans="1:3" x14ac:dyDescent="0.3">
      <c r="C81">
        <v>750</v>
      </c>
    </row>
    <row r="82" spans="1:3" x14ac:dyDescent="0.3">
      <c r="C82">
        <v>550</v>
      </c>
    </row>
    <row r="84" spans="1:3" x14ac:dyDescent="0.3">
      <c r="A84" t="s">
        <v>24</v>
      </c>
      <c r="C84">
        <f>MIN(C53:C82)</f>
        <v>400</v>
      </c>
    </row>
    <row r="85" spans="1:3" x14ac:dyDescent="0.3">
      <c r="A85" t="s">
        <v>25</v>
      </c>
      <c r="C85">
        <f>MAX(C53:C82)</f>
        <v>800</v>
      </c>
    </row>
    <row r="87" spans="1:3" x14ac:dyDescent="0.3">
      <c r="B87" t="s">
        <v>26</v>
      </c>
      <c r="C87">
        <f>C85-C84</f>
        <v>400</v>
      </c>
    </row>
    <row r="89" spans="1:3" x14ac:dyDescent="0.3">
      <c r="B89" t="s">
        <v>27</v>
      </c>
      <c r="C89">
        <f>_xlfn.VAR.S(C53:C82)</f>
        <v>13163.793103448275</v>
      </c>
    </row>
    <row r="91" spans="1:3" x14ac:dyDescent="0.3">
      <c r="B91" t="s">
        <v>28</v>
      </c>
      <c r="C91">
        <f>_xlfn.STDEV.S(C53:C82)</f>
        <v>114.73357443855863</v>
      </c>
    </row>
    <row r="95" spans="1:3" ht="21" x14ac:dyDescent="0.4">
      <c r="B95" s="1" t="s">
        <v>49</v>
      </c>
    </row>
    <row r="97" spans="4:7" x14ac:dyDescent="0.3">
      <c r="D97">
        <v>3</v>
      </c>
    </row>
    <row r="98" spans="4:7" x14ac:dyDescent="0.3">
      <c r="D98">
        <v>5</v>
      </c>
    </row>
    <row r="99" spans="4:7" x14ac:dyDescent="0.3">
      <c r="D99">
        <v>2</v>
      </c>
    </row>
    <row r="100" spans="4:7" x14ac:dyDescent="0.3">
      <c r="D100">
        <v>4</v>
      </c>
    </row>
    <row r="101" spans="4:7" x14ac:dyDescent="0.3">
      <c r="D101">
        <v>6</v>
      </c>
    </row>
    <row r="102" spans="4:7" x14ac:dyDescent="0.3">
      <c r="D102">
        <v>2</v>
      </c>
    </row>
    <row r="103" spans="4:7" x14ac:dyDescent="0.3">
      <c r="D103">
        <v>3</v>
      </c>
    </row>
    <row r="104" spans="4:7" x14ac:dyDescent="0.3">
      <c r="D104">
        <v>4</v>
      </c>
      <c r="F104" t="s">
        <v>32</v>
      </c>
      <c r="G104">
        <f>_xlfn.QUARTILE.EXC(D97:D146,1)</f>
        <v>2</v>
      </c>
    </row>
    <row r="105" spans="4:7" x14ac:dyDescent="0.3">
      <c r="D105">
        <v>2</v>
      </c>
      <c r="F105" t="s">
        <v>33</v>
      </c>
      <c r="G105">
        <f>_xlfn.QUARTILE.EXC(D97:D146,3)</f>
        <v>4.25</v>
      </c>
    </row>
    <row r="106" spans="4:7" x14ac:dyDescent="0.3">
      <c r="D106">
        <v>5</v>
      </c>
      <c r="F106" t="s">
        <v>31</v>
      </c>
      <c r="G106">
        <f>G105-G104</f>
        <v>2.25</v>
      </c>
    </row>
    <row r="107" spans="4:7" x14ac:dyDescent="0.3">
      <c r="D107">
        <v>7</v>
      </c>
    </row>
    <row r="108" spans="4:7" x14ac:dyDescent="0.3">
      <c r="D108">
        <v>2</v>
      </c>
    </row>
    <row r="109" spans="4:7" x14ac:dyDescent="0.3">
      <c r="D109">
        <v>3</v>
      </c>
    </row>
    <row r="110" spans="4:7" x14ac:dyDescent="0.3">
      <c r="D110">
        <v>4</v>
      </c>
    </row>
    <row r="111" spans="4:7" x14ac:dyDescent="0.3">
      <c r="D111">
        <v>2</v>
      </c>
    </row>
    <row r="112" spans="4:7" x14ac:dyDescent="0.3">
      <c r="D112">
        <v>4</v>
      </c>
    </row>
    <row r="113" spans="4:4" x14ac:dyDescent="0.3">
      <c r="D113">
        <v>2</v>
      </c>
    </row>
    <row r="114" spans="4:4" x14ac:dyDescent="0.3">
      <c r="D114">
        <v>3</v>
      </c>
    </row>
    <row r="115" spans="4:4" x14ac:dyDescent="0.3">
      <c r="D115">
        <v>5</v>
      </c>
    </row>
    <row r="116" spans="4:4" x14ac:dyDescent="0.3">
      <c r="D116">
        <v>6</v>
      </c>
    </row>
    <row r="117" spans="4:4" x14ac:dyDescent="0.3">
      <c r="D117">
        <v>3</v>
      </c>
    </row>
    <row r="118" spans="4:4" x14ac:dyDescent="0.3">
      <c r="D118">
        <v>2</v>
      </c>
    </row>
    <row r="119" spans="4:4" x14ac:dyDescent="0.3">
      <c r="D119">
        <v>1</v>
      </c>
    </row>
    <row r="120" spans="4:4" x14ac:dyDescent="0.3">
      <c r="D120">
        <v>4</v>
      </c>
    </row>
    <row r="121" spans="4:4" x14ac:dyDescent="0.3">
      <c r="D121">
        <v>2</v>
      </c>
    </row>
    <row r="122" spans="4:4" x14ac:dyDescent="0.3">
      <c r="D122">
        <v>4</v>
      </c>
    </row>
    <row r="123" spans="4:4" x14ac:dyDescent="0.3">
      <c r="D123">
        <v>5</v>
      </c>
    </row>
    <row r="124" spans="4:4" x14ac:dyDescent="0.3">
      <c r="D124">
        <v>3</v>
      </c>
    </row>
    <row r="125" spans="4:4" x14ac:dyDescent="0.3">
      <c r="D125">
        <v>2</v>
      </c>
    </row>
    <row r="126" spans="4:4" x14ac:dyDescent="0.3">
      <c r="D126">
        <v>7</v>
      </c>
    </row>
    <row r="127" spans="4:4" x14ac:dyDescent="0.3">
      <c r="D127">
        <v>2</v>
      </c>
    </row>
    <row r="128" spans="4:4" x14ac:dyDescent="0.3">
      <c r="D128">
        <v>3</v>
      </c>
    </row>
    <row r="129" spans="4:4" x14ac:dyDescent="0.3">
      <c r="D129">
        <v>4</v>
      </c>
    </row>
    <row r="130" spans="4:4" x14ac:dyDescent="0.3">
      <c r="D130">
        <v>5</v>
      </c>
    </row>
    <row r="131" spans="4:4" x14ac:dyDescent="0.3">
      <c r="D131">
        <v>1</v>
      </c>
    </row>
    <row r="132" spans="4:4" x14ac:dyDescent="0.3">
      <c r="D132">
        <v>6</v>
      </c>
    </row>
    <row r="133" spans="4:4" x14ac:dyDescent="0.3">
      <c r="D133">
        <v>2</v>
      </c>
    </row>
    <row r="134" spans="4:4" x14ac:dyDescent="0.3">
      <c r="D134">
        <v>4</v>
      </c>
    </row>
    <row r="135" spans="4:4" x14ac:dyDescent="0.3">
      <c r="D135">
        <v>3</v>
      </c>
    </row>
    <row r="136" spans="4:4" x14ac:dyDescent="0.3">
      <c r="D136">
        <v>2</v>
      </c>
    </row>
    <row r="137" spans="4:4" x14ac:dyDescent="0.3">
      <c r="D137">
        <v>3</v>
      </c>
    </row>
    <row r="138" spans="4:4" x14ac:dyDescent="0.3">
      <c r="D138">
        <v>2</v>
      </c>
    </row>
    <row r="139" spans="4:4" x14ac:dyDescent="0.3">
      <c r="D139">
        <v>4</v>
      </c>
    </row>
    <row r="140" spans="4:4" x14ac:dyDescent="0.3">
      <c r="D140">
        <v>2</v>
      </c>
    </row>
    <row r="141" spans="4:4" x14ac:dyDescent="0.3">
      <c r="D141">
        <v>6</v>
      </c>
    </row>
    <row r="142" spans="4:4" x14ac:dyDescent="0.3">
      <c r="D142">
        <v>3</v>
      </c>
    </row>
    <row r="143" spans="4:4" x14ac:dyDescent="0.3">
      <c r="D143">
        <v>2</v>
      </c>
    </row>
    <row r="144" spans="4:4" x14ac:dyDescent="0.3">
      <c r="D144">
        <v>4</v>
      </c>
    </row>
    <row r="145" spans="3:4" x14ac:dyDescent="0.3">
      <c r="D145">
        <v>5</v>
      </c>
    </row>
    <row r="146" spans="3:4" x14ac:dyDescent="0.3">
      <c r="D146">
        <v>3</v>
      </c>
    </row>
    <row r="148" spans="3:4" x14ac:dyDescent="0.3">
      <c r="C148" t="s">
        <v>34</v>
      </c>
      <c r="D148">
        <f>MIN(D97:D146)</f>
        <v>1</v>
      </c>
    </row>
    <row r="150" spans="3:4" x14ac:dyDescent="0.3">
      <c r="C150" t="s">
        <v>35</v>
      </c>
      <c r="D150">
        <f>MAX(D97:D146)</f>
        <v>7</v>
      </c>
    </row>
    <row r="152" spans="3:4" x14ac:dyDescent="0.3">
      <c r="C152" t="s">
        <v>36</v>
      </c>
      <c r="D152">
        <f>D150-D148</f>
        <v>6</v>
      </c>
    </row>
    <row r="155" spans="3:4" x14ac:dyDescent="0.3">
      <c r="C155" t="s">
        <v>27</v>
      </c>
      <c r="D155">
        <f>_xlfn.VAR.S(D97:D146)</f>
        <v>2.3351020408163259</v>
      </c>
    </row>
    <row r="157" spans="3:4" x14ac:dyDescent="0.3">
      <c r="C157" t="s">
        <v>37</v>
      </c>
      <c r="D157">
        <f>_xlfn.STDEV.S(D97:D146)</f>
        <v>1.5281040674038944</v>
      </c>
    </row>
    <row r="162" spans="1:3" ht="21" x14ac:dyDescent="0.4">
      <c r="A162" s="1" t="s">
        <v>48</v>
      </c>
    </row>
    <row r="164" spans="1:3" x14ac:dyDescent="0.3">
      <c r="C164">
        <v>120</v>
      </c>
    </row>
    <row r="165" spans="1:3" x14ac:dyDescent="0.3">
      <c r="C165">
        <v>150</v>
      </c>
    </row>
    <row r="166" spans="1:3" x14ac:dyDescent="0.3">
      <c r="C166">
        <v>110</v>
      </c>
    </row>
    <row r="167" spans="1:3" x14ac:dyDescent="0.3">
      <c r="C167">
        <v>135</v>
      </c>
    </row>
    <row r="168" spans="1:3" x14ac:dyDescent="0.3">
      <c r="C168">
        <v>125</v>
      </c>
    </row>
    <row r="169" spans="1:3" x14ac:dyDescent="0.3">
      <c r="C169">
        <v>140</v>
      </c>
    </row>
    <row r="170" spans="1:3" x14ac:dyDescent="0.3">
      <c r="C170">
        <v>130</v>
      </c>
    </row>
    <row r="171" spans="1:3" x14ac:dyDescent="0.3">
      <c r="C171">
        <v>155</v>
      </c>
    </row>
    <row r="172" spans="1:3" x14ac:dyDescent="0.3">
      <c r="C172">
        <v>115</v>
      </c>
    </row>
    <row r="173" spans="1:3" x14ac:dyDescent="0.3">
      <c r="C173">
        <v>145</v>
      </c>
    </row>
    <row r="174" spans="1:3" x14ac:dyDescent="0.3">
      <c r="C174">
        <v>135</v>
      </c>
    </row>
    <row r="175" spans="1:3" x14ac:dyDescent="0.3">
      <c r="C175">
        <v>130</v>
      </c>
    </row>
    <row r="178" spans="1:3" x14ac:dyDescent="0.3">
      <c r="A178" t="s">
        <v>38</v>
      </c>
    </row>
    <row r="180" spans="1:3" x14ac:dyDescent="0.3">
      <c r="B180" t="s">
        <v>39</v>
      </c>
      <c r="C180">
        <f>AVERAGE(C164:C175)</f>
        <v>132.5</v>
      </c>
    </row>
    <row r="181" spans="1:3" x14ac:dyDescent="0.3">
      <c r="B181" t="s">
        <v>40</v>
      </c>
      <c r="C181">
        <f>MEDIAN(C164:C175)</f>
        <v>132.5</v>
      </c>
    </row>
    <row r="182" spans="1:3" x14ac:dyDescent="0.3">
      <c r="B182" t="s">
        <v>41</v>
      </c>
      <c r="C182">
        <f>MODE(C164:C175)</f>
        <v>135</v>
      </c>
    </row>
    <row r="184" spans="1:3" x14ac:dyDescent="0.3">
      <c r="A184" t="s">
        <v>43</v>
      </c>
    </row>
    <row r="186" spans="1:3" x14ac:dyDescent="0.3">
      <c r="B186" t="s">
        <v>42</v>
      </c>
      <c r="C186">
        <f>VAR(C164:C175)</f>
        <v>188.63636363636363</v>
      </c>
    </row>
    <row r="187" spans="1:3" x14ac:dyDescent="0.3">
      <c r="B187" t="s">
        <v>44</v>
      </c>
      <c r="C187">
        <f>STDEV(C164:C175)</f>
        <v>13.734495390671025</v>
      </c>
    </row>
    <row r="189" spans="1:3" x14ac:dyDescent="0.3">
      <c r="B189" t="s">
        <v>36</v>
      </c>
    </row>
    <row r="190" spans="1:3" x14ac:dyDescent="0.3">
      <c r="B190" t="s">
        <v>45</v>
      </c>
      <c r="C190">
        <f>QUARTILE(C164:C175,1)</f>
        <v>123.75</v>
      </c>
    </row>
    <row r="191" spans="1:3" x14ac:dyDescent="0.3">
      <c r="B191" t="s">
        <v>46</v>
      </c>
      <c r="C191">
        <f>QUARTILE(C164:C175,3)</f>
        <v>141.25</v>
      </c>
    </row>
    <row r="192" spans="1:3" x14ac:dyDescent="0.3">
      <c r="B192" t="s">
        <v>31</v>
      </c>
      <c r="C192">
        <f>C191-C190</f>
        <v>17.5</v>
      </c>
    </row>
    <row r="198" spans="1:10" ht="21" x14ac:dyDescent="0.4">
      <c r="A198" s="1" t="s">
        <v>47</v>
      </c>
    </row>
    <row r="200" spans="1:10" x14ac:dyDescent="0.3">
      <c r="A200">
        <v>8</v>
      </c>
      <c r="B200">
        <v>7</v>
      </c>
      <c r="C200">
        <v>9</v>
      </c>
      <c r="D200">
        <v>6</v>
      </c>
      <c r="E200">
        <v>7</v>
      </c>
      <c r="F200">
        <v>8</v>
      </c>
      <c r="G200">
        <v>9</v>
      </c>
      <c r="H200">
        <v>8</v>
      </c>
      <c r="I200">
        <v>7</v>
      </c>
      <c r="J200">
        <v>6</v>
      </c>
    </row>
    <row r="201" spans="1:10" x14ac:dyDescent="0.3">
      <c r="A201">
        <v>8</v>
      </c>
      <c r="B201">
        <v>9</v>
      </c>
      <c r="C201">
        <v>7</v>
      </c>
      <c r="D201">
        <v>8</v>
      </c>
      <c r="E201">
        <v>7</v>
      </c>
      <c r="F201">
        <v>6</v>
      </c>
      <c r="G201">
        <v>8</v>
      </c>
      <c r="H201">
        <v>9</v>
      </c>
      <c r="I201">
        <v>6</v>
      </c>
      <c r="J201">
        <v>7</v>
      </c>
    </row>
    <row r="202" spans="1:10" x14ac:dyDescent="0.3">
      <c r="A202">
        <v>8</v>
      </c>
      <c r="B202">
        <v>9</v>
      </c>
      <c r="C202">
        <v>7</v>
      </c>
      <c r="D202">
        <v>6</v>
      </c>
      <c r="E202">
        <v>7</v>
      </c>
      <c r="F202">
        <v>8</v>
      </c>
      <c r="G202">
        <v>9</v>
      </c>
      <c r="H202">
        <v>8</v>
      </c>
      <c r="I202">
        <v>7</v>
      </c>
      <c r="J202">
        <v>6</v>
      </c>
    </row>
    <row r="203" spans="1:10" x14ac:dyDescent="0.3">
      <c r="A203">
        <v>9</v>
      </c>
      <c r="B203">
        <v>8</v>
      </c>
      <c r="C203">
        <v>7</v>
      </c>
      <c r="D203">
        <v>6</v>
      </c>
      <c r="E203">
        <v>8</v>
      </c>
      <c r="F203">
        <v>9</v>
      </c>
      <c r="G203">
        <v>7</v>
      </c>
      <c r="H203">
        <v>8</v>
      </c>
      <c r="I203">
        <v>7</v>
      </c>
      <c r="J203">
        <v>6</v>
      </c>
    </row>
    <row r="204" spans="1:10" x14ac:dyDescent="0.3">
      <c r="A204">
        <v>9</v>
      </c>
      <c r="B204">
        <v>8</v>
      </c>
      <c r="C204">
        <v>7</v>
      </c>
      <c r="D204">
        <v>6</v>
      </c>
      <c r="E204">
        <v>7</v>
      </c>
      <c r="F204">
        <v>8</v>
      </c>
      <c r="G204">
        <v>9</v>
      </c>
      <c r="H204">
        <v>8</v>
      </c>
      <c r="I204">
        <v>7</v>
      </c>
      <c r="J204">
        <v>6</v>
      </c>
    </row>
    <row r="207" spans="1:10" x14ac:dyDescent="0.3">
      <c r="A207" t="s">
        <v>52</v>
      </c>
    </row>
    <row r="209" spans="1:4" x14ac:dyDescent="0.3">
      <c r="B209" t="s">
        <v>39</v>
      </c>
      <c r="C209">
        <f>AVERAGE(A200:J204)</f>
        <v>7.5</v>
      </c>
    </row>
    <row r="211" spans="1:4" x14ac:dyDescent="0.3">
      <c r="B211" t="s">
        <v>53</v>
      </c>
      <c r="C211">
        <f>MEDIAN(A200:J204)</f>
        <v>7.5</v>
      </c>
    </row>
    <row r="213" spans="1:4" x14ac:dyDescent="0.3">
      <c r="B213" t="s">
        <v>41</v>
      </c>
      <c r="C213">
        <f>MODE(A200:J204)</f>
        <v>8</v>
      </c>
    </row>
    <row r="216" spans="1:4" x14ac:dyDescent="0.3">
      <c r="A216" t="s">
        <v>54</v>
      </c>
    </row>
    <row r="218" spans="1:4" x14ac:dyDescent="0.3">
      <c r="B218" t="s">
        <v>44</v>
      </c>
      <c r="D218">
        <f>STDEV(A200:J204)</f>
        <v>1.0350983390135313</v>
      </c>
    </row>
    <row r="227" spans="1:10" ht="21" x14ac:dyDescent="0.4">
      <c r="A227" t="s">
        <v>55</v>
      </c>
    </row>
    <row r="229" spans="1:10" x14ac:dyDescent="0.3">
      <c r="A229">
        <v>10</v>
      </c>
      <c r="B229">
        <v>15</v>
      </c>
      <c r="C229">
        <v>12</v>
      </c>
      <c r="D229">
        <v>18</v>
      </c>
      <c r="E229">
        <v>20</v>
      </c>
      <c r="F229">
        <v>25</v>
      </c>
      <c r="G229">
        <v>8</v>
      </c>
      <c r="H229">
        <v>14</v>
      </c>
      <c r="I229">
        <v>16</v>
      </c>
      <c r="J229">
        <v>22</v>
      </c>
    </row>
    <row r="230" spans="1:10" x14ac:dyDescent="0.3">
      <c r="A230">
        <v>9</v>
      </c>
      <c r="B230">
        <v>17</v>
      </c>
      <c r="C230">
        <v>11</v>
      </c>
      <c r="D230">
        <v>13</v>
      </c>
      <c r="E230">
        <v>19</v>
      </c>
      <c r="F230">
        <v>23</v>
      </c>
      <c r="G230">
        <v>21</v>
      </c>
      <c r="H230">
        <v>16</v>
      </c>
      <c r="I230">
        <v>24</v>
      </c>
      <c r="J230">
        <v>27</v>
      </c>
    </row>
    <row r="231" spans="1:10" x14ac:dyDescent="0.3">
      <c r="A231">
        <v>13</v>
      </c>
      <c r="B231">
        <v>10</v>
      </c>
      <c r="C231">
        <v>18</v>
      </c>
      <c r="D231">
        <v>16</v>
      </c>
      <c r="E231">
        <v>12</v>
      </c>
      <c r="F231">
        <v>14</v>
      </c>
      <c r="G231">
        <v>19</v>
      </c>
      <c r="H231">
        <v>21</v>
      </c>
      <c r="I231">
        <v>11</v>
      </c>
      <c r="J231">
        <v>17</v>
      </c>
    </row>
    <row r="232" spans="1:10" x14ac:dyDescent="0.3">
      <c r="A232">
        <v>15</v>
      </c>
      <c r="B232">
        <v>20</v>
      </c>
      <c r="C232">
        <v>26</v>
      </c>
      <c r="D232">
        <v>13</v>
      </c>
      <c r="E232">
        <v>12</v>
      </c>
      <c r="F232">
        <v>14</v>
      </c>
      <c r="G232">
        <v>22</v>
      </c>
      <c r="H232">
        <v>19</v>
      </c>
      <c r="I232">
        <v>16</v>
      </c>
      <c r="J232">
        <v>11</v>
      </c>
    </row>
    <row r="233" spans="1:10" x14ac:dyDescent="0.3">
      <c r="A233">
        <v>25</v>
      </c>
      <c r="B233">
        <v>18</v>
      </c>
      <c r="C233">
        <v>16</v>
      </c>
      <c r="D233">
        <v>13</v>
      </c>
      <c r="E233">
        <v>21</v>
      </c>
      <c r="F233">
        <v>20</v>
      </c>
      <c r="G233">
        <v>15</v>
      </c>
      <c r="H233">
        <v>12</v>
      </c>
      <c r="I233">
        <v>19</v>
      </c>
      <c r="J233">
        <v>17</v>
      </c>
    </row>
    <row r="234" spans="1:10" x14ac:dyDescent="0.3">
      <c r="A234">
        <v>14</v>
      </c>
      <c r="B234">
        <v>16</v>
      </c>
      <c r="C234">
        <v>23</v>
      </c>
      <c r="D234">
        <v>18</v>
      </c>
      <c r="E234">
        <v>15</v>
      </c>
      <c r="F234">
        <v>11</v>
      </c>
      <c r="G234">
        <v>19</v>
      </c>
      <c r="H234">
        <v>22</v>
      </c>
      <c r="I234">
        <v>17</v>
      </c>
      <c r="J234">
        <v>12</v>
      </c>
    </row>
    <row r="235" spans="1:10" x14ac:dyDescent="0.3">
      <c r="A235">
        <v>16</v>
      </c>
      <c r="B235">
        <v>14</v>
      </c>
      <c r="C235">
        <v>18</v>
      </c>
      <c r="D235">
        <v>20</v>
      </c>
      <c r="E235">
        <v>25</v>
      </c>
      <c r="F235">
        <v>13</v>
      </c>
      <c r="G235">
        <v>11</v>
      </c>
      <c r="H235">
        <v>22</v>
      </c>
      <c r="I235">
        <v>19</v>
      </c>
      <c r="J235">
        <v>17</v>
      </c>
    </row>
    <row r="236" spans="1:10" x14ac:dyDescent="0.3">
      <c r="A236">
        <v>15</v>
      </c>
      <c r="B236">
        <v>16</v>
      </c>
      <c r="C236">
        <v>13</v>
      </c>
      <c r="D236">
        <v>14</v>
      </c>
      <c r="E236">
        <v>18</v>
      </c>
      <c r="F236">
        <v>20</v>
      </c>
      <c r="G236">
        <v>19</v>
      </c>
      <c r="H236">
        <v>21</v>
      </c>
      <c r="I236">
        <v>17</v>
      </c>
      <c r="J236">
        <v>12</v>
      </c>
    </row>
    <row r="237" spans="1:10" x14ac:dyDescent="0.3">
      <c r="A237">
        <v>15</v>
      </c>
      <c r="B237">
        <v>13</v>
      </c>
      <c r="C237">
        <v>16</v>
      </c>
      <c r="D237">
        <v>14</v>
      </c>
      <c r="E237">
        <v>22</v>
      </c>
      <c r="F237">
        <v>21</v>
      </c>
      <c r="G237">
        <v>19</v>
      </c>
      <c r="H237">
        <v>18</v>
      </c>
      <c r="I237">
        <v>16</v>
      </c>
      <c r="J237">
        <v>11</v>
      </c>
    </row>
    <row r="238" spans="1:10" x14ac:dyDescent="0.3">
      <c r="A238">
        <v>17</v>
      </c>
      <c r="B238">
        <v>14</v>
      </c>
      <c r="C238">
        <v>12</v>
      </c>
      <c r="D238">
        <v>20</v>
      </c>
      <c r="E238">
        <v>23</v>
      </c>
      <c r="F238">
        <v>19</v>
      </c>
      <c r="G238">
        <v>15</v>
      </c>
      <c r="H238">
        <v>16</v>
      </c>
      <c r="I238">
        <v>13</v>
      </c>
      <c r="J238">
        <v>18</v>
      </c>
    </row>
    <row r="241" spans="1:3" x14ac:dyDescent="0.3">
      <c r="A241" t="s">
        <v>56</v>
      </c>
    </row>
    <row r="243" spans="1:3" x14ac:dyDescent="0.3">
      <c r="B243" t="s">
        <v>57</v>
      </c>
      <c r="C243">
        <f>AVERAGE(A229:J238)</f>
        <v>16.739999999999998</v>
      </c>
    </row>
    <row r="244" spans="1:3" x14ac:dyDescent="0.3">
      <c r="B244" t="s">
        <v>58</v>
      </c>
      <c r="C244">
        <f>MEDIAN(A229:J238)</f>
        <v>16</v>
      </c>
    </row>
    <row r="245" spans="1:3" x14ac:dyDescent="0.3">
      <c r="B245" t="s">
        <v>41</v>
      </c>
      <c r="C245">
        <f>MODE(A229:J238)</f>
        <v>16</v>
      </c>
    </row>
    <row r="248" spans="1:3" x14ac:dyDescent="0.3">
      <c r="A248" t="s">
        <v>59</v>
      </c>
    </row>
    <row r="250" spans="1:3" x14ac:dyDescent="0.3">
      <c r="B250" t="s">
        <v>32</v>
      </c>
      <c r="C250">
        <f>QUARTILE(A229:J238,1)</f>
        <v>13.75</v>
      </c>
    </row>
    <row r="251" spans="1:3" x14ac:dyDescent="0.3">
      <c r="B251" t="s">
        <v>33</v>
      </c>
      <c r="C251">
        <f>QUARTILE(A229:J238,3)</f>
        <v>19.25</v>
      </c>
    </row>
    <row r="252" spans="1:3" x14ac:dyDescent="0.3">
      <c r="B252" t="s">
        <v>60</v>
      </c>
      <c r="C252">
        <f>C251-C250</f>
        <v>5.5</v>
      </c>
    </row>
    <row r="255" spans="1:3" x14ac:dyDescent="0.3">
      <c r="A255" t="s">
        <v>28</v>
      </c>
      <c r="C255">
        <f>STDEV(A229:J238)</f>
        <v>4.1429506881014673</v>
      </c>
    </row>
    <row r="281" spans="1:11" ht="21" x14ac:dyDescent="0.4">
      <c r="A281" s="1" t="s">
        <v>61</v>
      </c>
    </row>
    <row r="283" spans="1:11" x14ac:dyDescent="0.3">
      <c r="A283" t="s">
        <v>62</v>
      </c>
      <c r="B283">
        <v>30</v>
      </c>
      <c r="C283">
        <v>32</v>
      </c>
      <c r="D283">
        <v>33</v>
      </c>
      <c r="E283">
        <v>28</v>
      </c>
      <c r="F283">
        <v>31</v>
      </c>
      <c r="G283">
        <v>30</v>
      </c>
      <c r="H283">
        <v>29</v>
      </c>
      <c r="I283">
        <v>30</v>
      </c>
      <c r="J283">
        <v>32</v>
      </c>
      <c r="K283">
        <v>31</v>
      </c>
    </row>
    <row r="284" spans="1:11" x14ac:dyDescent="0.3">
      <c r="A284" t="s">
        <v>63</v>
      </c>
      <c r="B284">
        <v>25</v>
      </c>
      <c r="C284">
        <v>27</v>
      </c>
      <c r="D284">
        <v>26</v>
      </c>
      <c r="E284">
        <v>23</v>
      </c>
      <c r="F284">
        <v>28</v>
      </c>
      <c r="G284">
        <v>24</v>
      </c>
      <c r="H284">
        <v>26</v>
      </c>
      <c r="I284">
        <v>25</v>
      </c>
      <c r="J284">
        <v>27</v>
      </c>
      <c r="K284">
        <v>28</v>
      </c>
    </row>
    <row r="285" spans="1:11" x14ac:dyDescent="0.3">
      <c r="A285" t="s">
        <v>66</v>
      </c>
      <c r="B285">
        <v>22</v>
      </c>
      <c r="C285">
        <v>23</v>
      </c>
      <c r="D285">
        <v>20</v>
      </c>
      <c r="E285">
        <v>25</v>
      </c>
      <c r="F285">
        <v>21</v>
      </c>
      <c r="G285">
        <v>24</v>
      </c>
      <c r="H285">
        <v>23</v>
      </c>
      <c r="I285">
        <v>22</v>
      </c>
      <c r="J285">
        <v>25</v>
      </c>
      <c r="K285">
        <v>24</v>
      </c>
    </row>
    <row r="286" spans="1:11" x14ac:dyDescent="0.3">
      <c r="A286" t="s">
        <v>65</v>
      </c>
      <c r="B286">
        <v>18</v>
      </c>
      <c r="C286">
        <v>17</v>
      </c>
      <c r="D286">
        <v>19</v>
      </c>
      <c r="E286">
        <v>20</v>
      </c>
      <c r="F286">
        <v>21</v>
      </c>
      <c r="G286">
        <v>18</v>
      </c>
      <c r="H286">
        <v>19</v>
      </c>
      <c r="I286">
        <v>17</v>
      </c>
      <c r="J286">
        <v>20</v>
      </c>
      <c r="K286">
        <v>19</v>
      </c>
    </row>
    <row r="287" spans="1:11" x14ac:dyDescent="0.3">
      <c r="A287" t="s">
        <v>64</v>
      </c>
      <c r="B287">
        <v>35</v>
      </c>
      <c r="C287">
        <v>36</v>
      </c>
      <c r="D287">
        <v>34</v>
      </c>
      <c r="E287">
        <v>35</v>
      </c>
      <c r="F287">
        <v>33</v>
      </c>
      <c r="G287">
        <v>34</v>
      </c>
      <c r="H287">
        <v>32</v>
      </c>
      <c r="I287">
        <v>33</v>
      </c>
      <c r="J287">
        <v>36</v>
      </c>
      <c r="K287">
        <v>34</v>
      </c>
    </row>
    <row r="290" spans="1:3" x14ac:dyDescent="0.3">
      <c r="A290" t="s">
        <v>38</v>
      </c>
    </row>
    <row r="292" spans="1:3" x14ac:dyDescent="0.3">
      <c r="B292" t="s">
        <v>0</v>
      </c>
      <c r="C292">
        <f>AVERAGE(B283:K287)</f>
        <v>26.48</v>
      </c>
    </row>
    <row r="294" spans="1:3" x14ac:dyDescent="0.3">
      <c r="A294" t="s">
        <v>54</v>
      </c>
    </row>
    <row r="296" spans="1:3" x14ac:dyDescent="0.3">
      <c r="B296" t="s">
        <v>26</v>
      </c>
    </row>
    <row r="298" spans="1:3" x14ac:dyDescent="0.3">
      <c r="B298" t="s">
        <v>32</v>
      </c>
      <c r="C298">
        <f>QUARTILE(B283:K287,1)</f>
        <v>22</v>
      </c>
    </row>
    <row r="299" spans="1:3" x14ac:dyDescent="0.3">
      <c r="B299" t="s">
        <v>33</v>
      </c>
      <c r="C299">
        <f>QUARTILE(B283:K287,3)</f>
        <v>31.75</v>
      </c>
    </row>
    <row r="300" spans="1:3" x14ac:dyDescent="0.3">
      <c r="B300" t="s">
        <v>31</v>
      </c>
      <c r="C300">
        <f>C299-C298</f>
        <v>9.75</v>
      </c>
    </row>
    <row r="302" spans="1:3" x14ac:dyDescent="0.3">
      <c r="B302" t="s">
        <v>67</v>
      </c>
      <c r="C302">
        <f>VAR(B283:K287)</f>
        <v>32.417959183673531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02E2-6676-442B-8B21-5ECBEABB5E6F}">
  <dimension ref="A1:J341"/>
  <sheetViews>
    <sheetView topLeftCell="A28" workbookViewId="0">
      <selection activeCell="F1" sqref="A1:F1"/>
    </sheetView>
  </sheetViews>
  <sheetFormatPr defaultRowHeight="14.4" x14ac:dyDescent="0.3"/>
  <cols>
    <col min="1" max="1" width="11.5546875" customWidth="1"/>
    <col min="2" max="2" width="12" customWidth="1"/>
    <col min="3" max="3" width="11.6640625" customWidth="1"/>
  </cols>
  <sheetData>
    <row r="1" spans="1:10" ht="33.6" x14ac:dyDescent="0.65">
      <c r="A1" s="22" t="s">
        <v>68</v>
      </c>
      <c r="B1" s="20"/>
      <c r="C1" s="20"/>
      <c r="D1" s="20"/>
      <c r="E1" s="20"/>
      <c r="F1" s="20"/>
    </row>
    <row r="3" spans="1:10" ht="21" x14ac:dyDescent="0.4">
      <c r="A3" s="1" t="s">
        <v>69</v>
      </c>
    </row>
    <row r="5" spans="1:10" x14ac:dyDescent="0.3">
      <c r="A5">
        <v>28</v>
      </c>
      <c r="B5">
        <v>32</v>
      </c>
      <c r="C5">
        <v>35</v>
      </c>
      <c r="D5">
        <v>40</v>
      </c>
      <c r="E5">
        <v>42</v>
      </c>
      <c r="F5">
        <v>28</v>
      </c>
      <c r="G5">
        <v>33</v>
      </c>
      <c r="H5">
        <v>38</v>
      </c>
      <c r="I5">
        <v>30</v>
      </c>
      <c r="J5">
        <v>41</v>
      </c>
    </row>
    <row r="6" spans="1:10" x14ac:dyDescent="0.3">
      <c r="A6">
        <v>37</v>
      </c>
      <c r="B6">
        <v>31</v>
      </c>
      <c r="C6">
        <v>34</v>
      </c>
      <c r="D6">
        <v>29</v>
      </c>
      <c r="E6">
        <v>36</v>
      </c>
      <c r="F6">
        <v>43</v>
      </c>
      <c r="G6">
        <v>39</v>
      </c>
      <c r="H6">
        <v>27</v>
      </c>
      <c r="I6">
        <v>35</v>
      </c>
      <c r="J6">
        <v>31</v>
      </c>
    </row>
    <row r="7" spans="1:10" x14ac:dyDescent="0.3">
      <c r="A7">
        <v>39</v>
      </c>
      <c r="B7">
        <v>45</v>
      </c>
      <c r="C7">
        <v>29</v>
      </c>
      <c r="D7">
        <v>33</v>
      </c>
      <c r="E7">
        <v>37</v>
      </c>
      <c r="F7">
        <v>40</v>
      </c>
      <c r="G7">
        <v>36</v>
      </c>
      <c r="H7">
        <v>29</v>
      </c>
      <c r="I7">
        <v>31</v>
      </c>
      <c r="J7">
        <v>38</v>
      </c>
    </row>
    <row r="8" spans="1:10" x14ac:dyDescent="0.3">
      <c r="A8">
        <v>35</v>
      </c>
      <c r="B8">
        <v>44</v>
      </c>
      <c r="C8">
        <v>32</v>
      </c>
      <c r="D8">
        <v>39</v>
      </c>
      <c r="E8">
        <v>36</v>
      </c>
      <c r="F8">
        <v>30</v>
      </c>
      <c r="G8">
        <v>33</v>
      </c>
      <c r="H8">
        <v>28</v>
      </c>
      <c r="I8">
        <v>41</v>
      </c>
      <c r="J8">
        <v>35</v>
      </c>
    </row>
    <row r="9" spans="1:10" x14ac:dyDescent="0.3">
      <c r="A9">
        <v>31</v>
      </c>
      <c r="B9">
        <v>37</v>
      </c>
      <c r="C9">
        <v>42</v>
      </c>
      <c r="D9">
        <v>29</v>
      </c>
      <c r="E9">
        <v>34</v>
      </c>
      <c r="F9">
        <v>40</v>
      </c>
      <c r="G9">
        <v>31</v>
      </c>
      <c r="H9">
        <v>33</v>
      </c>
      <c r="I9">
        <v>38</v>
      </c>
      <c r="J9">
        <v>36</v>
      </c>
    </row>
    <row r="10" spans="1:10" x14ac:dyDescent="0.3">
      <c r="A10">
        <v>39</v>
      </c>
      <c r="B10">
        <v>27</v>
      </c>
      <c r="C10">
        <v>35</v>
      </c>
      <c r="D10">
        <v>30</v>
      </c>
      <c r="E10">
        <v>43</v>
      </c>
      <c r="F10">
        <v>29</v>
      </c>
      <c r="G10">
        <v>32</v>
      </c>
      <c r="H10">
        <v>36</v>
      </c>
      <c r="I10">
        <v>31</v>
      </c>
      <c r="J10">
        <v>40</v>
      </c>
    </row>
    <row r="11" spans="1:10" x14ac:dyDescent="0.3">
      <c r="A11">
        <v>38</v>
      </c>
      <c r="B11">
        <v>44</v>
      </c>
      <c r="C11">
        <v>37</v>
      </c>
      <c r="D11">
        <v>33</v>
      </c>
      <c r="E11">
        <v>35</v>
      </c>
      <c r="F11">
        <v>41</v>
      </c>
      <c r="G11">
        <v>30</v>
      </c>
      <c r="H11">
        <v>31</v>
      </c>
      <c r="I11">
        <v>39</v>
      </c>
      <c r="J11">
        <v>28</v>
      </c>
    </row>
    <row r="12" spans="1:10" x14ac:dyDescent="0.3">
      <c r="A12">
        <v>45</v>
      </c>
      <c r="B12">
        <v>29</v>
      </c>
      <c r="C12">
        <v>33</v>
      </c>
      <c r="D12">
        <v>38</v>
      </c>
      <c r="E12">
        <v>34</v>
      </c>
      <c r="F12">
        <v>32</v>
      </c>
      <c r="G12">
        <v>35</v>
      </c>
      <c r="H12">
        <v>31</v>
      </c>
      <c r="I12">
        <v>40</v>
      </c>
      <c r="J12">
        <v>36</v>
      </c>
    </row>
    <row r="13" spans="1:10" x14ac:dyDescent="0.3">
      <c r="A13">
        <v>39</v>
      </c>
      <c r="B13">
        <v>27</v>
      </c>
      <c r="C13">
        <v>35</v>
      </c>
      <c r="D13">
        <v>30</v>
      </c>
      <c r="E13">
        <v>43</v>
      </c>
      <c r="F13">
        <v>29</v>
      </c>
      <c r="G13">
        <v>32</v>
      </c>
      <c r="H13">
        <v>36</v>
      </c>
      <c r="I13">
        <v>31</v>
      </c>
      <c r="J13">
        <v>40</v>
      </c>
    </row>
    <row r="14" spans="1:10" x14ac:dyDescent="0.3">
      <c r="A14">
        <v>38</v>
      </c>
      <c r="B14">
        <v>44</v>
      </c>
      <c r="C14">
        <v>37</v>
      </c>
      <c r="D14">
        <v>33</v>
      </c>
      <c r="E14">
        <v>35</v>
      </c>
      <c r="F14">
        <v>41</v>
      </c>
      <c r="G14">
        <v>30</v>
      </c>
      <c r="H14">
        <v>31</v>
      </c>
      <c r="I14">
        <v>39</v>
      </c>
      <c r="J14">
        <v>28</v>
      </c>
    </row>
    <row r="16" spans="1:10" x14ac:dyDescent="0.3">
      <c r="A16" t="s">
        <v>70</v>
      </c>
      <c r="B16">
        <f xml:space="preserve"> MODE(A5:J14)</f>
        <v>31</v>
      </c>
    </row>
    <row r="18" spans="1:7" x14ac:dyDescent="0.3">
      <c r="A18" t="s">
        <v>10</v>
      </c>
      <c r="B18">
        <f>MEDIAN(A5:J14)</f>
        <v>35</v>
      </c>
    </row>
    <row r="20" spans="1:7" x14ac:dyDescent="0.3">
      <c r="A20" t="s">
        <v>26</v>
      </c>
    </row>
    <row r="22" spans="1:7" x14ac:dyDescent="0.3">
      <c r="A22" t="s">
        <v>32</v>
      </c>
      <c r="B22">
        <f>QUARTILE(A5:J14,1)</f>
        <v>31</v>
      </c>
    </row>
    <row r="23" spans="1:7" x14ac:dyDescent="0.3">
      <c r="A23" t="s">
        <v>46</v>
      </c>
      <c r="B23">
        <f>QUARTILE(A5:J14,3)</f>
        <v>39</v>
      </c>
    </row>
    <row r="24" spans="1:7" x14ac:dyDescent="0.3">
      <c r="A24" t="s">
        <v>31</v>
      </c>
      <c r="B24">
        <f>B23-B22</f>
        <v>8</v>
      </c>
    </row>
    <row r="27" spans="1:7" x14ac:dyDescent="0.3">
      <c r="A27" t="s">
        <v>71</v>
      </c>
    </row>
    <row r="28" spans="1:7" x14ac:dyDescent="0.3">
      <c r="F28" t="s">
        <v>72</v>
      </c>
      <c r="G28" t="s">
        <v>77</v>
      </c>
    </row>
    <row r="29" spans="1:7" x14ac:dyDescent="0.3">
      <c r="B29" t="s">
        <v>35</v>
      </c>
      <c r="C29">
        <f>MAX(A5:J14)</f>
        <v>45</v>
      </c>
      <c r="F29" t="s">
        <v>73</v>
      </c>
      <c r="G29">
        <f>COUNTIFS(A5:J14,"&gt;=25",A5:J14,"&lt;=30")</f>
        <v>21</v>
      </c>
    </row>
    <row r="30" spans="1:7" x14ac:dyDescent="0.3">
      <c r="B30" t="s">
        <v>34</v>
      </c>
      <c r="C30">
        <f>MIN(A5:J14)</f>
        <v>27</v>
      </c>
      <c r="F30" t="s">
        <v>74</v>
      </c>
      <c r="G30">
        <f>COUNTIFS(A6:J15,"&gt;=30",A6:J15,"&lt;=35")</f>
        <v>36</v>
      </c>
    </row>
    <row r="31" spans="1:7" x14ac:dyDescent="0.3">
      <c r="F31" t="s">
        <v>75</v>
      </c>
      <c r="G31">
        <f>COUNTIFS(A7:J16,"&gt;=35",A7:J16,"&lt;=40")</f>
        <v>33</v>
      </c>
    </row>
    <row r="32" spans="1:7" x14ac:dyDescent="0.3">
      <c r="F32" t="s">
        <v>76</v>
      </c>
      <c r="G32">
        <f>COUNTIFS(A8:J17,"&gt;=40",A8:J17,"&lt;=45")</f>
        <v>14</v>
      </c>
    </row>
    <row r="41" spans="1:10" ht="21" x14ac:dyDescent="0.4">
      <c r="A41" s="1" t="s">
        <v>78</v>
      </c>
    </row>
    <row r="43" spans="1:10" x14ac:dyDescent="0.3">
      <c r="A43">
        <v>56</v>
      </c>
      <c r="B43">
        <v>40</v>
      </c>
      <c r="C43">
        <v>28</v>
      </c>
      <c r="D43">
        <v>73</v>
      </c>
      <c r="E43">
        <v>52</v>
      </c>
      <c r="F43">
        <v>61</v>
      </c>
      <c r="G43">
        <v>35</v>
      </c>
      <c r="H43">
        <v>40</v>
      </c>
      <c r="I43">
        <v>47</v>
      </c>
      <c r="J43">
        <v>65</v>
      </c>
    </row>
    <row r="44" spans="1:10" x14ac:dyDescent="0.3">
      <c r="A44">
        <v>52</v>
      </c>
      <c r="B44">
        <v>44</v>
      </c>
      <c r="C44">
        <v>38</v>
      </c>
      <c r="D44">
        <v>60</v>
      </c>
      <c r="E44">
        <v>56</v>
      </c>
      <c r="F44">
        <v>40</v>
      </c>
      <c r="G44">
        <v>36</v>
      </c>
      <c r="H44">
        <v>49</v>
      </c>
      <c r="I44">
        <v>68</v>
      </c>
      <c r="J44">
        <v>57</v>
      </c>
    </row>
    <row r="45" spans="1:10" x14ac:dyDescent="0.3">
      <c r="A45">
        <v>52</v>
      </c>
      <c r="B45">
        <v>63</v>
      </c>
      <c r="C45">
        <v>41</v>
      </c>
      <c r="D45">
        <v>48</v>
      </c>
      <c r="E45">
        <v>55</v>
      </c>
      <c r="F45">
        <v>42</v>
      </c>
      <c r="G45">
        <v>39</v>
      </c>
      <c r="H45">
        <v>58</v>
      </c>
      <c r="I45">
        <v>62</v>
      </c>
      <c r="J45">
        <v>49</v>
      </c>
    </row>
    <row r="46" spans="1:10" x14ac:dyDescent="0.3">
      <c r="A46">
        <v>59</v>
      </c>
      <c r="B46">
        <v>45</v>
      </c>
      <c r="C46">
        <v>47</v>
      </c>
      <c r="D46">
        <v>51</v>
      </c>
      <c r="E46">
        <v>65</v>
      </c>
      <c r="F46">
        <v>41</v>
      </c>
      <c r="G46">
        <v>48</v>
      </c>
      <c r="H46">
        <v>55</v>
      </c>
      <c r="I46">
        <v>42</v>
      </c>
      <c r="J46">
        <v>39</v>
      </c>
    </row>
    <row r="47" spans="1:10" x14ac:dyDescent="0.3">
      <c r="A47">
        <v>58</v>
      </c>
      <c r="B47">
        <v>62</v>
      </c>
      <c r="C47">
        <v>49</v>
      </c>
      <c r="D47">
        <v>59</v>
      </c>
      <c r="E47">
        <v>45</v>
      </c>
      <c r="F47">
        <v>47</v>
      </c>
      <c r="G47">
        <v>51</v>
      </c>
      <c r="H47">
        <v>65</v>
      </c>
      <c r="I47">
        <v>43</v>
      </c>
      <c r="J47">
        <v>58</v>
      </c>
    </row>
    <row r="50" spans="1:7" x14ac:dyDescent="0.3">
      <c r="A50" t="s">
        <v>79</v>
      </c>
    </row>
    <row r="51" spans="1:7" x14ac:dyDescent="0.3">
      <c r="E51" t="s">
        <v>82</v>
      </c>
      <c r="G51" t="s">
        <v>83</v>
      </c>
    </row>
    <row r="52" spans="1:7" x14ac:dyDescent="0.3">
      <c r="A52" t="s">
        <v>80</v>
      </c>
      <c r="B52">
        <f>MIN(A43:J47)</f>
        <v>28</v>
      </c>
      <c r="E52" t="s">
        <v>84</v>
      </c>
      <c r="G52">
        <f>COUNTIFS(A43:J47,"&gt;=25",A43:J47,"&lt;=35")</f>
        <v>2</v>
      </c>
    </row>
    <row r="53" spans="1:7" x14ac:dyDescent="0.3">
      <c r="A53" t="s">
        <v>81</v>
      </c>
      <c r="B53">
        <f>MAX(A43:J47)</f>
        <v>73</v>
      </c>
      <c r="E53" t="s">
        <v>85</v>
      </c>
      <c r="G53">
        <f>COUNTIFS(A44:J48,"&gt;=35",A44:J48,"&lt;=45")</f>
        <v>13</v>
      </c>
    </row>
    <row r="54" spans="1:7" x14ac:dyDescent="0.3">
      <c r="E54" t="s">
        <v>86</v>
      </c>
      <c r="G54">
        <f>COUNTIFS(A45:J49,"&gt;=45",A45:J49,"&lt;=55")</f>
        <v>13</v>
      </c>
    </row>
    <row r="55" spans="1:7" x14ac:dyDescent="0.3">
      <c r="E55" t="s">
        <v>87</v>
      </c>
      <c r="G55">
        <f>COUNTIFS(A46:J50,"&gt;=55",A46:J50,"&lt;=65")</f>
        <v>8</v>
      </c>
    </row>
    <row r="56" spans="1:7" x14ac:dyDescent="0.3">
      <c r="E56" t="s">
        <v>88</v>
      </c>
      <c r="G56">
        <f>COUNTIFS(A47:J51,"&gt;=65",A47:J51,"&lt;=75")</f>
        <v>1</v>
      </c>
    </row>
    <row r="60" spans="1:7" x14ac:dyDescent="0.3">
      <c r="A60" t="s">
        <v>2</v>
      </c>
      <c r="B60">
        <f>MODE(A43:J47)</f>
        <v>40</v>
      </c>
    </row>
    <row r="62" spans="1:7" x14ac:dyDescent="0.3">
      <c r="A62" t="s">
        <v>10</v>
      </c>
      <c r="B62">
        <f>MEDIAN(A43:J47)</f>
        <v>50</v>
      </c>
    </row>
    <row r="64" spans="1:7" x14ac:dyDescent="0.3">
      <c r="A64" t="s">
        <v>32</v>
      </c>
      <c r="B64">
        <f>QUARTILE(A43:J47,1)</f>
        <v>42.25</v>
      </c>
    </row>
    <row r="65" spans="1:3" x14ac:dyDescent="0.3">
      <c r="A65" t="s">
        <v>33</v>
      </c>
      <c r="B65">
        <f>QUARTILE(A43:J47,3)</f>
        <v>58</v>
      </c>
    </row>
    <row r="66" spans="1:3" x14ac:dyDescent="0.3">
      <c r="A66" t="s">
        <v>31</v>
      </c>
      <c r="B66">
        <f>B65-B64</f>
        <v>15.75</v>
      </c>
    </row>
    <row r="72" spans="1:3" ht="18" x14ac:dyDescent="0.35">
      <c r="A72" s="2" t="s">
        <v>89</v>
      </c>
    </row>
    <row r="74" spans="1:3" ht="15.6" x14ac:dyDescent="0.3">
      <c r="A74" s="3" t="s">
        <v>90</v>
      </c>
      <c r="B74" s="3" t="s">
        <v>77</v>
      </c>
      <c r="C74" s="3"/>
    </row>
    <row r="75" spans="1:3" x14ac:dyDescent="0.3">
      <c r="A75" t="s">
        <v>91</v>
      </c>
      <c r="B75">
        <v>30</v>
      </c>
    </row>
    <row r="76" spans="1:3" x14ac:dyDescent="0.3">
      <c r="A76" t="s">
        <v>92</v>
      </c>
      <c r="B76">
        <v>40</v>
      </c>
    </row>
    <row r="77" spans="1:3" x14ac:dyDescent="0.3">
      <c r="A77" t="s">
        <v>93</v>
      </c>
      <c r="B77">
        <v>20</v>
      </c>
    </row>
    <row r="78" spans="1:3" x14ac:dyDescent="0.3">
      <c r="A78" t="s">
        <v>94</v>
      </c>
      <c r="B78">
        <v>10</v>
      </c>
    </row>
    <row r="79" spans="1:3" x14ac:dyDescent="0.3">
      <c r="A79" t="s">
        <v>95</v>
      </c>
      <c r="B79">
        <v>45</v>
      </c>
    </row>
    <row r="80" spans="1:3" x14ac:dyDescent="0.3">
      <c r="A80" t="s">
        <v>96</v>
      </c>
      <c r="B80">
        <v>25</v>
      </c>
    </row>
    <row r="81" spans="1:2" x14ac:dyDescent="0.3">
      <c r="A81" t="s">
        <v>97</v>
      </c>
      <c r="B81">
        <v>30</v>
      </c>
    </row>
    <row r="84" spans="1:2" x14ac:dyDescent="0.3">
      <c r="B84" s="4" t="s">
        <v>98</v>
      </c>
    </row>
    <row r="99" spans="2:2" x14ac:dyDescent="0.3">
      <c r="B99" s="4" t="s">
        <v>99</v>
      </c>
    </row>
    <row r="124" spans="1:10" ht="18" x14ac:dyDescent="0.35">
      <c r="A124" s="2" t="s">
        <v>100</v>
      </c>
      <c r="B124" s="5"/>
      <c r="C124" s="5"/>
      <c r="D124" s="5"/>
      <c r="E124" s="5"/>
      <c r="F124" s="5"/>
    </row>
    <row r="126" spans="1:10" ht="15.6" x14ac:dyDescent="0.3">
      <c r="C126" s="3" t="s">
        <v>101</v>
      </c>
    </row>
    <row r="127" spans="1:10" x14ac:dyDescent="0.3">
      <c r="A127">
        <v>4</v>
      </c>
      <c r="B127">
        <v>5</v>
      </c>
      <c r="C127">
        <v>4</v>
      </c>
      <c r="D127">
        <v>3</v>
      </c>
      <c r="E127">
        <v>3</v>
      </c>
      <c r="F127">
        <v>5</v>
      </c>
      <c r="G127">
        <v>3</v>
      </c>
      <c r="H127">
        <v>3</v>
      </c>
      <c r="I127">
        <v>5</v>
      </c>
      <c r="J127">
        <v>3</v>
      </c>
    </row>
    <row r="128" spans="1:10" x14ac:dyDescent="0.3">
      <c r="A128">
        <v>5</v>
      </c>
      <c r="B128">
        <v>4</v>
      </c>
      <c r="C128">
        <v>3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</row>
    <row r="129" spans="1:10" x14ac:dyDescent="0.3">
      <c r="A129">
        <v>3</v>
      </c>
      <c r="B129">
        <v>2</v>
      </c>
      <c r="C129">
        <v>2</v>
      </c>
      <c r="D129">
        <v>5</v>
      </c>
      <c r="E129">
        <v>5</v>
      </c>
      <c r="F129">
        <v>3</v>
      </c>
      <c r="G129">
        <v>5</v>
      </c>
      <c r="H129">
        <v>5</v>
      </c>
      <c r="I129">
        <v>3</v>
      </c>
      <c r="J129">
        <v>5</v>
      </c>
    </row>
    <row r="130" spans="1:10" x14ac:dyDescent="0.3">
      <c r="A130">
        <v>4</v>
      </c>
      <c r="B130">
        <v>3</v>
      </c>
      <c r="C130">
        <v>4</v>
      </c>
      <c r="D130">
        <v>2</v>
      </c>
      <c r="E130">
        <v>4</v>
      </c>
      <c r="F130">
        <v>4</v>
      </c>
      <c r="G130">
        <v>2</v>
      </c>
      <c r="H130">
        <v>4</v>
      </c>
      <c r="I130">
        <v>4</v>
      </c>
      <c r="J130">
        <v>2</v>
      </c>
    </row>
    <row r="131" spans="1:10" x14ac:dyDescent="0.3">
      <c r="A131">
        <v>4</v>
      </c>
      <c r="B131">
        <v>4</v>
      </c>
      <c r="C131">
        <v>5</v>
      </c>
      <c r="D131">
        <v>3</v>
      </c>
      <c r="E131">
        <v>2</v>
      </c>
      <c r="F131">
        <v>5</v>
      </c>
      <c r="G131">
        <v>3</v>
      </c>
      <c r="H131">
        <v>2</v>
      </c>
      <c r="I131">
        <v>5</v>
      </c>
      <c r="J131">
        <v>3</v>
      </c>
    </row>
    <row r="132" spans="1:10" x14ac:dyDescent="0.3">
      <c r="A132">
        <v>3</v>
      </c>
      <c r="B132">
        <v>5</v>
      </c>
      <c r="C132">
        <v>3</v>
      </c>
      <c r="D132">
        <v>4</v>
      </c>
      <c r="E132">
        <v>3</v>
      </c>
      <c r="F132">
        <v>3</v>
      </c>
      <c r="G132">
        <v>4</v>
      </c>
      <c r="H132">
        <v>3</v>
      </c>
      <c r="I132">
        <v>3</v>
      </c>
      <c r="J132">
        <v>4</v>
      </c>
    </row>
    <row r="133" spans="1:10" x14ac:dyDescent="0.3">
      <c r="A133">
        <v>2</v>
      </c>
      <c r="B133">
        <v>3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</row>
    <row r="134" spans="1:10" x14ac:dyDescent="0.3">
      <c r="A134">
        <v>5</v>
      </c>
      <c r="B134">
        <v>4</v>
      </c>
      <c r="C134">
        <v>5</v>
      </c>
      <c r="D134">
        <v>3</v>
      </c>
      <c r="E134">
        <v>5</v>
      </c>
      <c r="F134">
        <v>5</v>
      </c>
      <c r="G134">
        <v>3</v>
      </c>
      <c r="H134">
        <v>5</v>
      </c>
      <c r="I134">
        <v>5</v>
      </c>
      <c r="J134">
        <v>3</v>
      </c>
    </row>
    <row r="135" spans="1:10" x14ac:dyDescent="0.3">
      <c r="A135">
        <v>4</v>
      </c>
      <c r="B135">
        <v>5</v>
      </c>
      <c r="C135">
        <v>4</v>
      </c>
      <c r="D135">
        <v>5</v>
      </c>
      <c r="E135">
        <v>3</v>
      </c>
      <c r="F135">
        <v>4</v>
      </c>
      <c r="G135">
        <v>5</v>
      </c>
      <c r="H135">
        <v>3</v>
      </c>
      <c r="I135">
        <v>4</v>
      </c>
      <c r="J135">
        <v>5</v>
      </c>
    </row>
    <row r="136" spans="1:10" x14ac:dyDescent="0.3">
      <c r="A136">
        <v>3</v>
      </c>
      <c r="B136">
        <v>3</v>
      </c>
      <c r="C136">
        <v>3</v>
      </c>
      <c r="D136">
        <v>4</v>
      </c>
      <c r="E136">
        <v>4</v>
      </c>
      <c r="F136">
        <v>3</v>
      </c>
      <c r="G136">
        <v>4</v>
      </c>
      <c r="H136">
        <v>4</v>
      </c>
      <c r="I136">
        <v>3</v>
      </c>
      <c r="J136">
        <v>4</v>
      </c>
    </row>
    <row r="140" spans="1:10" x14ac:dyDescent="0.3">
      <c r="B140" t="s">
        <v>102</v>
      </c>
    </row>
    <row r="157" spans="2:3" x14ac:dyDescent="0.3">
      <c r="B157" t="s">
        <v>103</v>
      </c>
      <c r="C157">
        <f>MODE(A127:J136)</f>
        <v>4</v>
      </c>
    </row>
    <row r="160" spans="2:3" x14ac:dyDescent="0.3">
      <c r="B160" t="s">
        <v>98</v>
      </c>
    </row>
    <row r="179" spans="1:5" ht="18" x14ac:dyDescent="0.35">
      <c r="A179" s="2" t="s">
        <v>104</v>
      </c>
    </row>
    <row r="181" spans="1:5" x14ac:dyDescent="0.3">
      <c r="D181" s="4" t="s">
        <v>105</v>
      </c>
    </row>
    <row r="182" spans="1:5" x14ac:dyDescent="0.3">
      <c r="A182">
        <v>35</v>
      </c>
      <c r="B182">
        <v>47</v>
      </c>
      <c r="C182">
        <v>36</v>
      </c>
      <c r="D182">
        <v>37</v>
      </c>
      <c r="E182">
        <v>31</v>
      </c>
    </row>
    <row r="183" spans="1:5" x14ac:dyDescent="0.3">
      <c r="A183">
        <v>28</v>
      </c>
      <c r="B183">
        <v>31</v>
      </c>
      <c r="C183">
        <v>40</v>
      </c>
      <c r="D183">
        <v>34</v>
      </c>
      <c r="E183">
        <v>37</v>
      </c>
    </row>
    <row r="184" spans="1:5" x14ac:dyDescent="0.3">
      <c r="A184">
        <v>32</v>
      </c>
      <c r="B184">
        <v>39</v>
      </c>
      <c r="C184">
        <v>42</v>
      </c>
      <c r="D184">
        <v>46</v>
      </c>
      <c r="E184">
        <v>40</v>
      </c>
    </row>
    <row r="185" spans="1:5" x14ac:dyDescent="0.3">
      <c r="A185">
        <v>45</v>
      </c>
      <c r="B185">
        <v>43</v>
      </c>
      <c r="C185">
        <v>29</v>
      </c>
      <c r="D185">
        <v>30</v>
      </c>
      <c r="E185">
        <v>42</v>
      </c>
    </row>
    <row r="186" spans="1:5" x14ac:dyDescent="0.3">
      <c r="A186">
        <v>38</v>
      </c>
      <c r="B186">
        <v>37</v>
      </c>
      <c r="C186">
        <v>31</v>
      </c>
      <c r="D186">
        <v>39</v>
      </c>
      <c r="E186">
        <v>33</v>
      </c>
    </row>
    <row r="187" spans="1:5" x14ac:dyDescent="0.3">
      <c r="A187">
        <v>29</v>
      </c>
      <c r="B187">
        <v>30</v>
      </c>
      <c r="C187">
        <v>45</v>
      </c>
      <c r="D187">
        <v>43</v>
      </c>
      <c r="E187">
        <v>39</v>
      </c>
    </row>
    <row r="188" spans="1:5" x14ac:dyDescent="0.3">
      <c r="A188">
        <v>42</v>
      </c>
      <c r="B188">
        <v>34</v>
      </c>
      <c r="C188">
        <v>38</v>
      </c>
      <c r="D188">
        <v>28</v>
      </c>
      <c r="E188">
        <v>28</v>
      </c>
    </row>
    <row r="189" spans="1:5" x14ac:dyDescent="0.3">
      <c r="A189">
        <v>30</v>
      </c>
      <c r="B189">
        <v>39</v>
      </c>
      <c r="C189">
        <v>33</v>
      </c>
      <c r="D189">
        <v>32</v>
      </c>
      <c r="E189">
        <v>35</v>
      </c>
    </row>
    <row r="190" spans="1:5" x14ac:dyDescent="0.3">
      <c r="A190">
        <v>36</v>
      </c>
      <c r="B190">
        <v>28</v>
      </c>
      <c r="C190">
        <v>41</v>
      </c>
      <c r="D190">
        <v>36</v>
      </c>
      <c r="E190">
        <v>38</v>
      </c>
    </row>
    <row r="191" spans="1:5" x14ac:dyDescent="0.3">
      <c r="A191">
        <v>41</v>
      </c>
      <c r="B191">
        <v>33</v>
      </c>
      <c r="C191">
        <v>35</v>
      </c>
      <c r="D191">
        <v>29</v>
      </c>
      <c r="E191">
        <v>43</v>
      </c>
    </row>
    <row r="194" spans="2:2" x14ac:dyDescent="0.3">
      <c r="B194" t="s">
        <v>99</v>
      </c>
    </row>
    <row r="211" spans="2:6" x14ac:dyDescent="0.3">
      <c r="B211" t="s">
        <v>106</v>
      </c>
      <c r="E211" t="s">
        <v>107</v>
      </c>
      <c r="F211">
        <f>AVERAGE(A182:E191)</f>
        <v>36.14</v>
      </c>
    </row>
    <row r="213" spans="2:6" x14ac:dyDescent="0.3">
      <c r="E213" t="s">
        <v>1</v>
      </c>
      <c r="F213">
        <f>MEDIAN(A182:E191)</f>
        <v>36</v>
      </c>
    </row>
    <row r="215" spans="2:6" x14ac:dyDescent="0.3">
      <c r="E215" t="s">
        <v>108</v>
      </c>
      <c r="F215">
        <v>33</v>
      </c>
    </row>
    <row r="218" spans="2:6" x14ac:dyDescent="0.3">
      <c r="B218" t="s">
        <v>109</v>
      </c>
    </row>
    <row r="235" spans="1:10" ht="18" x14ac:dyDescent="0.35">
      <c r="A235" s="2" t="s">
        <v>110</v>
      </c>
    </row>
    <row r="237" spans="1:10" ht="15.6" x14ac:dyDescent="0.3">
      <c r="E237" s="3" t="s">
        <v>111</v>
      </c>
    </row>
    <row r="238" spans="1:10" x14ac:dyDescent="0.3">
      <c r="A238">
        <v>125</v>
      </c>
      <c r="B238">
        <v>118</v>
      </c>
      <c r="C238">
        <v>136</v>
      </c>
      <c r="D238">
        <v>130</v>
      </c>
      <c r="E238">
        <v>136</v>
      </c>
      <c r="F238">
        <v>130</v>
      </c>
      <c r="G238">
        <v>136</v>
      </c>
      <c r="H238">
        <v>130</v>
      </c>
      <c r="I238">
        <v>136</v>
      </c>
      <c r="J238">
        <v>130</v>
      </c>
    </row>
    <row r="239" spans="1:10" x14ac:dyDescent="0.3">
      <c r="A239">
        <v>148</v>
      </c>
      <c r="B239">
        <v>125</v>
      </c>
      <c r="C239">
        <v>127</v>
      </c>
      <c r="D239">
        <v>134</v>
      </c>
      <c r="E239">
        <v>127</v>
      </c>
      <c r="F239">
        <v>134</v>
      </c>
      <c r="G239">
        <v>127</v>
      </c>
      <c r="H239">
        <v>134</v>
      </c>
      <c r="I239">
        <v>127</v>
      </c>
      <c r="J239">
        <v>134</v>
      </c>
    </row>
    <row r="240" spans="1:10" x14ac:dyDescent="0.3">
      <c r="A240">
        <v>137</v>
      </c>
      <c r="B240">
        <v>132</v>
      </c>
      <c r="C240">
        <v>130</v>
      </c>
      <c r="D240">
        <v>141</v>
      </c>
      <c r="E240">
        <v>130</v>
      </c>
      <c r="F240">
        <v>141</v>
      </c>
      <c r="G240">
        <v>130</v>
      </c>
      <c r="H240">
        <v>141</v>
      </c>
      <c r="I240">
        <v>130</v>
      </c>
      <c r="J240">
        <v>141</v>
      </c>
    </row>
    <row r="241" spans="1:10" x14ac:dyDescent="0.3">
      <c r="A241">
        <v>120</v>
      </c>
      <c r="B241">
        <v>136</v>
      </c>
      <c r="C241">
        <v>122</v>
      </c>
      <c r="D241">
        <v>119</v>
      </c>
      <c r="E241">
        <v>122</v>
      </c>
      <c r="F241">
        <v>119</v>
      </c>
      <c r="G241">
        <v>122</v>
      </c>
      <c r="H241">
        <v>119</v>
      </c>
      <c r="I241">
        <v>122</v>
      </c>
      <c r="J241">
        <v>119</v>
      </c>
    </row>
    <row r="242" spans="1:10" x14ac:dyDescent="0.3">
      <c r="A242">
        <v>135</v>
      </c>
      <c r="B242">
        <v>128</v>
      </c>
      <c r="C242">
        <v>125</v>
      </c>
      <c r="D242">
        <v>125</v>
      </c>
      <c r="E242">
        <v>125</v>
      </c>
      <c r="F242">
        <v>125</v>
      </c>
      <c r="G242">
        <v>125</v>
      </c>
      <c r="H242">
        <v>125</v>
      </c>
      <c r="I242">
        <v>125</v>
      </c>
      <c r="J242">
        <v>125</v>
      </c>
    </row>
    <row r="243" spans="1:10" x14ac:dyDescent="0.3">
      <c r="A243">
        <v>132</v>
      </c>
      <c r="B243">
        <v>123</v>
      </c>
      <c r="C243">
        <v>133</v>
      </c>
      <c r="D243">
        <v>131</v>
      </c>
      <c r="E243">
        <v>133</v>
      </c>
      <c r="F243">
        <v>131</v>
      </c>
      <c r="G243">
        <v>133</v>
      </c>
      <c r="H243">
        <v>131</v>
      </c>
      <c r="I243">
        <v>133</v>
      </c>
      <c r="J243">
        <v>131</v>
      </c>
    </row>
    <row r="244" spans="1:10" x14ac:dyDescent="0.3">
      <c r="A244">
        <v>145</v>
      </c>
      <c r="B244">
        <v>132</v>
      </c>
      <c r="C244">
        <v>140</v>
      </c>
      <c r="D244">
        <v>136</v>
      </c>
      <c r="E244">
        <v>140</v>
      </c>
      <c r="F244">
        <v>136</v>
      </c>
      <c r="G244">
        <v>140</v>
      </c>
      <c r="H244">
        <v>136</v>
      </c>
      <c r="I244">
        <v>140</v>
      </c>
      <c r="J244">
        <v>136</v>
      </c>
    </row>
    <row r="245" spans="1:10" x14ac:dyDescent="0.3">
      <c r="A245">
        <v>122</v>
      </c>
      <c r="B245">
        <v>138</v>
      </c>
      <c r="C245">
        <v>126</v>
      </c>
      <c r="D245">
        <v>128</v>
      </c>
      <c r="E245">
        <v>126</v>
      </c>
      <c r="F245">
        <v>128</v>
      </c>
      <c r="G245">
        <v>126</v>
      </c>
      <c r="H245">
        <v>128</v>
      </c>
      <c r="I245">
        <v>126</v>
      </c>
      <c r="J245">
        <v>128</v>
      </c>
    </row>
    <row r="246" spans="1:10" x14ac:dyDescent="0.3">
      <c r="A246">
        <v>130</v>
      </c>
      <c r="B246">
        <v>126</v>
      </c>
      <c r="C246">
        <v>133</v>
      </c>
      <c r="D246">
        <v>124</v>
      </c>
      <c r="E246">
        <v>133</v>
      </c>
      <c r="F246">
        <v>124</v>
      </c>
      <c r="G246">
        <v>133</v>
      </c>
      <c r="H246">
        <v>124</v>
      </c>
      <c r="I246">
        <v>133</v>
      </c>
      <c r="J246">
        <v>124</v>
      </c>
    </row>
    <row r="247" spans="1:10" x14ac:dyDescent="0.3">
      <c r="A247">
        <v>141</v>
      </c>
      <c r="B247">
        <v>129</v>
      </c>
      <c r="C247">
        <v>135</v>
      </c>
      <c r="D247">
        <v>132</v>
      </c>
      <c r="E247">
        <v>135</v>
      </c>
      <c r="F247">
        <v>132</v>
      </c>
      <c r="G247">
        <v>135</v>
      </c>
      <c r="H247">
        <v>132</v>
      </c>
      <c r="I247">
        <v>135</v>
      </c>
      <c r="J247">
        <v>132</v>
      </c>
    </row>
    <row r="251" spans="1:10" x14ac:dyDescent="0.3">
      <c r="B251" t="s">
        <v>112</v>
      </c>
    </row>
    <row r="269" spans="2:6" x14ac:dyDescent="0.3">
      <c r="B269" t="s">
        <v>106</v>
      </c>
      <c r="E269" t="s">
        <v>39</v>
      </c>
      <c r="F269">
        <f>AVERAGE(A238:J247)</f>
        <v>130.5</v>
      </c>
    </row>
    <row r="271" spans="2:6" x14ac:dyDescent="0.3">
      <c r="E271" t="s">
        <v>1</v>
      </c>
      <c r="F271">
        <f>MEDIAN(A238:J247)</f>
        <v>130.5</v>
      </c>
    </row>
    <row r="273" spans="2:6" x14ac:dyDescent="0.3">
      <c r="E273" t="s">
        <v>70</v>
      </c>
      <c r="F273">
        <v>125</v>
      </c>
    </row>
    <row r="275" spans="2:6" x14ac:dyDescent="0.3">
      <c r="B275" t="s">
        <v>98</v>
      </c>
    </row>
    <row r="294" spans="1:10" ht="15.6" x14ac:dyDescent="0.3">
      <c r="A294" s="3" t="s">
        <v>113</v>
      </c>
      <c r="B294" s="3"/>
      <c r="C294" s="3"/>
      <c r="D294" s="3"/>
      <c r="E294" s="3"/>
      <c r="F294" s="3"/>
      <c r="G294" s="3"/>
      <c r="H294" s="3"/>
      <c r="I294" s="3"/>
      <c r="J294" s="3"/>
    </row>
    <row r="296" spans="1:10" x14ac:dyDescent="0.3">
      <c r="A296" s="6" t="s">
        <v>114</v>
      </c>
      <c r="B296" s="6" t="s">
        <v>115</v>
      </c>
      <c r="C296" s="6" t="s">
        <v>116</v>
      </c>
    </row>
    <row r="297" spans="1:10" x14ac:dyDescent="0.3">
      <c r="A297">
        <v>45</v>
      </c>
      <c r="B297">
        <v>32</v>
      </c>
      <c r="C297">
        <v>40</v>
      </c>
    </row>
    <row r="298" spans="1:10" x14ac:dyDescent="0.3">
      <c r="A298">
        <v>35</v>
      </c>
      <c r="B298">
        <v>28</v>
      </c>
      <c r="C298">
        <v>39</v>
      </c>
    </row>
    <row r="299" spans="1:10" x14ac:dyDescent="0.3">
      <c r="A299">
        <v>40</v>
      </c>
      <c r="B299">
        <v>30</v>
      </c>
      <c r="C299">
        <v>42</v>
      </c>
    </row>
    <row r="300" spans="1:10" x14ac:dyDescent="0.3">
      <c r="A300">
        <v>38</v>
      </c>
      <c r="B300">
        <v>34</v>
      </c>
      <c r="C300">
        <v>41</v>
      </c>
    </row>
    <row r="301" spans="1:10" x14ac:dyDescent="0.3">
      <c r="A301">
        <v>42</v>
      </c>
      <c r="B301">
        <v>33</v>
      </c>
      <c r="C301">
        <v>38</v>
      </c>
    </row>
    <row r="302" spans="1:10" x14ac:dyDescent="0.3">
      <c r="A302">
        <v>37</v>
      </c>
      <c r="B302">
        <v>35</v>
      </c>
      <c r="C302">
        <v>43</v>
      </c>
    </row>
    <row r="303" spans="1:10" x14ac:dyDescent="0.3">
      <c r="A303">
        <v>39</v>
      </c>
      <c r="B303">
        <v>31</v>
      </c>
      <c r="C303">
        <v>45</v>
      </c>
    </row>
    <row r="304" spans="1:10" x14ac:dyDescent="0.3">
      <c r="A304">
        <v>43</v>
      </c>
      <c r="B304">
        <v>29</v>
      </c>
      <c r="C304">
        <v>44</v>
      </c>
    </row>
    <row r="305" spans="1:3" x14ac:dyDescent="0.3">
      <c r="A305">
        <v>44</v>
      </c>
      <c r="B305">
        <v>36</v>
      </c>
      <c r="C305">
        <v>41</v>
      </c>
    </row>
    <row r="306" spans="1:3" x14ac:dyDescent="0.3">
      <c r="A306">
        <v>41</v>
      </c>
      <c r="B306">
        <v>37</v>
      </c>
      <c r="C306">
        <v>37</v>
      </c>
    </row>
    <row r="309" spans="1:3" x14ac:dyDescent="0.3">
      <c r="B309" t="s">
        <v>109</v>
      </c>
    </row>
    <row r="325" spans="2:6" x14ac:dyDescent="0.3">
      <c r="B325" t="s">
        <v>106</v>
      </c>
      <c r="E325" t="s">
        <v>39</v>
      </c>
      <c r="F325">
        <f>AVERAGE(A297:C306)</f>
        <v>37.966666666666669</v>
      </c>
    </row>
    <row r="327" spans="2:6" x14ac:dyDescent="0.3">
      <c r="E327" t="s">
        <v>10</v>
      </c>
      <c r="F327">
        <f>MEDIAN(A297:C306)</f>
        <v>38.5</v>
      </c>
    </row>
    <row r="329" spans="2:6" x14ac:dyDescent="0.3">
      <c r="E329" t="s">
        <v>108</v>
      </c>
      <c r="F329">
        <v>37</v>
      </c>
    </row>
    <row r="333" spans="2:6" x14ac:dyDescent="0.3">
      <c r="B333" t="s">
        <v>117</v>
      </c>
      <c r="E333" t="s">
        <v>34</v>
      </c>
      <c r="F333">
        <f>MIN(A297:C306)</f>
        <v>28</v>
      </c>
    </row>
    <row r="335" spans="2:6" x14ac:dyDescent="0.3">
      <c r="E335" t="s">
        <v>35</v>
      </c>
      <c r="F335">
        <f>MAX(A297:C306)</f>
        <v>45</v>
      </c>
    </row>
    <row r="337" spans="5:6" x14ac:dyDescent="0.3">
      <c r="E337" t="s">
        <v>26</v>
      </c>
      <c r="F337">
        <f>F335-F333</f>
        <v>17</v>
      </c>
    </row>
    <row r="339" spans="5:6" x14ac:dyDescent="0.3">
      <c r="E339" t="s">
        <v>118</v>
      </c>
      <c r="F339">
        <f>_xlfn.VAR.S(A297:C306)</f>
        <v>23.619540229885075</v>
      </c>
    </row>
    <row r="341" spans="5:6" x14ac:dyDescent="0.3">
      <c r="E341" t="s">
        <v>119</v>
      </c>
      <c r="F341">
        <f>_xlfn.STDEV.S(A297:C306)</f>
        <v>4.8599938508073315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C046-86EA-451D-9738-28E11E6DA82E}">
  <dimension ref="A1:L179"/>
  <sheetViews>
    <sheetView tabSelected="1" workbookViewId="0">
      <selection activeCell="A6" sqref="A6:J15"/>
    </sheetView>
  </sheetViews>
  <sheetFormatPr defaultRowHeight="14.4" x14ac:dyDescent="0.3"/>
  <cols>
    <col min="2" max="2" width="16" customWidth="1"/>
    <col min="3" max="3" width="13" customWidth="1"/>
  </cols>
  <sheetData>
    <row r="1" spans="1:9" s="7" customFormat="1" ht="25.8" x14ac:dyDescent="0.5">
      <c r="A1" s="19" t="s">
        <v>120</v>
      </c>
      <c r="B1" s="19"/>
      <c r="C1" s="19"/>
      <c r="D1" s="19"/>
      <c r="E1" s="19"/>
      <c r="F1" s="19"/>
      <c r="G1" s="19"/>
    </row>
    <row r="3" spans="1:9" ht="18" x14ac:dyDescent="0.35">
      <c r="A3" s="2" t="s">
        <v>121</v>
      </c>
      <c r="B3" s="2"/>
      <c r="C3" s="2"/>
      <c r="D3" s="2"/>
      <c r="E3" s="2"/>
      <c r="F3" s="2"/>
      <c r="G3" s="2"/>
      <c r="H3" s="2"/>
    </row>
    <row r="5" spans="1:9" x14ac:dyDescent="0.3">
      <c r="A5" t="s">
        <v>122</v>
      </c>
    </row>
    <row r="6" spans="1:9" x14ac:dyDescent="0.3">
      <c r="A6">
        <v>40</v>
      </c>
      <c r="B6">
        <v>75</v>
      </c>
      <c r="C6">
        <v>105</v>
      </c>
      <c r="D6">
        <v>155</v>
      </c>
      <c r="E6">
        <v>205</v>
      </c>
      <c r="F6">
        <v>305</v>
      </c>
      <c r="G6">
        <v>355</v>
      </c>
      <c r="H6">
        <v>405</v>
      </c>
      <c r="I6">
        <v>455</v>
      </c>
    </row>
    <row r="7" spans="1:9" x14ac:dyDescent="0.3">
      <c r="A7">
        <v>45</v>
      </c>
      <c r="B7">
        <v>78</v>
      </c>
      <c r="C7">
        <v>110</v>
      </c>
      <c r="D7">
        <v>160</v>
      </c>
      <c r="E7">
        <v>210</v>
      </c>
      <c r="F7">
        <v>310</v>
      </c>
      <c r="G7">
        <v>360</v>
      </c>
      <c r="H7">
        <v>410</v>
      </c>
      <c r="I7">
        <v>460</v>
      </c>
    </row>
    <row r="8" spans="1:9" x14ac:dyDescent="0.3">
      <c r="A8">
        <v>50</v>
      </c>
      <c r="B8">
        <v>80</v>
      </c>
      <c r="C8">
        <v>115</v>
      </c>
      <c r="D8">
        <v>165</v>
      </c>
      <c r="E8">
        <v>215</v>
      </c>
      <c r="F8">
        <v>315</v>
      </c>
      <c r="G8">
        <v>365</v>
      </c>
      <c r="H8">
        <v>415</v>
      </c>
      <c r="I8">
        <v>465</v>
      </c>
    </row>
    <row r="9" spans="1:9" x14ac:dyDescent="0.3">
      <c r="A9">
        <v>55</v>
      </c>
      <c r="B9">
        <v>82</v>
      </c>
      <c r="C9">
        <v>120</v>
      </c>
      <c r="D9">
        <v>170</v>
      </c>
      <c r="E9">
        <v>220</v>
      </c>
      <c r="F9">
        <v>320</v>
      </c>
      <c r="G9">
        <v>370</v>
      </c>
      <c r="H9">
        <v>420</v>
      </c>
      <c r="I9">
        <v>470</v>
      </c>
    </row>
    <row r="10" spans="1:9" x14ac:dyDescent="0.3">
      <c r="A10">
        <v>60</v>
      </c>
      <c r="B10">
        <v>85</v>
      </c>
      <c r="C10">
        <v>125</v>
      </c>
      <c r="D10">
        <v>175</v>
      </c>
      <c r="E10">
        <v>225</v>
      </c>
      <c r="F10">
        <v>325</v>
      </c>
      <c r="G10">
        <v>375</v>
      </c>
      <c r="H10">
        <v>425</v>
      </c>
      <c r="I10">
        <v>475</v>
      </c>
    </row>
    <row r="11" spans="1:9" x14ac:dyDescent="0.3">
      <c r="A11">
        <v>62</v>
      </c>
      <c r="B11">
        <v>88</v>
      </c>
      <c r="C11">
        <v>130</v>
      </c>
      <c r="D11">
        <v>180</v>
      </c>
      <c r="E11">
        <v>230</v>
      </c>
      <c r="F11">
        <v>330</v>
      </c>
      <c r="G11">
        <v>380</v>
      </c>
      <c r="H11">
        <v>430</v>
      </c>
      <c r="I11">
        <v>480</v>
      </c>
    </row>
    <row r="12" spans="1:9" x14ac:dyDescent="0.3">
      <c r="A12">
        <v>65</v>
      </c>
      <c r="B12">
        <v>90</v>
      </c>
      <c r="C12">
        <v>135</v>
      </c>
      <c r="D12">
        <v>185</v>
      </c>
      <c r="E12">
        <v>235</v>
      </c>
      <c r="F12">
        <v>335</v>
      </c>
      <c r="G12">
        <v>385</v>
      </c>
      <c r="H12">
        <v>435</v>
      </c>
      <c r="I12">
        <v>485</v>
      </c>
    </row>
    <row r="13" spans="1:9" x14ac:dyDescent="0.3">
      <c r="A13">
        <v>68</v>
      </c>
      <c r="B13">
        <v>92</v>
      </c>
      <c r="C13">
        <v>140</v>
      </c>
      <c r="D13">
        <v>190</v>
      </c>
      <c r="E13">
        <v>240</v>
      </c>
      <c r="F13">
        <v>340</v>
      </c>
      <c r="G13">
        <v>390</v>
      </c>
      <c r="H13">
        <v>440</v>
      </c>
      <c r="I13">
        <v>4900</v>
      </c>
    </row>
    <row r="14" spans="1:9" x14ac:dyDescent="0.3">
      <c r="A14">
        <v>70</v>
      </c>
      <c r="B14">
        <v>95</v>
      </c>
      <c r="C14">
        <v>145</v>
      </c>
      <c r="D14">
        <v>195</v>
      </c>
      <c r="E14">
        <v>245</v>
      </c>
      <c r="F14">
        <v>345</v>
      </c>
      <c r="G14">
        <v>395</v>
      </c>
      <c r="H14">
        <v>445</v>
      </c>
      <c r="I14">
        <v>495</v>
      </c>
    </row>
    <row r="15" spans="1:9" x14ac:dyDescent="0.3">
      <c r="A15">
        <v>72</v>
      </c>
      <c r="B15">
        <v>100</v>
      </c>
      <c r="C15">
        <v>150</v>
      </c>
      <c r="D15">
        <v>200</v>
      </c>
      <c r="E15">
        <v>250</v>
      </c>
      <c r="F15">
        <v>350</v>
      </c>
      <c r="G15">
        <v>400</v>
      </c>
      <c r="H15">
        <v>450</v>
      </c>
      <c r="I15">
        <v>500</v>
      </c>
    </row>
    <row r="18" spans="2:4" x14ac:dyDescent="0.3">
      <c r="B18" t="s">
        <v>123</v>
      </c>
      <c r="C18" t="s">
        <v>32</v>
      </c>
      <c r="D18">
        <f>_xlfn.QUARTILE.EXC(A6:I15,1)</f>
        <v>113.75</v>
      </c>
    </row>
    <row r="20" spans="2:4" x14ac:dyDescent="0.3">
      <c r="C20" t="s">
        <v>46</v>
      </c>
      <c r="D20">
        <f>_xlfn.QUARTILE.EXC(A6:I15,2)</f>
        <v>227.5</v>
      </c>
    </row>
    <row r="22" spans="2:4" x14ac:dyDescent="0.3">
      <c r="C22" t="s">
        <v>33</v>
      </c>
      <c r="D22">
        <f>_xlfn.QUARTILE.EXC(A6:I15,3)</f>
        <v>391.25</v>
      </c>
    </row>
    <row r="25" spans="2:4" x14ac:dyDescent="0.3">
      <c r="B25" t="s">
        <v>124</v>
      </c>
      <c r="C25" t="s">
        <v>125</v>
      </c>
      <c r="D25">
        <f>_xlfn.PERCENTILE.EXC(A6:I15,0.1)</f>
        <v>70.2</v>
      </c>
    </row>
    <row r="26" spans="2:4" x14ac:dyDescent="0.3">
      <c r="D26" t="s">
        <v>126</v>
      </c>
    </row>
    <row r="27" spans="2:4" x14ac:dyDescent="0.3">
      <c r="C27" t="s">
        <v>127</v>
      </c>
      <c r="D27">
        <f>_xlfn.PERCENTILE.EXC(A6:I15,0.25)</f>
        <v>113.75</v>
      </c>
    </row>
    <row r="29" spans="2:4" x14ac:dyDescent="0.3">
      <c r="C29" t="s">
        <v>128</v>
      </c>
      <c r="D29">
        <f>_xlfn.PERCENTILE.EXC(A6:I15,0.75)</f>
        <v>391.25</v>
      </c>
    </row>
    <row r="31" spans="2:4" x14ac:dyDescent="0.3">
      <c r="C31" t="s">
        <v>129</v>
      </c>
      <c r="D31">
        <f>_xlfn.PERCENTILE.EXC(A6:I15,0.9)</f>
        <v>459.5</v>
      </c>
    </row>
    <row r="33" spans="1:10" x14ac:dyDescent="0.3">
      <c r="B33" t="s">
        <v>132</v>
      </c>
    </row>
    <row r="45" spans="1:10" ht="18" x14ac:dyDescent="0.35">
      <c r="A45" s="2" t="s">
        <v>130</v>
      </c>
    </row>
    <row r="47" spans="1:10" x14ac:dyDescent="0.3">
      <c r="A47" t="s">
        <v>131</v>
      </c>
    </row>
    <row r="48" spans="1:10" x14ac:dyDescent="0.3">
      <c r="A48">
        <v>55</v>
      </c>
      <c r="B48">
        <v>82</v>
      </c>
      <c r="C48">
        <v>120</v>
      </c>
      <c r="D48">
        <v>170</v>
      </c>
      <c r="E48">
        <v>220</v>
      </c>
      <c r="F48">
        <v>270</v>
      </c>
      <c r="G48">
        <v>320</v>
      </c>
      <c r="H48">
        <v>370</v>
      </c>
      <c r="I48">
        <v>420</v>
      </c>
      <c r="J48">
        <v>470</v>
      </c>
    </row>
    <row r="49" spans="1:10" x14ac:dyDescent="0.3">
      <c r="A49">
        <v>60</v>
      </c>
      <c r="B49">
        <v>85</v>
      </c>
      <c r="C49">
        <v>125</v>
      </c>
      <c r="D49">
        <v>175</v>
      </c>
      <c r="E49">
        <v>225</v>
      </c>
      <c r="F49">
        <v>275</v>
      </c>
      <c r="G49">
        <v>325</v>
      </c>
      <c r="H49">
        <v>375</v>
      </c>
      <c r="I49">
        <v>425</v>
      </c>
      <c r="J49">
        <v>475</v>
      </c>
    </row>
    <row r="50" spans="1:10" x14ac:dyDescent="0.3">
      <c r="A50">
        <v>62</v>
      </c>
      <c r="B50">
        <v>88</v>
      </c>
      <c r="C50">
        <v>130</v>
      </c>
      <c r="D50">
        <v>180</v>
      </c>
      <c r="E50">
        <v>230</v>
      </c>
      <c r="F50">
        <v>280</v>
      </c>
      <c r="G50">
        <v>330</v>
      </c>
      <c r="H50">
        <v>380</v>
      </c>
      <c r="I50">
        <v>430</v>
      </c>
      <c r="J50">
        <v>480</v>
      </c>
    </row>
    <row r="51" spans="1:10" x14ac:dyDescent="0.3">
      <c r="A51">
        <v>65</v>
      </c>
      <c r="B51">
        <v>90</v>
      </c>
      <c r="C51">
        <v>135</v>
      </c>
      <c r="D51">
        <v>185</v>
      </c>
      <c r="E51">
        <v>235</v>
      </c>
      <c r="F51">
        <v>285</v>
      </c>
      <c r="G51">
        <v>335</v>
      </c>
      <c r="H51">
        <v>385</v>
      </c>
      <c r="I51">
        <v>435</v>
      </c>
      <c r="J51">
        <v>485</v>
      </c>
    </row>
    <row r="52" spans="1:10" x14ac:dyDescent="0.3">
      <c r="A52">
        <v>68</v>
      </c>
      <c r="B52">
        <v>92</v>
      </c>
      <c r="C52">
        <v>140</v>
      </c>
      <c r="D52">
        <v>190</v>
      </c>
      <c r="E52">
        <v>240</v>
      </c>
      <c r="F52">
        <v>20</v>
      </c>
      <c r="G52">
        <v>340</v>
      </c>
      <c r="H52">
        <v>390</v>
      </c>
      <c r="I52">
        <v>440</v>
      </c>
      <c r="J52">
        <v>490</v>
      </c>
    </row>
    <row r="53" spans="1:10" x14ac:dyDescent="0.3">
      <c r="A53">
        <v>70</v>
      </c>
      <c r="B53">
        <v>95</v>
      </c>
      <c r="C53">
        <v>145</v>
      </c>
      <c r="D53">
        <v>195</v>
      </c>
      <c r="E53">
        <v>245</v>
      </c>
      <c r="F53">
        <v>295</v>
      </c>
      <c r="G53">
        <v>345</v>
      </c>
      <c r="H53">
        <v>395</v>
      </c>
      <c r="I53">
        <v>445</v>
      </c>
      <c r="J53">
        <v>495</v>
      </c>
    </row>
    <row r="54" spans="1:10" x14ac:dyDescent="0.3">
      <c r="A54">
        <v>72</v>
      </c>
      <c r="B54">
        <v>100</v>
      </c>
      <c r="C54">
        <v>150</v>
      </c>
      <c r="D54">
        <v>200</v>
      </c>
      <c r="E54">
        <v>250</v>
      </c>
      <c r="F54">
        <v>300</v>
      </c>
      <c r="G54">
        <v>350</v>
      </c>
      <c r="H54">
        <v>400</v>
      </c>
      <c r="I54">
        <v>450</v>
      </c>
      <c r="J54">
        <v>500</v>
      </c>
    </row>
    <row r="55" spans="1:10" x14ac:dyDescent="0.3">
      <c r="A55">
        <v>75</v>
      </c>
      <c r="B55">
        <v>105</v>
      </c>
      <c r="C55">
        <v>155</v>
      </c>
      <c r="D55">
        <v>205</v>
      </c>
      <c r="E55">
        <v>255</v>
      </c>
      <c r="F55">
        <v>305</v>
      </c>
      <c r="G55">
        <v>355</v>
      </c>
      <c r="H55">
        <v>405</v>
      </c>
      <c r="I55">
        <v>455</v>
      </c>
      <c r="J55">
        <v>505</v>
      </c>
    </row>
    <row r="56" spans="1:10" x14ac:dyDescent="0.3">
      <c r="A56">
        <v>78</v>
      </c>
      <c r="B56">
        <v>110</v>
      </c>
      <c r="C56">
        <v>160</v>
      </c>
      <c r="D56">
        <v>210</v>
      </c>
      <c r="E56">
        <v>260</v>
      </c>
      <c r="F56">
        <v>310</v>
      </c>
      <c r="G56">
        <v>360</v>
      </c>
      <c r="H56">
        <v>410</v>
      </c>
      <c r="I56">
        <v>460</v>
      </c>
      <c r="J56">
        <v>510</v>
      </c>
    </row>
    <row r="57" spans="1:10" x14ac:dyDescent="0.3">
      <c r="A57">
        <v>80</v>
      </c>
      <c r="B57">
        <v>115</v>
      </c>
      <c r="C57">
        <v>165</v>
      </c>
      <c r="D57">
        <v>215</v>
      </c>
      <c r="E57">
        <v>265</v>
      </c>
      <c r="F57">
        <v>315</v>
      </c>
      <c r="G57">
        <v>365</v>
      </c>
      <c r="H57">
        <v>415</v>
      </c>
      <c r="I57">
        <v>465</v>
      </c>
      <c r="J57">
        <v>515</v>
      </c>
    </row>
    <row r="60" spans="1:10" x14ac:dyDescent="0.3">
      <c r="B60" t="s">
        <v>123</v>
      </c>
      <c r="C60" t="s">
        <v>32</v>
      </c>
      <c r="D60">
        <f>_xlfn.QUARTILE.EXC(A48:J57,1)</f>
        <v>136.25</v>
      </c>
    </row>
    <row r="62" spans="1:10" x14ac:dyDescent="0.3">
      <c r="C62" t="s">
        <v>46</v>
      </c>
      <c r="D62">
        <f>_xlfn.QUARTILE.EXC(A48:J57,2)</f>
        <v>262.5</v>
      </c>
    </row>
    <row r="64" spans="1:10" x14ac:dyDescent="0.3">
      <c r="C64" t="s">
        <v>33</v>
      </c>
      <c r="D64">
        <f>_xlfn.QUARTILE.EXC(A48:J57,3)</f>
        <v>393.75</v>
      </c>
    </row>
    <row r="66" spans="1:6" x14ac:dyDescent="0.3">
      <c r="B66" t="s">
        <v>124</v>
      </c>
      <c r="C66" t="s">
        <v>133</v>
      </c>
      <c r="D66">
        <f>_xlfn.PERCENTILE.EXC(A48:J57,0.15)</f>
        <v>90.3</v>
      </c>
    </row>
    <row r="68" spans="1:6" x14ac:dyDescent="0.3">
      <c r="C68" t="s">
        <v>134</v>
      </c>
      <c r="D68">
        <f>_xlfn.PERCENTILE.EXC(A48:J57,0.5)</f>
        <v>262.5</v>
      </c>
    </row>
    <row r="70" spans="1:6" x14ac:dyDescent="0.3">
      <c r="C70" t="s">
        <v>135</v>
      </c>
      <c r="D70">
        <f>_xlfn.PERCENTILE.EXC(A48:J57,0.85)</f>
        <v>444.25</v>
      </c>
    </row>
    <row r="72" spans="1:6" x14ac:dyDescent="0.3">
      <c r="B72" t="s">
        <v>136</v>
      </c>
    </row>
    <row r="80" spans="1:6" ht="18" x14ac:dyDescent="0.35">
      <c r="A80" s="2" t="s">
        <v>137</v>
      </c>
      <c r="B80" s="2"/>
      <c r="C80" s="2"/>
      <c r="D80" s="2"/>
      <c r="E80" s="2"/>
      <c r="F80" s="2"/>
    </row>
    <row r="82" spans="1:12" x14ac:dyDescent="0.3">
      <c r="A82" t="s">
        <v>138</v>
      </c>
    </row>
    <row r="83" spans="1:12" x14ac:dyDescent="0.3">
      <c r="A83">
        <v>25</v>
      </c>
      <c r="B83">
        <v>70</v>
      </c>
      <c r="C83">
        <v>120</v>
      </c>
      <c r="D83">
        <v>170</v>
      </c>
      <c r="E83">
        <v>220</v>
      </c>
      <c r="F83">
        <v>270</v>
      </c>
      <c r="G83">
        <v>320</v>
      </c>
      <c r="H83">
        <v>370</v>
      </c>
      <c r="I83">
        <v>420</v>
      </c>
      <c r="J83">
        <v>470</v>
      </c>
      <c r="K83">
        <v>520</v>
      </c>
    </row>
    <row r="84" spans="1:12" x14ac:dyDescent="0.3">
      <c r="A84">
        <v>25</v>
      </c>
      <c r="B84">
        <v>75</v>
      </c>
      <c r="C84">
        <v>125</v>
      </c>
      <c r="D84">
        <v>175</v>
      </c>
      <c r="E84">
        <v>225</v>
      </c>
      <c r="F84">
        <v>275</v>
      </c>
      <c r="G84">
        <v>325</v>
      </c>
      <c r="H84">
        <v>375</v>
      </c>
      <c r="I84">
        <v>425</v>
      </c>
      <c r="J84">
        <v>475</v>
      </c>
      <c r="K84">
        <v>525</v>
      </c>
    </row>
    <row r="85" spans="1:12" x14ac:dyDescent="0.3">
      <c r="A85">
        <v>30</v>
      </c>
      <c r="B85">
        <v>80</v>
      </c>
      <c r="C85">
        <v>130</v>
      </c>
      <c r="D85">
        <v>180</v>
      </c>
      <c r="E85">
        <v>230</v>
      </c>
      <c r="F85">
        <v>280</v>
      </c>
      <c r="G85">
        <v>330</v>
      </c>
      <c r="H85">
        <v>380</v>
      </c>
      <c r="I85">
        <v>430</v>
      </c>
      <c r="J85">
        <v>480</v>
      </c>
      <c r="K85">
        <v>530</v>
      </c>
    </row>
    <row r="86" spans="1:12" x14ac:dyDescent="0.3">
      <c r="A86">
        <v>35</v>
      </c>
      <c r="B86">
        <v>85</v>
      </c>
      <c r="C86">
        <v>135</v>
      </c>
      <c r="D86">
        <v>185</v>
      </c>
      <c r="E86">
        <v>235</v>
      </c>
      <c r="F86">
        <v>285</v>
      </c>
      <c r="G86">
        <v>335</v>
      </c>
      <c r="H86">
        <v>385</v>
      </c>
      <c r="I86">
        <v>435</v>
      </c>
      <c r="J86">
        <v>485</v>
      </c>
      <c r="K86">
        <v>535</v>
      </c>
    </row>
    <row r="87" spans="1:12" x14ac:dyDescent="0.3">
      <c r="A87">
        <v>40</v>
      </c>
      <c r="B87">
        <v>90</v>
      </c>
      <c r="C87">
        <v>140</v>
      </c>
      <c r="D87">
        <v>190</v>
      </c>
      <c r="E87">
        <v>240</v>
      </c>
      <c r="F87">
        <v>290</v>
      </c>
      <c r="G87">
        <v>340</v>
      </c>
      <c r="H87">
        <v>390</v>
      </c>
      <c r="I87">
        <v>440</v>
      </c>
      <c r="J87">
        <v>490</v>
      </c>
      <c r="K87">
        <v>540</v>
      </c>
    </row>
    <row r="88" spans="1:12" x14ac:dyDescent="0.3">
      <c r="A88">
        <v>45</v>
      </c>
      <c r="B88">
        <v>95</v>
      </c>
      <c r="C88">
        <v>145</v>
      </c>
      <c r="D88">
        <v>195</v>
      </c>
      <c r="E88">
        <v>245</v>
      </c>
      <c r="F88">
        <v>295</v>
      </c>
      <c r="G88">
        <v>345</v>
      </c>
      <c r="H88">
        <v>395</v>
      </c>
      <c r="I88">
        <v>445</v>
      </c>
      <c r="J88">
        <v>495</v>
      </c>
      <c r="K88">
        <v>545</v>
      </c>
    </row>
    <row r="89" spans="1:12" x14ac:dyDescent="0.3">
      <c r="A89">
        <v>50</v>
      </c>
      <c r="B89">
        <v>100</v>
      </c>
      <c r="C89">
        <v>150</v>
      </c>
      <c r="D89">
        <v>200</v>
      </c>
      <c r="E89">
        <v>250</v>
      </c>
      <c r="F89">
        <v>300</v>
      </c>
      <c r="G89">
        <v>350</v>
      </c>
      <c r="H89">
        <v>400</v>
      </c>
      <c r="I89">
        <v>450</v>
      </c>
      <c r="J89">
        <v>500</v>
      </c>
      <c r="K89">
        <v>550</v>
      </c>
      <c r="L89" s="4"/>
    </row>
    <row r="90" spans="1:12" x14ac:dyDescent="0.3">
      <c r="A90">
        <v>55</v>
      </c>
      <c r="B90">
        <v>105</v>
      </c>
      <c r="C90">
        <v>155</v>
      </c>
      <c r="D90">
        <v>205</v>
      </c>
      <c r="E90">
        <v>255</v>
      </c>
      <c r="F90">
        <v>305</v>
      </c>
      <c r="G90">
        <v>355</v>
      </c>
      <c r="H90">
        <v>405</v>
      </c>
      <c r="I90">
        <v>455</v>
      </c>
      <c r="J90">
        <v>505</v>
      </c>
      <c r="K90">
        <v>555</v>
      </c>
    </row>
    <row r="91" spans="1:12" x14ac:dyDescent="0.3">
      <c r="A91">
        <v>60</v>
      </c>
      <c r="B91">
        <v>110</v>
      </c>
      <c r="C91">
        <v>160</v>
      </c>
      <c r="D91">
        <v>210</v>
      </c>
      <c r="E91">
        <v>260</v>
      </c>
      <c r="F91">
        <v>310</v>
      </c>
      <c r="G91">
        <v>360</v>
      </c>
      <c r="H91">
        <v>410</v>
      </c>
      <c r="I91">
        <v>460</v>
      </c>
      <c r="J91">
        <v>510</v>
      </c>
      <c r="K91">
        <v>560</v>
      </c>
    </row>
    <row r="92" spans="1:12" x14ac:dyDescent="0.3">
      <c r="A92">
        <v>65</v>
      </c>
      <c r="B92">
        <v>115</v>
      </c>
      <c r="C92">
        <v>165</v>
      </c>
      <c r="D92">
        <v>215</v>
      </c>
      <c r="E92">
        <v>265</v>
      </c>
      <c r="F92">
        <v>315</v>
      </c>
      <c r="G92">
        <v>365</v>
      </c>
      <c r="H92">
        <v>415</v>
      </c>
      <c r="I92">
        <v>465</v>
      </c>
      <c r="J92">
        <v>515</v>
      </c>
      <c r="K92">
        <v>565</v>
      </c>
    </row>
    <row r="95" spans="1:12" x14ac:dyDescent="0.3">
      <c r="B95" t="s">
        <v>123</v>
      </c>
      <c r="C95" t="s">
        <v>32</v>
      </c>
      <c r="D95">
        <f>_xlfn.QUARTILE.EXC(A83:K92,1)</f>
        <v>153.75</v>
      </c>
    </row>
    <row r="97" spans="2:4" x14ac:dyDescent="0.3">
      <c r="C97" t="s">
        <v>46</v>
      </c>
      <c r="D97">
        <f>_xlfn.QUARTILE.EXC(A83:K92,2)</f>
        <v>292.5</v>
      </c>
    </row>
    <row r="99" spans="2:4" x14ac:dyDescent="0.3">
      <c r="C99" t="s">
        <v>33</v>
      </c>
      <c r="D99">
        <f>_xlfn.QUARTILE.EXC(A83:K92,3)</f>
        <v>431.25</v>
      </c>
    </row>
    <row r="102" spans="2:4" x14ac:dyDescent="0.3">
      <c r="B102" t="s">
        <v>139</v>
      </c>
      <c r="C102" t="s">
        <v>140</v>
      </c>
      <c r="D102">
        <f>_xlfn.PERCENTILE.EXC(A83:K92,0.2)</f>
        <v>126.00000000000001</v>
      </c>
    </row>
    <row r="104" spans="2:4" x14ac:dyDescent="0.3">
      <c r="C104" t="s">
        <v>141</v>
      </c>
      <c r="D104">
        <f>_xlfn.PERCENTILE.EXC(A83:K92,0.4)</f>
        <v>237.00000000000003</v>
      </c>
    </row>
    <row r="106" spans="2:4" x14ac:dyDescent="0.3">
      <c r="C106" t="s">
        <v>142</v>
      </c>
      <c r="D106">
        <f>_xlfn.PERCENTILE.EXC(A83:K92,0.8)</f>
        <v>459.00000000000006</v>
      </c>
    </row>
    <row r="108" spans="2:4" x14ac:dyDescent="0.3">
      <c r="B108" t="s">
        <v>136</v>
      </c>
    </row>
    <row r="114" spans="1:11" ht="18" x14ac:dyDescent="0.35">
      <c r="A114" s="2" t="s">
        <v>143</v>
      </c>
    </row>
    <row r="116" spans="1:11" x14ac:dyDescent="0.3">
      <c r="A116" t="s">
        <v>144</v>
      </c>
    </row>
    <row r="117" spans="1:11" x14ac:dyDescent="0.3">
      <c r="A117">
        <v>15</v>
      </c>
      <c r="B117">
        <v>65</v>
      </c>
      <c r="C117">
        <v>120</v>
      </c>
      <c r="D117">
        <v>175</v>
      </c>
      <c r="E117">
        <v>230</v>
      </c>
      <c r="F117">
        <v>285</v>
      </c>
      <c r="G117">
        <v>340</v>
      </c>
      <c r="H117">
        <v>395</v>
      </c>
      <c r="I117">
        <v>450</v>
      </c>
      <c r="J117">
        <v>505</v>
      </c>
      <c r="K117">
        <v>560</v>
      </c>
    </row>
    <row r="118" spans="1:11" x14ac:dyDescent="0.3">
      <c r="A118">
        <v>25</v>
      </c>
      <c r="B118">
        <v>70</v>
      </c>
      <c r="C118">
        <v>125</v>
      </c>
      <c r="D118">
        <v>180</v>
      </c>
      <c r="E118">
        <v>235</v>
      </c>
      <c r="F118">
        <v>290</v>
      </c>
      <c r="G118">
        <v>345</v>
      </c>
      <c r="H118">
        <v>400</v>
      </c>
      <c r="I118">
        <v>455</v>
      </c>
      <c r="J118">
        <v>510</v>
      </c>
      <c r="K118">
        <v>565</v>
      </c>
    </row>
    <row r="119" spans="1:11" x14ac:dyDescent="0.3">
      <c r="A119">
        <v>25</v>
      </c>
      <c r="B119">
        <v>75</v>
      </c>
      <c r="C119">
        <v>130</v>
      </c>
      <c r="D119">
        <v>185</v>
      </c>
      <c r="E119">
        <v>240</v>
      </c>
      <c r="F119">
        <v>295</v>
      </c>
      <c r="G119">
        <v>350</v>
      </c>
      <c r="H119">
        <v>405</v>
      </c>
      <c r="I119">
        <v>460</v>
      </c>
      <c r="J119">
        <v>515</v>
      </c>
      <c r="K119">
        <v>570</v>
      </c>
    </row>
    <row r="120" spans="1:11" x14ac:dyDescent="0.3">
      <c r="A120">
        <v>25</v>
      </c>
      <c r="B120">
        <v>80</v>
      </c>
      <c r="C120">
        <v>135</v>
      </c>
      <c r="D120">
        <v>190</v>
      </c>
      <c r="E120">
        <v>245</v>
      </c>
      <c r="F120">
        <v>300</v>
      </c>
      <c r="G120">
        <v>355</v>
      </c>
      <c r="H120">
        <v>410</v>
      </c>
      <c r="I120">
        <v>465</v>
      </c>
      <c r="J120">
        <v>520</v>
      </c>
      <c r="K120">
        <v>575</v>
      </c>
    </row>
    <row r="121" spans="1:11" x14ac:dyDescent="0.3">
      <c r="A121">
        <v>30</v>
      </c>
      <c r="B121">
        <v>85</v>
      </c>
      <c r="C121">
        <v>140</v>
      </c>
      <c r="D121">
        <v>195</v>
      </c>
      <c r="E121">
        <v>250</v>
      </c>
      <c r="F121">
        <v>305</v>
      </c>
      <c r="G121">
        <v>360</v>
      </c>
      <c r="H121">
        <v>415</v>
      </c>
      <c r="I121">
        <v>470</v>
      </c>
      <c r="J121">
        <v>525</v>
      </c>
      <c r="K121">
        <v>580</v>
      </c>
    </row>
    <row r="122" spans="1:11" x14ac:dyDescent="0.3">
      <c r="A122">
        <v>35</v>
      </c>
      <c r="B122">
        <v>90</v>
      </c>
      <c r="C122">
        <v>145</v>
      </c>
      <c r="D122">
        <v>200</v>
      </c>
      <c r="E122">
        <v>255</v>
      </c>
      <c r="F122">
        <v>310</v>
      </c>
      <c r="G122">
        <v>365</v>
      </c>
      <c r="H122">
        <v>420</v>
      </c>
      <c r="I122">
        <v>475</v>
      </c>
      <c r="J122">
        <v>530</v>
      </c>
      <c r="K122">
        <v>585</v>
      </c>
    </row>
    <row r="123" spans="1:11" x14ac:dyDescent="0.3">
      <c r="A123">
        <v>40</v>
      </c>
      <c r="B123">
        <v>95</v>
      </c>
      <c r="C123">
        <v>150</v>
      </c>
      <c r="D123">
        <v>205</v>
      </c>
      <c r="E123">
        <v>260</v>
      </c>
      <c r="F123">
        <v>315</v>
      </c>
      <c r="G123">
        <v>370</v>
      </c>
      <c r="H123">
        <v>425</v>
      </c>
      <c r="I123">
        <v>480</v>
      </c>
      <c r="J123">
        <v>535</v>
      </c>
      <c r="K123">
        <v>590</v>
      </c>
    </row>
    <row r="124" spans="1:11" x14ac:dyDescent="0.3">
      <c r="A124">
        <v>45</v>
      </c>
      <c r="B124">
        <v>100</v>
      </c>
      <c r="C124">
        <v>155</v>
      </c>
      <c r="D124">
        <v>210</v>
      </c>
      <c r="E124">
        <v>265</v>
      </c>
      <c r="F124">
        <v>320</v>
      </c>
      <c r="G124">
        <v>375</v>
      </c>
      <c r="H124">
        <v>430</v>
      </c>
      <c r="I124">
        <v>485</v>
      </c>
      <c r="J124">
        <v>540</v>
      </c>
      <c r="K124">
        <v>595</v>
      </c>
    </row>
    <row r="125" spans="1:11" x14ac:dyDescent="0.3">
      <c r="A125">
        <v>50</v>
      </c>
      <c r="B125">
        <v>105</v>
      </c>
      <c r="C125">
        <v>160</v>
      </c>
      <c r="D125">
        <v>215</v>
      </c>
      <c r="E125">
        <v>270</v>
      </c>
      <c r="F125">
        <v>325</v>
      </c>
      <c r="G125">
        <v>380</v>
      </c>
      <c r="H125">
        <v>435</v>
      </c>
      <c r="I125">
        <v>490</v>
      </c>
      <c r="J125">
        <v>545</v>
      </c>
      <c r="K125">
        <v>600</v>
      </c>
    </row>
    <row r="126" spans="1:11" x14ac:dyDescent="0.3">
      <c r="A126">
        <v>55</v>
      </c>
      <c r="B126">
        <v>110</v>
      </c>
      <c r="C126">
        <v>165</v>
      </c>
      <c r="D126">
        <v>220</v>
      </c>
      <c r="E126">
        <v>275</v>
      </c>
      <c r="F126">
        <v>330</v>
      </c>
      <c r="G126">
        <v>385</v>
      </c>
      <c r="H126">
        <v>440</v>
      </c>
      <c r="I126">
        <v>495</v>
      </c>
      <c r="J126">
        <v>550</v>
      </c>
      <c r="K126">
        <v>605</v>
      </c>
    </row>
    <row r="127" spans="1:11" x14ac:dyDescent="0.3">
      <c r="A127">
        <v>60</v>
      </c>
      <c r="B127">
        <v>115</v>
      </c>
      <c r="C127">
        <v>170</v>
      </c>
      <c r="D127">
        <v>225</v>
      </c>
      <c r="E127">
        <v>280</v>
      </c>
      <c r="F127">
        <v>335</v>
      </c>
      <c r="G127">
        <v>390</v>
      </c>
      <c r="H127">
        <v>445</v>
      </c>
      <c r="I127">
        <v>500</v>
      </c>
      <c r="J127">
        <v>555</v>
      </c>
      <c r="K127">
        <v>610</v>
      </c>
    </row>
    <row r="130" spans="2:4" x14ac:dyDescent="0.3">
      <c r="B130" t="s">
        <v>123</v>
      </c>
      <c r="C130" t="s">
        <v>32</v>
      </c>
      <c r="D130">
        <f>_xlfn.QUARTILE.EXC(A117:K127,1)</f>
        <v>157.5</v>
      </c>
    </row>
    <row r="132" spans="2:4" x14ac:dyDescent="0.3">
      <c r="C132" t="s">
        <v>46</v>
      </c>
      <c r="D132">
        <f>_xlfn.QUARTILE.EXC(A117:K127,2)</f>
        <v>310</v>
      </c>
    </row>
    <row r="134" spans="2:4" x14ac:dyDescent="0.3">
      <c r="C134" t="s">
        <v>33</v>
      </c>
      <c r="D134">
        <f>_xlfn.QUARTILE.EXC(A117:K127,3)</f>
        <v>462.5</v>
      </c>
    </row>
    <row r="137" spans="2:4" x14ac:dyDescent="0.3">
      <c r="B137" t="s">
        <v>139</v>
      </c>
      <c r="C137" t="s">
        <v>145</v>
      </c>
      <c r="D137">
        <f xml:space="preserve"> _xlfn.PERCENTILE.EXC(A117:K127,0.3)</f>
        <v>188</v>
      </c>
    </row>
    <row r="139" spans="2:4" x14ac:dyDescent="0.3">
      <c r="C139" t="s">
        <v>146</v>
      </c>
      <c r="D139">
        <f>_xlfn.PERCENTILE.EXC(A117:K127,0.5)</f>
        <v>310</v>
      </c>
    </row>
    <row r="141" spans="2:4" x14ac:dyDescent="0.3">
      <c r="C141" t="s">
        <v>147</v>
      </c>
      <c r="D141">
        <f>_xlfn.PERCENTILE.EXC(A117:K127,0.7)</f>
        <v>431.99999999999994</v>
      </c>
    </row>
    <row r="144" spans="2:4" x14ac:dyDescent="0.3">
      <c r="B144" t="s">
        <v>136</v>
      </c>
    </row>
    <row r="151" spans="1:11" ht="18" x14ac:dyDescent="0.35">
      <c r="A151" s="2" t="s">
        <v>148</v>
      </c>
    </row>
    <row r="153" spans="1:11" x14ac:dyDescent="0.3">
      <c r="A153" t="s">
        <v>149</v>
      </c>
    </row>
    <row r="154" spans="1:11" x14ac:dyDescent="0.3">
      <c r="A154">
        <v>0.5</v>
      </c>
      <c r="B154">
        <v>0.5</v>
      </c>
      <c r="C154">
        <v>0.6</v>
      </c>
      <c r="D154">
        <v>0.4</v>
      </c>
      <c r="E154">
        <v>0.9</v>
      </c>
      <c r="F154">
        <v>0.4</v>
      </c>
      <c r="G154">
        <v>1.1000000000000001</v>
      </c>
      <c r="H154">
        <v>0.3</v>
      </c>
      <c r="I154">
        <v>0.6</v>
      </c>
      <c r="J154">
        <v>0.7</v>
      </c>
      <c r="K154">
        <v>1</v>
      </c>
    </row>
    <row r="155" spans="1:11" x14ac:dyDescent="0.3">
      <c r="A155">
        <v>1</v>
      </c>
      <c r="B155">
        <v>0.3</v>
      </c>
      <c r="C155">
        <v>0.4</v>
      </c>
      <c r="D155">
        <v>0.7</v>
      </c>
      <c r="E155">
        <v>1.1000000000000001</v>
      </c>
      <c r="F155">
        <v>0.7</v>
      </c>
      <c r="G155">
        <v>0.8</v>
      </c>
      <c r="H155">
        <v>0.5</v>
      </c>
      <c r="I155">
        <v>0.4</v>
      </c>
      <c r="J155">
        <v>0.9</v>
      </c>
      <c r="K155">
        <v>0.8</v>
      </c>
    </row>
    <row r="156" spans="1:11" x14ac:dyDescent="0.3">
      <c r="A156">
        <v>0.2</v>
      </c>
      <c r="B156">
        <v>0.6</v>
      </c>
      <c r="C156">
        <v>0.7</v>
      </c>
      <c r="D156">
        <v>0.9</v>
      </c>
      <c r="E156">
        <v>0.3</v>
      </c>
      <c r="F156">
        <v>1</v>
      </c>
      <c r="G156">
        <v>0.3</v>
      </c>
      <c r="H156">
        <v>0.6</v>
      </c>
      <c r="I156">
        <v>0.7</v>
      </c>
      <c r="J156">
        <v>1.1000000000000001</v>
      </c>
      <c r="K156">
        <v>0.9</v>
      </c>
    </row>
    <row r="157" spans="1:11" x14ac:dyDescent="0.3">
      <c r="A157" s="8">
        <v>0.7</v>
      </c>
      <c r="B157">
        <v>1</v>
      </c>
      <c r="C157">
        <v>0.9</v>
      </c>
      <c r="D157">
        <v>1.2</v>
      </c>
      <c r="E157">
        <v>1.4</v>
      </c>
      <c r="F157">
        <v>0.8</v>
      </c>
      <c r="G157">
        <v>0.5</v>
      </c>
      <c r="H157">
        <v>0.4</v>
      </c>
      <c r="I157">
        <v>0.9</v>
      </c>
      <c r="J157">
        <v>0.8</v>
      </c>
      <c r="K157">
        <v>0.5</v>
      </c>
    </row>
    <row r="158" spans="1:11" x14ac:dyDescent="0.3">
      <c r="A158" s="8">
        <v>0.3</v>
      </c>
      <c r="B158">
        <v>0.4</v>
      </c>
      <c r="C158">
        <v>0.5</v>
      </c>
      <c r="D158">
        <v>0.8</v>
      </c>
      <c r="E158">
        <v>0.9</v>
      </c>
      <c r="F158">
        <v>0.9</v>
      </c>
      <c r="G158">
        <v>0.6</v>
      </c>
      <c r="H158">
        <v>0.7</v>
      </c>
      <c r="I158">
        <v>1</v>
      </c>
      <c r="J158">
        <v>0.3</v>
      </c>
      <c r="K158">
        <v>0.6</v>
      </c>
    </row>
    <row r="159" spans="1:11" x14ac:dyDescent="0.3">
      <c r="A159">
        <v>0.9</v>
      </c>
      <c r="B159">
        <v>0.5</v>
      </c>
      <c r="C159">
        <v>0.2</v>
      </c>
      <c r="D159">
        <v>0.3</v>
      </c>
      <c r="E159">
        <v>0.6</v>
      </c>
      <c r="F159">
        <v>0.5</v>
      </c>
      <c r="G159">
        <v>0.4</v>
      </c>
      <c r="H159">
        <v>0.9</v>
      </c>
      <c r="I159">
        <v>0.8</v>
      </c>
      <c r="J159">
        <v>0.5</v>
      </c>
      <c r="K159">
        <v>0.4</v>
      </c>
    </row>
    <row r="160" spans="1:11" x14ac:dyDescent="0.3">
      <c r="A160">
        <v>0.6</v>
      </c>
      <c r="B160">
        <v>0.7</v>
      </c>
      <c r="C160">
        <v>1</v>
      </c>
      <c r="D160">
        <v>0.6</v>
      </c>
      <c r="E160">
        <v>0.2</v>
      </c>
      <c r="F160">
        <v>0.6</v>
      </c>
      <c r="G160">
        <v>0.7</v>
      </c>
      <c r="H160">
        <v>1.1000000000000001</v>
      </c>
      <c r="I160">
        <v>0.3</v>
      </c>
      <c r="J160">
        <v>0.6</v>
      </c>
      <c r="K160">
        <v>0.7</v>
      </c>
    </row>
    <row r="161" spans="1:11" x14ac:dyDescent="0.3">
      <c r="A161">
        <v>0.4</v>
      </c>
      <c r="B161">
        <v>0.9</v>
      </c>
      <c r="C161">
        <v>0.8</v>
      </c>
      <c r="D161">
        <v>0.5</v>
      </c>
      <c r="E161">
        <v>1.5</v>
      </c>
      <c r="F161">
        <v>0.4</v>
      </c>
      <c r="G161">
        <v>0.9</v>
      </c>
      <c r="H161">
        <v>0.8</v>
      </c>
      <c r="I161">
        <v>0.5</v>
      </c>
      <c r="J161">
        <v>0.4</v>
      </c>
      <c r="K161">
        <v>0.9</v>
      </c>
    </row>
    <row r="162" spans="1:11" x14ac:dyDescent="0.3">
      <c r="A162">
        <v>1.1000000000000001</v>
      </c>
      <c r="B162">
        <v>1.3</v>
      </c>
      <c r="C162">
        <v>0.3</v>
      </c>
      <c r="D162">
        <v>0.4</v>
      </c>
      <c r="E162">
        <v>1</v>
      </c>
      <c r="F162">
        <v>0.7</v>
      </c>
      <c r="G162">
        <v>1</v>
      </c>
      <c r="H162">
        <v>0.3</v>
      </c>
      <c r="I162">
        <v>0.6</v>
      </c>
      <c r="J162">
        <v>0.7</v>
      </c>
      <c r="K162">
        <v>1.1000000000000001</v>
      </c>
    </row>
    <row r="163" spans="1:11" x14ac:dyDescent="0.3">
      <c r="A163">
        <v>0.8</v>
      </c>
      <c r="B163">
        <v>0.8</v>
      </c>
      <c r="C163">
        <v>0.6</v>
      </c>
      <c r="D163">
        <v>0.7</v>
      </c>
      <c r="E163">
        <v>0.6</v>
      </c>
      <c r="F163">
        <v>0.9</v>
      </c>
      <c r="G163">
        <v>0.8</v>
      </c>
      <c r="H163">
        <v>0.5</v>
      </c>
      <c r="I163">
        <v>0.4</v>
      </c>
      <c r="J163">
        <v>0.9</v>
      </c>
      <c r="K163">
        <v>0.9</v>
      </c>
    </row>
    <row r="166" spans="1:11" x14ac:dyDescent="0.3">
      <c r="B166" t="s">
        <v>123</v>
      </c>
      <c r="C166" t="s">
        <v>150</v>
      </c>
      <c r="D166">
        <f>_xlfn.QUARTILE.EXC(A154:K163,1)</f>
        <v>0.5</v>
      </c>
    </row>
    <row r="168" spans="1:11" x14ac:dyDescent="0.3">
      <c r="C168" t="s">
        <v>46</v>
      </c>
      <c r="D168">
        <f>_xlfn.QUARTILE.EXC(A154:K163,2)</f>
        <v>0.7</v>
      </c>
    </row>
    <row r="170" spans="1:11" x14ac:dyDescent="0.3">
      <c r="C170" t="s">
        <v>33</v>
      </c>
      <c r="D170">
        <f>_xlfn.QUARTILE.EXC(A154:K163,3)</f>
        <v>0.9</v>
      </c>
    </row>
    <row r="173" spans="1:11" x14ac:dyDescent="0.3">
      <c r="B173" t="s">
        <v>139</v>
      </c>
      <c r="C173" t="s">
        <v>151</v>
      </c>
      <c r="D173">
        <f>_xlfn.PERCENTILE.EXC(A154:K163,0.25)</f>
        <v>0.5</v>
      </c>
    </row>
    <row r="175" spans="1:11" x14ac:dyDescent="0.3">
      <c r="C175" t="s">
        <v>146</v>
      </c>
      <c r="D175">
        <f>_xlfn.PERCENTILE.EXC(A154:K163,0.5)</f>
        <v>0.7</v>
      </c>
    </row>
    <row r="177" spans="2:4" x14ac:dyDescent="0.3">
      <c r="C177" t="s">
        <v>152</v>
      </c>
      <c r="D177">
        <f>_xlfn.PERCENTILE.EXC(A154:K163,0.75)</f>
        <v>0.9</v>
      </c>
    </row>
    <row r="179" spans="2:4" x14ac:dyDescent="0.3">
      <c r="B179" t="s">
        <v>136</v>
      </c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1961-8751-4A3F-94E2-746D1E8A3871}">
  <dimension ref="A1:E57"/>
  <sheetViews>
    <sheetView workbookViewId="0">
      <selection activeCell="E45" sqref="B45:E45"/>
    </sheetView>
  </sheetViews>
  <sheetFormatPr defaultRowHeight="14.4" x14ac:dyDescent="0.3"/>
  <cols>
    <col min="2" max="2" width="28.21875" customWidth="1"/>
  </cols>
  <sheetData>
    <row r="1" spans="1:4" s="7" customFormat="1" ht="25.8" x14ac:dyDescent="0.5">
      <c r="D1" s="7" t="s">
        <v>153</v>
      </c>
    </row>
    <row r="3" spans="1:4" s="1" customFormat="1" ht="21" x14ac:dyDescent="0.4">
      <c r="A3" s="18" t="s">
        <v>154</v>
      </c>
      <c r="B3" s="18"/>
      <c r="C3" s="18"/>
    </row>
    <row r="5" spans="1:4" x14ac:dyDescent="0.3">
      <c r="C5" s="6"/>
    </row>
    <row r="6" spans="1:4" x14ac:dyDescent="0.3">
      <c r="B6" t="s">
        <v>155</v>
      </c>
      <c r="C6" s="6">
        <v>100</v>
      </c>
    </row>
    <row r="7" spans="1:4" x14ac:dyDescent="0.3">
      <c r="B7" t="s">
        <v>158</v>
      </c>
      <c r="C7" s="6" t="s">
        <v>156</v>
      </c>
    </row>
    <row r="8" spans="1:4" x14ac:dyDescent="0.3">
      <c r="B8" t="s">
        <v>159</v>
      </c>
      <c r="C8" s="6" t="s">
        <v>157</v>
      </c>
    </row>
    <row r="9" spans="1:4" x14ac:dyDescent="0.3">
      <c r="B9" t="s">
        <v>160</v>
      </c>
      <c r="C9" s="10">
        <v>0.95</v>
      </c>
    </row>
    <row r="10" spans="1:4" x14ac:dyDescent="0.3">
      <c r="C10" s="6"/>
    </row>
    <row r="11" spans="1:4" x14ac:dyDescent="0.3">
      <c r="C11" s="6"/>
    </row>
    <row r="12" spans="1:4" ht="15" thickBot="1" x14ac:dyDescent="0.35"/>
    <row r="13" spans="1:4" ht="15" thickBot="1" x14ac:dyDescent="0.35">
      <c r="B13" s="14"/>
      <c r="C13" s="15"/>
    </row>
    <row r="16" spans="1:4" ht="15" thickBot="1" x14ac:dyDescent="0.35"/>
    <row r="17" spans="2:3" x14ac:dyDescent="0.3">
      <c r="B17" s="12" t="s">
        <v>161</v>
      </c>
      <c r="C17" s="11">
        <v>168.43202881236795</v>
      </c>
    </row>
    <row r="18" spans="2:3" ht="15" thickBot="1" x14ac:dyDescent="0.35">
      <c r="B18" s="12" t="s">
        <v>162</v>
      </c>
      <c r="C18" s="13">
        <v>171.56797118763205</v>
      </c>
    </row>
    <row r="27" spans="2:3" x14ac:dyDescent="0.3">
      <c r="B27" t="s">
        <v>163</v>
      </c>
      <c r="C27">
        <v>500</v>
      </c>
    </row>
    <row r="28" spans="2:3" x14ac:dyDescent="0.3">
      <c r="B28" t="s">
        <v>164</v>
      </c>
      <c r="C28">
        <v>320</v>
      </c>
    </row>
    <row r="29" spans="2:3" x14ac:dyDescent="0.3">
      <c r="B29" t="s">
        <v>165</v>
      </c>
      <c r="C29" s="9">
        <v>0.9</v>
      </c>
    </row>
    <row r="32" spans="2:3" x14ac:dyDescent="0.3">
      <c r="B32" t="s">
        <v>166</v>
      </c>
      <c r="C32">
        <v>0.64</v>
      </c>
    </row>
    <row r="33" spans="2:5" x14ac:dyDescent="0.3">
      <c r="B33" t="s">
        <v>167</v>
      </c>
      <c r="C33">
        <v>0.36</v>
      </c>
    </row>
    <row r="34" spans="2:5" x14ac:dyDescent="0.3">
      <c r="B34" t="s">
        <v>168</v>
      </c>
      <c r="C34">
        <v>0.21465999999999999</v>
      </c>
    </row>
    <row r="35" spans="2:5" x14ac:dyDescent="0.3">
      <c r="B35" t="s">
        <v>169</v>
      </c>
      <c r="C35">
        <v>1.645</v>
      </c>
    </row>
    <row r="36" spans="2:5" x14ac:dyDescent="0.3">
      <c r="B36" t="s">
        <v>170</v>
      </c>
      <c r="C36">
        <v>3.5312000000000003E-2</v>
      </c>
    </row>
    <row r="38" spans="2:5" x14ac:dyDescent="0.3">
      <c r="B38" s="12" t="s">
        <v>161</v>
      </c>
      <c r="C38" s="12">
        <v>0.60470000000000002</v>
      </c>
    </row>
    <row r="39" spans="2:5" x14ac:dyDescent="0.3">
      <c r="B39" s="12" t="s">
        <v>162</v>
      </c>
      <c r="C39" s="12">
        <v>0.67530000000000001</v>
      </c>
    </row>
    <row r="45" spans="2:5" ht="25.8" x14ac:dyDescent="0.5">
      <c r="B45" s="19" t="s">
        <v>171</v>
      </c>
      <c r="C45" s="20"/>
      <c r="D45" s="20"/>
      <c r="E45" s="20"/>
    </row>
    <row r="48" spans="2:5" x14ac:dyDescent="0.3">
      <c r="B48" t="s">
        <v>163</v>
      </c>
      <c r="C48">
        <v>25</v>
      </c>
    </row>
    <row r="49" spans="2:5" x14ac:dyDescent="0.3">
      <c r="B49" t="s">
        <v>172</v>
      </c>
      <c r="C49" t="s">
        <v>173</v>
      </c>
    </row>
    <row r="50" spans="2:5" x14ac:dyDescent="0.3">
      <c r="B50" t="s">
        <v>176</v>
      </c>
      <c r="C50" t="s">
        <v>174</v>
      </c>
    </row>
    <row r="51" spans="2:5" x14ac:dyDescent="0.3">
      <c r="B51" t="s">
        <v>177</v>
      </c>
      <c r="C51" t="s">
        <v>175</v>
      </c>
    </row>
    <row r="52" spans="2:5" ht="15" thickBot="1" x14ac:dyDescent="0.35"/>
    <row r="53" spans="2:5" ht="15" thickBot="1" x14ac:dyDescent="0.35">
      <c r="B53" s="14"/>
      <c r="C53" s="17"/>
      <c r="D53" s="17"/>
      <c r="E53" s="15"/>
    </row>
    <row r="54" spans="2:5" x14ac:dyDescent="0.3">
      <c r="B54" s="16" t="s">
        <v>179</v>
      </c>
      <c r="C54" s="16">
        <v>4</v>
      </c>
    </row>
    <row r="55" spans="2:5" x14ac:dyDescent="0.3">
      <c r="B55" s="16" t="s">
        <v>178</v>
      </c>
      <c r="C55" s="16">
        <v>2.5</v>
      </c>
    </row>
    <row r="56" spans="2:5" x14ac:dyDescent="0.3">
      <c r="C56" s="16"/>
    </row>
    <row r="57" spans="2:5" x14ac:dyDescent="0.3">
      <c r="C57" s="16"/>
    </row>
  </sheetData>
  <mergeCells count="2">
    <mergeCell ref="B13:C13"/>
    <mergeCell ref="B53:E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moin saiyad</cp:lastModifiedBy>
  <dcterms:created xsi:type="dcterms:W3CDTF">2023-10-29T06:44:00Z</dcterms:created>
  <dcterms:modified xsi:type="dcterms:W3CDTF">2023-11-11T09:10:56Z</dcterms:modified>
</cp:coreProperties>
</file>