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an\Dropbox\PES classroom game\"/>
    </mc:Choice>
  </mc:AlternateContent>
  <xr:revisionPtr revIDLastSave="0" documentId="13_ncr:1_{4C27D0C0-9EF5-404D-A8AC-C60861F8B610}" xr6:coauthVersionLast="43" xr6:coauthVersionMax="43" xr10:uidLastSave="{00000000-0000-0000-0000-000000000000}"/>
  <bookViews>
    <workbookView minimized="1" xWindow="909" yWindow="129" windowWidth="32914" windowHeight="17914" xr2:uid="{00000000-000D-0000-FFFF-FFFF00000000}"/>
  </bookViews>
  <sheets>
    <sheet name="params" sheetId="1" r:id="rId1"/>
    <sheet name="1-baseline" sheetId="4" r:id="rId2"/>
    <sheet name="2-fraud" sheetId="5" r:id="rId3"/>
    <sheet name="3-uncert" sheetId="6" r:id="rId4"/>
    <sheet name="4-auction" sheetId="7" r:id="rId5"/>
    <sheet name="5-community" sheetId="8" r:id="rId6"/>
    <sheet name="6-comm+fraud" sheetId="9" r:id="rId7"/>
    <sheet name="summaries" sheetId="3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R3" i="3" l="1"/>
  <c r="R2" i="3"/>
  <c r="Q2" i="3"/>
  <c r="P2" i="3"/>
  <c r="Q3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B3" i="9"/>
  <c r="E3" i="9" s="1"/>
  <c r="B4" i="9"/>
  <c r="B5" i="9"/>
  <c r="B6" i="9"/>
  <c r="B7" i="9"/>
  <c r="E7" i="9" s="1"/>
  <c r="B8" i="9"/>
  <c r="B9" i="9"/>
  <c r="B10" i="9"/>
  <c r="B11" i="9"/>
  <c r="B12" i="9"/>
  <c r="B13" i="9"/>
  <c r="B14" i="9"/>
  <c r="B15" i="9"/>
  <c r="E15" i="9" s="1"/>
  <c r="B16" i="9"/>
  <c r="E16" i="9" s="1"/>
  <c r="B17" i="9"/>
  <c r="E17" i="9" s="1"/>
  <c r="B18" i="9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  <c r="E2" i="9" s="1"/>
  <c r="C19" i="9"/>
  <c r="C21" i="9"/>
  <c r="C22" i="9"/>
  <c r="C23" i="9"/>
  <c r="C26" i="9"/>
  <c r="C27" i="9"/>
  <c r="C31" i="9"/>
  <c r="C33" i="9"/>
  <c r="C34" i="9"/>
  <c r="C35" i="9"/>
  <c r="K37" i="9"/>
  <c r="H37" i="9"/>
  <c r="E37" i="9"/>
  <c r="K36" i="9"/>
  <c r="H36" i="9"/>
  <c r="E36" i="9"/>
  <c r="K35" i="9"/>
  <c r="E35" i="9"/>
  <c r="K34" i="9"/>
  <c r="H34" i="9"/>
  <c r="E34" i="9"/>
  <c r="K33" i="9"/>
  <c r="H33" i="9"/>
  <c r="E33" i="9"/>
  <c r="K32" i="9"/>
  <c r="H32" i="9"/>
  <c r="E32" i="9"/>
  <c r="K31" i="9"/>
  <c r="H31" i="9"/>
  <c r="E31" i="9"/>
  <c r="K30" i="9"/>
  <c r="H30" i="9"/>
  <c r="E30" i="9"/>
  <c r="K29" i="9"/>
  <c r="H29" i="9"/>
  <c r="E29" i="9"/>
  <c r="K28" i="9"/>
  <c r="H28" i="9"/>
  <c r="E28" i="9"/>
  <c r="K27" i="9"/>
  <c r="H27" i="9"/>
  <c r="E27" i="9"/>
  <c r="K26" i="9"/>
  <c r="H26" i="9"/>
  <c r="E26" i="9"/>
  <c r="K25" i="9"/>
  <c r="H25" i="9"/>
  <c r="E25" i="9"/>
  <c r="K24" i="9"/>
  <c r="H24" i="9"/>
  <c r="E24" i="9"/>
  <c r="K23" i="9"/>
  <c r="H23" i="9"/>
  <c r="E23" i="9"/>
  <c r="K22" i="9"/>
  <c r="H22" i="9"/>
  <c r="E22" i="9"/>
  <c r="K21" i="9"/>
  <c r="H21" i="9"/>
  <c r="E21" i="9"/>
  <c r="K20" i="9"/>
  <c r="E20" i="9"/>
  <c r="K19" i="9"/>
  <c r="H19" i="9"/>
  <c r="K18" i="9"/>
  <c r="H18" i="9"/>
  <c r="E18" i="9"/>
  <c r="K17" i="9"/>
  <c r="H17" i="9"/>
  <c r="K16" i="9"/>
  <c r="H16" i="9"/>
  <c r="K15" i="9"/>
  <c r="H15" i="9"/>
  <c r="K14" i="9"/>
  <c r="H14" i="9"/>
  <c r="E14" i="9"/>
  <c r="K13" i="9"/>
  <c r="H13" i="9"/>
  <c r="E13" i="9"/>
  <c r="K12" i="9"/>
  <c r="H12" i="9"/>
  <c r="E12" i="9"/>
  <c r="K11" i="9"/>
  <c r="H11" i="9"/>
  <c r="E11" i="9"/>
  <c r="K10" i="9"/>
  <c r="H10" i="9"/>
  <c r="E10" i="9"/>
  <c r="K9" i="9"/>
  <c r="H9" i="9"/>
  <c r="E9" i="9"/>
  <c r="K8" i="9"/>
  <c r="H8" i="9"/>
  <c r="E8" i="9"/>
  <c r="K7" i="9"/>
  <c r="H7" i="9"/>
  <c r="K6" i="9"/>
  <c r="H6" i="9"/>
  <c r="E6" i="9"/>
  <c r="K5" i="9"/>
  <c r="H5" i="9"/>
  <c r="E5" i="9"/>
  <c r="K4" i="9"/>
  <c r="H4" i="9"/>
  <c r="E4" i="9"/>
  <c r="K3" i="9"/>
  <c r="H3" i="9"/>
  <c r="K2" i="9"/>
  <c r="G2" i="9"/>
  <c r="H2" i="9" s="1"/>
  <c r="B3" i="8"/>
  <c r="B4" i="8"/>
  <c r="E4" i="8" s="1"/>
  <c r="B5" i="8"/>
  <c r="B6" i="8"/>
  <c r="E6" i="8" s="1"/>
  <c r="B7" i="8"/>
  <c r="B8" i="8"/>
  <c r="B9" i="8"/>
  <c r="B10" i="8"/>
  <c r="B11" i="8"/>
  <c r="B12" i="8"/>
  <c r="B13" i="8"/>
  <c r="B14" i="8"/>
  <c r="E14" i="8" s="1"/>
  <c r="B15" i="8"/>
  <c r="B16" i="8"/>
  <c r="E16" i="8" s="1"/>
  <c r="B17" i="8"/>
  <c r="B18" i="8"/>
  <c r="E18" i="8" s="1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2" i="8"/>
  <c r="E2" i="8" s="1"/>
  <c r="H37" i="8"/>
  <c r="G37" i="8"/>
  <c r="F37" i="8"/>
  <c r="E37" i="8"/>
  <c r="C37" i="8"/>
  <c r="C37" i="9" s="1"/>
  <c r="H36" i="8"/>
  <c r="G36" i="8"/>
  <c r="F36" i="8"/>
  <c r="E36" i="8"/>
  <c r="C36" i="8"/>
  <c r="C36" i="9" s="1"/>
  <c r="H35" i="8"/>
  <c r="G35" i="8"/>
  <c r="F35" i="8"/>
  <c r="E35" i="8"/>
  <c r="C35" i="8"/>
  <c r="H34" i="8"/>
  <c r="G34" i="8"/>
  <c r="F34" i="8"/>
  <c r="I34" i="8" s="1"/>
  <c r="E34" i="8"/>
  <c r="C34" i="8"/>
  <c r="H33" i="8"/>
  <c r="G33" i="8"/>
  <c r="F33" i="8"/>
  <c r="I33" i="8" s="1"/>
  <c r="E33" i="8"/>
  <c r="C33" i="8"/>
  <c r="H32" i="8"/>
  <c r="G32" i="8"/>
  <c r="F32" i="8"/>
  <c r="E32" i="8"/>
  <c r="C32" i="8"/>
  <c r="C32" i="9" s="1"/>
  <c r="H31" i="8"/>
  <c r="G31" i="8"/>
  <c r="F31" i="8"/>
  <c r="E31" i="8"/>
  <c r="C31" i="8"/>
  <c r="H30" i="8"/>
  <c r="G30" i="8"/>
  <c r="F30" i="8"/>
  <c r="I30" i="8" s="1"/>
  <c r="E30" i="8"/>
  <c r="C30" i="8"/>
  <c r="C30" i="9" s="1"/>
  <c r="H29" i="8"/>
  <c r="G29" i="8"/>
  <c r="F29" i="8"/>
  <c r="E29" i="8"/>
  <c r="C29" i="8"/>
  <c r="C29" i="9" s="1"/>
  <c r="H28" i="8"/>
  <c r="G28" i="8"/>
  <c r="F28" i="8"/>
  <c r="E28" i="8"/>
  <c r="C28" i="8"/>
  <c r="C28" i="9" s="1"/>
  <c r="H27" i="8"/>
  <c r="G27" i="8"/>
  <c r="F27" i="8"/>
  <c r="I27" i="8" s="1"/>
  <c r="E27" i="8"/>
  <c r="C27" i="8"/>
  <c r="H26" i="8"/>
  <c r="G26" i="8"/>
  <c r="F26" i="8"/>
  <c r="I26" i="8" s="1"/>
  <c r="E26" i="8"/>
  <c r="C26" i="8"/>
  <c r="H25" i="8"/>
  <c r="G25" i="8"/>
  <c r="F25" i="8"/>
  <c r="E25" i="8"/>
  <c r="C25" i="8"/>
  <c r="C25" i="9" s="1"/>
  <c r="H24" i="8"/>
  <c r="G24" i="8"/>
  <c r="F24" i="8"/>
  <c r="E24" i="8"/>
  <c r="C24" i="8"/>
  <c r="C24" i="9" s="1"/>
  <c r="H23" i="8"/>
  <c r="G23" i="8"/>
  <c r="F23" i="8"/>
  <c r="E23" i="8"/>
  <c r="C23" i="8"/>
  <c r="H22" i="8"/>
  <c r="G22" i="8"/>
  <c r="F22" i="8"/>
  <c r="I22" i="8" s="1"/>
  <c r="E22" i="8"/>
  <c r="C22" i="8"/>
  <c r="H21" i="8"/>
  <c r="G21" i="8"/>
  <c r="F21" i="8"/>
  <c r="I21" i="8" s="1"/>
  <c r="E21" i="8"/>
  <c r="C21" i="8"/>
  <c r="H20" i="8"/>
  <c r="G20" i="8"/>
  <c r="F20" i="8"/>
  <c r="E20" i="8"/>
  <c r="C20" i="8"/>
  <c r="C20" i="9" s="1"/>
  <c r="H19" i="8"/>
  <c r="G19" i="8"/>
  <c r="F19" i="8"/>
  <c r="E19" i="8"/>
  <c r="C19" i="8"/>
  <c r="H18" i="8"/>
  <c r="G18" i="8"/>
  <c r="F18" i="8"/>
  <c r="I18" i="8" s="1"/>
  <c r="C18" i="8"/>
  <c r="C18" i="9" s="1"/>
  <c r="H17" i="8"/>
  <c r="G17" i="8"/>
  <c r="F17" i="8"/>
  <c r="I17" i="8" s="1"/>
  <c r="E17" i="8"/>
  <c r="C17" i="8"/>
  <c r="C17" i="9" s="1"/>
  <c r="H16" i="8"/>
  <c r="G16" i="8"/>
  <c r="F16" i="8"/>
  <c r="C16" i="8"/>
  <c r="C16" i="9" s="1"/>
  <c r="H15" i="8"/>
  <c r="G15" i="8"/>
  <c r="F15" i="8"/>
  <c r="I15" i="8" s="1"/>
  <c r="E15" i="8"/>
  <c r="C15" i="8"/>
  <c r="C15" i="9" s="1"/>
  <c r="H14" i="8"/>
  <c r="G14" i="8"/>
  <c r="F14" i="8"/>
  <c r="C14" i="8"/>
  <c r="C14" i="9" s="1"/>
  <c r="H13" i="8"/>
  <c r="G13" i="8"/>
  <c r="F13" i="8"/>
  <c r="E13" i="8"/>
  <c r="C13" i="8"/>
  <c r="C13" i="9" s="1"/>
  <c r="H12" i="8"/>
  <c r="G12" i="8"/>
  <c r="F12" i="8"/>
  <c r="E12" i="8"/>
  <c r="C12" i="8"/>
  <c r="C12" i="9" s="1"/>
  <c r="H11" i="8"/>
  <c r="G11" i="8"/>
  <c r="F11" i="8"/>
  <c r="I11" i="8" s="1"/>
  <c r="E11" i="8"/>
  <c r="C11" i="8"/>
  <c r="C11" i="9" s="1"/>
  <c r="H10" i="8"/>
  <c r="G10" i="8"/>
  <c r="F10" i="8"/>
  <c r="I10" i="8" s="1"/>
  <c r="E10" i="8"/>
  <c r="C10" i="8"/>
  <c r="C10" i="9" s="1"/>
  <c r="H9" i="8"/>
  <c r="G9" i="8"/>
  <c r="F9" i="8"/>
  <c r="I9" i="8" s="1"/>
  <c r="E9" i="8"/>
  <c r="C9" i="8"/>
  <c r="C9" i="9" s="1"/>
  <c r="H8" i="8"/>
  <c r="G8" i="8"/>
  <c r="F8" i="8"/>
  <c r="E8" i="8"/>
  <c r="C8" i="8"/>
  <c r="C8" i="9" s="1"/>
  <c r="H7" i="8"/>
  <c r="G7" i="8"/>
  <c r="F7" i="8"/>
  <c r="E7" i="8"/>
  <c r="C7" i="8"/>
  <c r="C7" i="9" s="1"/>
  <c r="H6" i="8"/>
  <c r="G6" i="8"/>
  <c r="F6" i="8"/>
  <c r="I6" i="8" s="1"/>
  <c r="C6" i="8"/>
  <c r="C6" i="9" s="1"/>
  <c r="H5" i="8"/>
  <c r="G5" i="8"/>
  <c r="F5" i="8"/>
  <c r="I5" i="8" s="1"/>
  <c r="E5" i="8"/>
  <c r="C5" i="8"/>
  <c r="C5" i="9" s="1"/>
  <c r="H4" i="8"/>
  <c r="G4" i="8"/>
  <c r="F4" i="8"/>
  <c r="C4" i="8"/>
  <c r="C4" i="9" s="1"/>
  <c r="H3" i="8"/>
  <c r="G3" i="8"/>
  <c r="F3" i="8"/>
  <c r="I3" i="8" s="1"/>
  <c r="E3" i="8"/>
  <c r="C3" i="8"/>
  <c r="C3" i="9" s="1"/>
  <c r="H2" i="8"/>
  <c r="G2" i="8"/>
  <c r="F2" i="8"/>
  <c r="C2" i="8"/>
  <c r="C2" i="9" s="1"/>
  <c r="P9" i="3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B3" i="6"/>
  <c r="B4" i="6"/>
  <c r="B5" i="6"/>
  <c r="D5" i="6" s="1"/>
  <c r="B6" i="6"/>
  <c r="B7" i="6"/>
  <c r="B8" i="6"/>
  <c r="B9" i="6"/>
  <c r="D9" i="6" s="1"/>
  <c r="B10" i="6"/>
  <c r="D10" i="6" s="1"/>
  <c r="B11" i="6"/>
  <c r="B12" i="6"/>
  <c r="B13" i="6"/>
  <c r="D13" i="6" s="1"/>
  <c r="B14" i="6"/>
  <c r="D14" i="6" s="1"/>
  <c r="B15" i="6"/>
  <c r="B16" i="6"/>
  <c r="B17" i="6"/>
  <c r="D17" i="6" s="1"/>
  <c r="B18" i="6"/>
  <c r="D18" i="6" s="1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2" i="5"/>
  <c r="O3" i="3"/>
  <c r="N3" i="3"/>
  <c r="M3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H37" i="7"/>
  <c r="D37" i="7"/>
  <c r="G37" i="7" s="1"/>
  <c r="J37" i="7" s="1"/>
  <c r="H36" i="7"/>
  <c r="D36" i="7"/>
  <c r="H35" i="7"/>
  <c r="D35" i="7"/>
  <c r="H34" i="7"/>
  <c r="D34" i="7"/>
  <c r="H33" i="7"/>
  <c r="D33" i="7"/>
  <c r="G33" i="7" s="1"/>
  <c r="H32" i="7"/>
  <c r="D32" i="7"/>
  <c r="G32" i="7" s="1"/>
  <c r="J32" i="7" s="1"/>
  <c r="H31" i="7"/>
  <c r="D31" i="7"/>
  <c r="H30" i="7"/>
  <c r="D30" i="7"/>
  <c r="H29" i="7"/>
  <c r="D29" i="7"/>
  <c r="H28" i="7"/>
  <c r="D28" i="7"/>
  <c r="G28" i="7" s="1"/>
  <c r="J28" i="7" s="1"/>
  <c r="H27" i="7"/>
  <c r="F27" i="7"/>
  <c r="D27" i="7"/>
  <c r="H26" i="7"/>
  <c r="D26" i="7"/>
  <c r="H25" i="7"/>
  <c r="D25" i="7"/>
  <c r="G25" i="7" s="1"/>
  <c r="H24" i="7"/>
  <c r="D24" i="7"/>
  <c r="H23" i="7"/>
  <c r="D23" i="7"/>
  <c r="H22" i="7"/>
  <c r="D22" i="7"/>
  <c r="H21" i="7"/>
  <c r="D21" i="7"/>
  <c r="F21" i="7" s="1"/>
  <c r="H20" i="7"/>
  <c r="D20" i="7"/>
  <c r="G20" i="7" s="1"/>
  <c r="J20" i="7" s="1"/>
  <c r="H19" i="7"/>
  <c r="D19" i="7"/>
  <c r="G19" i="7" s="1"/>
  <c r="J19" i="7" s="1"/>
  <c r="H18" i="7"/>
  <c r="D18" i="7"/>
  <c r="H17" i="7"/>
  <c r="D17" i="7"/>
  <c r="G17" i="7" s="1"/>
  <c r="H16" i="7"/>
  <c r="D16" i="7"/>
  <c r="G16" i="7" s="1"/>
  <c r="J16" i="7" s="1"/>
  <c r="H15" i="7"/>
  <c r="D15" i="7"/>
  <c r="G15" i="7" s="1"/>
  <c r="J15" i="7" s="1"/>
  <c r="H14" i="7"/>
  <c r="D14" i="7"/>
  <c r="G14" i="7" s="1"/>
  <c r="H13" i="7"/>
  <c r="D13" i="7"/>
  <c r="F13" i="7" s="1"/>
  <c r="H12" i="7"/>
  <c r="D12" i="7"/>
  <c r="G12" i="7" s="1"/>
  <c r="H11" i="7"/>
  <c r="D11" i="7"/>
  <c r="G11" i="7" s="1"/>
  <c r="J11" i="7" s="1"/>
  <c r="H10" i="7"/>
  <c r="D10" i="7"/>
  <c r="H9" i="7"/>
  <c r="D9" i="7"/>
  <c r="G9" i="7" s="1"/>
  <c r="H8" i="7"/>
  <c r="D8" i="7"/>
  <c r="G8" i="7" s="1"/>
  <c r="J8" i="7" s="1"/>
  <c r="H7" i="7"/>
  <c r="D7" i="7"/>
  <c r="G7" i="7" s="1"/>
  <c r="J7" i="7" s="1"/>
  <c r="H6" i="7"/>
  <c r="D6" i="7"/>
  <c r="H5" i="7"/>
  <c r="D5" i="7"/>
  <c r="G5" i="7" s="1"/>
  <c r="H4" i="7"/>
  <c r="D4" i="7"/>
  <c r="G4" i="7" s="1"/>
  <c r="J4" i="7" s="1"/>
  <c r="H3" i="7"/>
  <c r="D3" i="7"/>
  <c r="H2" i="7"/>
  <c r="D2" i="7"/>
  <c r="O2" i="3"/>
  <c r="N2" i="3"/>
  <c r="M2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H37" i="6"/>
  <c r="G37" i="6"/>
  <c r="F37" i="6"/>
  <c r="E37" i="6"/>
  <c r="D37" i="6"/>
  <c r="H36" i="6"/>
  <c r="G36" i="6"/>
  <c r="F36" i="6"/>
  <c r="E36" i="6"/>
  <c r="D36" i="6"/>
  <c r="H35" i="6"/>
  <c r="G35" i="6"/>
  <c r="F35" i="6"/>
  <c r="E35" i="6"/>
  <c r="D35" i="6"/>
  <c r="H34" i="6"/>
  <c r="G34" i="6"/>
  <c r="F34" i="6"/>
  <c r="E34" i="6"/>
  <c r="D34" i="6"/>
  <c r="H33" i="6"/>
  <c r="G33" i="6"/>
  <c r="F33" i="6"/>
  <c r="E33" i="6"/>
  <c r="D33" i="6"/>
  <c r="H32" i="6"/>
  <c r="G32" i="6"/>
  <c r="F32" i="6"/>
  <c r="E32" i="6"/>
  <c r="D32" i="6"/>
  <c r="H31" i="6"/>
  <c r="G31" i="6"/>
  <c r="F31" i="6"/>
  <c r="I31" i="6" s="1"/>
  <c r="E31" i="6"/>
  <c r="D31" i="6"/>
  <c r="H30" i="6"/>
  <c r="G30" i="6"/>
  <c r="F30" i="6"/>
  <c r="I30" i="6" s="1"/>
  <c r="E30" i="6"/>
  <c r="D30" i="6"/>
  <c r="H29" i="6"/>
  <c r="G29" i="6"/>
  <c r="F29" i="6"/>
  <c r="E29" i="6"/>
  <c r="D29" i="6"/>
  <c r="H28" i="6"/>
  <c r="G28" i="6"/>
  <c r="F28" i="6"/>
  <c r="E28" i="6"/>
  <c r="D28" i="6"/>
  <c r="H27" i="6"/>
  <c r="G27" i="6"/>
  <c r="F27" i="6"/>
  <c r="I27" i="6" s="1"/>
  <c r="E27" i="6"/>
  <c r="D27" i="6"/>
  <c r="H26" i="6"/>
  <c r="G26" i="6"/>
  <c r="F26" i="6"/>
  <c r="E26" i="6"/>
  <c r="D26" i="6"/>
  <c r="H25" i="6"/>
  <c r="G25" i="6"/>
  <c r="F25" i="6"/>
  <c r="E25" i="6"/>
  <c r="D25" i="6"/>
  <c r="H24" i="6"/>
  <c r="G24" i="6"/>
  <c r="F24" i="6"/>
  <c r="E24" i="6"/>
  <c r="D24" i="6"/>
  <c r="H23" i="6"/>
  <c r="G23" i="6"/>
  <c r="F23" i="6"/>
  <c r="E23" i="6"/>
  <c r="D23" i="6"/>
  <c r="H22" i="6"/>
  <c r="G22" i="6"/>
  <c r="F22" i="6"/>
  <c r="E22" i="6"/>
  <c r="D22" i="6"/>
  <c r="H21" i="6"/>
  <c r="G21" i="6"/>
  <c r="F21" i="6"/>
  <c r="E21" i="6"/>
  <c r="D21" i="6"/>
  <c r="H20" i="6"/>
  <c r="G20" i="6"/>
  <c r="F20" i="6"/>
  <c r="E20" i="6"/>
  <c r="D20" i="6"/>
  <c r="H19" i="6"/>
  <c r="G19" i="6"/>
  <c r="F19" i="6"/>
  <c r="E19" i="6"/>
  <c r="D19" i="6"/>
  <c r="H18" i="6"/>
  <c r="G18" i="6"/>
  <c r="F18" i="6"/>
  <c r="E18" i="6"/>
  <c r="H17" i="6"/>
  <c r="G17" i="6"/>
  <c r="F17" i="6"/>
  <c r="E17" i="6"/>
  <c r="H16" i="6"/>
  <c r="G16" i="6"/>
  <c r="F16" i="6"/>
  <c r="I16" i="6" s="1"/>
  <c r="E16" i="6"/>
  <c r="D16" i="6"/>
  <c r="H15" i="6"/>
  <c r="G15" i="6"/>
  <c r="F15" i="6"/>
  <c r="E15" i="6"/>
  <c r="D15" i="6"/>
  <c r="H14" i="6"/>
  <c r="G14" i="6"/>
  <c r="F14" i="6"/>
  <c r="I14" i="6" s="1"/>
  <c r="E14" i="6"/>
  <c r="H13" i="6"/>
  <c r="G13" i="6"/>
  <c r="F13" i="6"/>
  <c r="E13" i="6"/>
  <c r="H12" i="6"/>
  <c r="G12" i="6"/>
  <c r="F12" i="6"/>
  <c r="I12" i="6" s="1"/>
  <c r="E12" i="6"/>
  <c r="D12" i="6"/>
  <c r="H11" i="6"/>
  <c r="G11" i="6"/>
  <c r="F11" i="6"/>
  <c r="E11" i="6"/>
  <c r="D11" i="6"/>
  <c r="H10" i="6"/>
  <c r="G10" i="6"/>
  <c r="F10" i="6"/>
  <c r="E10" i="6"/>
  <c r="H9" i="6"/>
  <c r="G9" i="6"/>
  <c r="F9" i="6"/>
  <c r="E9" i="6"/>
  <c r="H8" i="6"/>
  <c r="G8" i="6"/>
  <c r="F8" i="6"/>
  <c r="E8" i="6"/>
  <c r="D8" i="6"/>
  <c r="H7" i="6"/>
  <c r="G7" i="6"/>
  <c r="F7" i="6"/>
  <c r="E7" i="6"/>
  <c r="D7" i="6"/>
  <c r="H6" i="6"/>
  <c r="G6" i="6"/>
  <c r="F6" i="6"/>
  <c r="I6" i="6" s="1"/>
  <c r="E6" i="6"/>
  <c r="D6" i="6"/>
  <c r="H5" i="6"/>
  <c r="G5" i="6"/>
  <c r="F5" i="6"/>
  <c r="E5" i="6"/>
  <c r="H4" i="6"/>
  <c r="G4" i="6"/>
  <c r="F4" i="6"/>
  <c r="E4" i="6"/>
  <c r="D4" i="6"/>
  <c r="H3" i="6"/>
  <c r="G3" i="6"/>
  <c r="F3" i="6"/>
  <c r="E3" i="6"/>
  <c r="D3" i="6"/>
  <c r="H2" i="6"/>
  <c r="G2" i="6"/>
  <c r="F2" i="6"/>
  <c r="E2" i="6"/>
  <c r="D2" i="6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I37" i="5"/>
  <c r="G37" i="5"/>
  <c r="J37" i="5" s="1"/>
  <c r="F37" i="5"/>
  <c r="D37" i="5"/>
  <c r="I36" i="5"/>
  <c r="G36" i="5"/>
  <c r="D36" i="5"/>
  <c r="I35" i="5"/>
  <c r="G35" i="5"/>
  <c r="J35" i="5" s="1"/>
  <c r="F35" i="5"/>
  <c r="D35" i="5"/>
  <c r="I34" i="5"/>
  <c r="G34" i="5"/>
  <c r="F34" i="5"/>
  <c r="D34" i="5"/>
  <c r="I33" i="5"/>
  <c r="G33" i="5"/>
  <c r="J33" i="5" s="1"/>
  <c r="F33" i="5"/>
  <c r="D33" i="5"/>
  <c r="I32" i="5"/>
  <c r="G32" i="5"/>
  <c r="J32" i="5" s="1"/>
  <c r="D32" i="5"/>
  <c r="I31" i="5"/>
  <c r="G31" i="5"/>
  <c r="J31" i="5" s="1"/>
  <c r="F31" i="5"/>
  <c r="D31" i="5"/>
  <c r="I30" i="5"/>
  <c r="G30" i="5"/>
  <c r="F30" i="5"/>
  <c r="D30" i="5"/>
  <c r="I29" i="5"/>
  <c r="G29" i="5"/>
  <c r="H29" i="5" s="1"/>
  <c r="F29" i="5"/>
  <c r="D29" i="5"/>
  <c r="I28" i="5"/>
  <c r="G28" i="5"/>
  <c r="J28" i="5" s="1"/>
  <c r="D28" i="5"/>
  <c r="I27" i="5"/>
  <c r="G27" i="5"/>
  <c r="F27" i="5"/>
  <c r="D27" i="5"/>
  <c r="I26" i="5"/>
  <c r="G26" i="5"/>
  <c r="J26" i="5" s="1"/>
  <c r="F26" i="5"/>
  <c r="D26" i="5"/>
  <c r="I25" i="5"/>
  <c r="G25" i="5"/>
  <c r="J25" i="5" s="1"/>
  <c r="D25" i="5"/>
  <c r="I24" i="5"/>
  <c r="G24" i="5"/>
  <c r="J24" i="5" s="1"/>
  <c r="D24" i="5"/>
  <c r="I23" i="5"/>
  <c r="G23" i="5"/>
  <c r="F23" i="5"/>
  <c r="D23" i="5"/>
  <c r="I22" i="5"/>
  <c r="G22" i="5"/>
  <c r="J22" i="5" s="1"/>
  <c r="F22" i="5"/>
  <c r="D22" i="5"/>
  <c r="I21" i="5"/>
  <c r="G21" i="5"/>
  <c r="J21" i="5" s="1"/>
  <c r="D21" i="5"/>
  <c r="I20" i="5"/>
  <c r="G20" i="5"/>
  <c r="D20" i="5"/>
  <c r="I19" i="5"/>
  <c r="G19" i="5"/>
  <c r="J19" i="5" s="1"/>
  <c r="F19" i="5"/>
  <c r="D19" i="5"/>
  <c r="I18" i="5"/>
  <c r="G18" i="5"/>
  <c r="J18" i="5" s="1"/>
  <c r="F18" i="5"/>
  <c r="D18" i="5"/>
  <c r="I17" i="5"/>
  <c r="G17" i="5"/>
  <c r="F17" i="5"/>
  <c r="D17" i="5"/>
  <c r="I16" i="5"/>
  <c r="G16" i="5"/>
  <c r="F16" i="5"/>
  <c r="D16" i="5"/>
  <c r="I15" i="5"/>
  <c r="G15" i="5"/>
  <c r="D15" i="5"/>
  <c r="I14" i="5"/>
  <c r="G14" i="5"/>
  <c r="F14" i="5"/>
  <c r="I13" i="5"/>
  <c r="G13" i="5"/>
  <c r="I12" i="5"/>
  <c r="G12" i="5"/>
  <c r="F12" i="5"/>
  <c r="I11" i="5"/>
  <c r="G11" i="5"/>
  <c r="J11" i="5" s="1"/>
  <c r="F11" i="5"/>
  <c r="I10" i="5"/>
  <c r="G10" i="5"/>
  <c r="F10" i="5"/>
  <c r="I9" i="5"/>
  <c r="G9" i="5"/>
  <c r="I8" i="5"/>
  <c r="G8" i="5"/>
  <c r="F8" i="5"/>
  <c r="I7" i="5"/>
  <c r="G7" i="5"/>
  <c r="J7" i="5" s="1"/>
  <c r="F7" i="5"/>
  <c r="I6" i="5"/>
  <c r="G6" i="5"/>
  <c r="I5" i="5"/>
  <c r="G5" i="5"/>
  <c r="I4" i="5"/>
  <c r="G4" i="5"/>
  <c r="F4" i="5"/>
  <c r="I3" i="5"/>
  <c r="G3" i="5"/>
  <c r="F3" i="5"/>
  <c r="I2" i="5"/>
  <c r="G2" i="5"/>
  <c r="E2" i="5"/>
  <c r="F2" i="5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2" i="3"/>
  <c r="G37" i="4"/>
  <c r="F37" i="4"/>
  <c r="E37" i="4"/>
  <c r="H37" i="4" s="1"/>
  <c r="D37" i="4"/>
  <c r="G36" i="4"/>
  <c r="F36" i="4"/>
  <c r="E36" i="4"/>
  <c r="H36" i="4" s="1"/>
  <c r="D36" i="4"/>
  <c r="G35" i="4"/>
  <c r="F35" i="4"/>
  <c r="E35" i="4"/>
  <c r="H35" i="4" s="1"/>
  <c r="D35" i="4"/>
  <c r="G34" i="4"/>
  <c r="F34" i="4"/>
  <c r="E34" i="4"/>
  <c r="H34" i="4" s="1"/>
  <c r="D34" i="4"/>
  <c r="G33" i="4"/>
  <c r="F33" i="4"/>
  <c r="E33" i="4"/>
  <c r="H33" i="4" s="1"/>
  <c r="D33" i="4"/>
  <c r="G32" i="4"/>
  <c r="F32" i="4"/>
  <c r="E32" i="4"/>
  <c r="H32" i="4" s="1"/>
  <c r="D32" i="4"/>
  <c r="G31" i="4"/>
  <c r="F31" i="4"/>
  <c r="E31" i="4"/>
  <c r="H31" i="4" s="1"/>
  <c r="D31" i="4"/>
  <c r="G30" i="4"/>
  <c r="F30" i="4"/>
  <c r="E30" i="4"/>
  <c r="H30" i="4" s="1"/>
  <c r="D30" i="4"/>
  <c r="G29" i="4"/>
  <c r="F29" i="4"/>
  <c r="E29" i="4"/>
  <c r="H29" i="4" s="1"/>
  <c r="D29" i="4"/>
  <c r="G28" i="4"/>
  <c r="F28" i="4"/>
  <c r="E28" i="4"/>
  <c r="H28" i="4" s="1"/>
  <c r="D28" i="4"/>
  <c r="G27" i="4"/>
  <c r="F27" i="4"/>
  <c r="E27" i="4"/>
  <c r="H27" i="4" s="1"/>
  <c r="D27" i="4"/>
  <c r="G26" i="4"/>
  <c r="F26" i="4"/>
  <c r="E26" i="4"/>
  <c r="H26" i="4" s="1"/>
  <c r="D26" i="4"/>
  <c r="G25" i="4"/>
  <c r="F25" i="4"/>
  <c r="E25" i="4"/>
  <c r="H25" i="4" s="1"/>
  <c r="D25" i="4"/>
  <c r="G24" i="4"/>
  <c r="F24" i="4"/>
  <c r="E24" i="4"/>
  <c r="H24" i="4" s="1"/>
  <c r="D24" i="4"/>
  <c r="G23" i="4"/>
  <c r="F23" i="4"/>
  <c r="E23" i="4"/>
  <c r="H23" i="4" s="1"/>
  <c r="D23" i="4"/>
  <c r="G22" i="4"/>
  <c r="F22" i="4"/>
  <c r="E22" i="4"/>
  <c r="H22" i="4" s="1"/>
  <c r="D22" i="4"/>
  <c r="G21" i="4"/>
  <c r="F21" i="4"/>
  <c r="E21" i="4"/>
  <c r="H21" i="4" s="1"/>
  <c r="D21" i="4"/>
  <c r="G20" i="4"/>
  <c r="F20" i="4"/>
  <c r="E20" i="4"/>
  <c r="H20" i="4" s="1"/>
  <c r="D20" i="4"/>
  <c r="G19" i="4"/>
  <c r="F19" i="4"/>
  <c r="E19" i="4"/>
  <c r="H19" i="4" s="1"/>
  <c r="D19" i="4"/>
  <c r="G18" i="4"/>
  <c r="F18" i="4"/>
  <c r="E18" i="4"/>
  <c r="H18" i="4" s="1"/>
  <c r="D18" i="4"/>
  <c r="G17" i="4"/>
  <c r="F17" i="4"/>
  <c r="E17" i="4"/>
  <c r="H17" i="4" s="1"/>
  <c r="D17" i="4"/>
  <c r="G16" i="4"/>
  <c r="F16" i="4"/>
  <c r="E16" i="4"/>
  <c r="H16" i="4" s="1"/>
  <c r="D16" i="4"/>
  <c r="G15" i="4"/>
  <c r="F15" i="4"/>
  <c r="E15" i="4"/>
  <c r="H15" i="4" s="1"/>
  <c r="D15" i="4"/>
  <c r="G14" i="4"/>
  <c r="F14" i="4"/>
  <c r="E14" i="4"/>
  <c r="H14" i="4" s="1"/>
  <c r="D14" i="4"/>
  <c r="G13" i="4"/>
  <c r="F13" i="4"/>
  <c r="E13" i="4"/>
  <c r="H13" i="4" s="1"/>
  <c r="D13" i="4"/>
  <c r="G12" i="4"/>
  <c r="F12" i="4"/>
  <c r="E12" i="4"/>
  <c r="H12" i="4" s="1"/>
  <c r="D12" i="4"/>
  <c r="G11" i="4"/>
  <c r="F11" i="4"/>
  <c r="E11" i="4"/>
  <c r="H11" i="4" s="1"/>
  <c r="D11" i="4"/>
  <c r="G10" i="4"/>
  <c r="F10" i="4"/>
  <c r="E10" i="4"/>
  <c r="H10" i="4" s="1"/>
  <c r="D10" i="4"/>
  <c r="G9" i="4"/>
  <c r="F9" i="4"/>
  <c r="E9" i="4"/>
  <c r="H9" i="4" s="1"/>
  <c r="D9" i="4"/>
  <c r="G8" i="4"/>
  <c r="F8" i="4"/>
  <c r="E8" i="4"/>
  <c r="H8" i="4" s="1"/>
  <c r="D8" i="4"/>
  <c r="G7" i="4"/>
  <c r="F7" i="4"/>
  <c r="E7" i="4"/>
  <c r="H7" i="4" s="1"/>
  <c r="D7" i="4"/>
  <c r="G6" i="4"/>
  <c r="F6" i="4"/>
  <c r="E6" i="4"/>
  <c r="H6" i="4" s="1"/>
  <c r="D6" i="4"/>
  <c r="G5" i="4"/>
  <c r="F5" i="4"/>
  <c r="E5" i="4"/>
  <c r="H5" i="4" s="1"/>
  <c r="D5" i="4"/>
  <c r="G4" i="4"/>
  <c r="F4" i="4"/>
  <c r="E4" i="4"/>
  <c r="H4" i="4" s="1"/>
  <c r="D4" i="4"/>
  <c r="G3" i="4"/>
  <c r="F3" i="4"/>
  <c r="E3" i="4"/>
  <c r="H3" i="4" s="1"/>
  <c r="D3" i="4"/>
  <c r="G2" i="4"/>
  <c r="F2" i="4"/>
  <c r="E2" i="4"/>
  <c r="H2" i="4" s="1"/>
  <c r="D2" i="4"/>
  <c r="B28" i="1" l="1"/>
  <c r="I7" i="8"/>
  <c r="I56" i="3"/>
  <c r="J56" i="3" s="1"/>
  <c r="I48" i="3"/>
  <c r="J48" i="3" s="1"/>
  <c r="I7" i="6"/>
  <c r="J7" i="6" s="1"/>
  <c r="I25" i="8"/>
  <c r="I37" i="8"/>
  <c r="J12" i="7"/>
  <c r="M13" i="3"/>
  <c r="M12" i="3"/>
  <c r="I23" i="8"/>
  <c r="I35" i="8"/>
  <c r="I28" i="6"/>
  <c r="J28" i="6" s="1"/>
  <c r="I13" i="8"/>
  <c r="M8" i="3"/>
  <c r="I8" i="6"/>
  <c r="J8" i="6" s="1"/>
  <c r="I19" i="8"/>
  <c r="I31" i="8"/>
  <c r="I40" i="3"/>
  <c r="J40" i="3" s="1"/>
  <c r="I14" i="8"/>
  <c r="J33" i="7"/>
  <c r="I29" i="8"/>
  <c r="I41" i="3"/>
  <c r="J41" i="3" s="1"/>
  <c r="I11" i="6"/>
  <c r="J11" i="6" s="1"/>
  <c r="O7" i="3"/>
  <c r="J9" i="5"/>
  <c r="Q7" i="3"/>
  <c r="N7" i="3"/>
  <c r="I20" i="6"/>
  <c r="J20" i="6" s="1"/>
  <c r="I36" i="6"/>
  <c r="J36" i="6" s="1"/>
  <c r="J5" i="7"/>
  <c r="J9" i="7"/>
  <c r="J17" i="7"/>
  <c r="J25" i="7"/>
  <c r="B37" i="1"/>
  <c r="D34" i="1"/>
  <c r="E34" i="1" s="1"/>
  <c r="C34" i="1" s="1"/>
  <c r="D30" i="1"/>
  <c r="E30" i="1" s="1"/>
  <c r="C30" i="1" s="1"/>
  <c r="I17" i="9" s="1"/>
  <c r="J17" i="9" s="1"/>
  <c r="N17" i="9" s="1"/>
  <c r="D37" i="1"/>
  <c r="E37" i="1" s="1"/>
  <c r="C37" i="1" s="1"/>
  <c r="D29" i="1"/>
  <c r="E29" i="1" s="1"/>
  <c r="C29" i="1" s="1"/>
  <c r="I11" i="9" s="1"/>
  <c r="M11" i="9" s="1"/>
  <c r="D36" i="1"/>
  <c r="E36" i="1" s="1"/>
  <c r="C36" i="1" s="1"/>
  <c r="D32" i="1"/>
  <c r="E32" i="1" s="1"/>
  <c r="C32" i="1" s="1"/>
  <c r="I26" i="9" s="1"/>
  <c r="J26" i="9" s="1"/>
  <c r="N26" i="9" s="1"/>
  <c r="D28" i="1"/>
  <c r="E28" i="1" s="1"/>
  <c r="C28" i="1" s="1"/>
  <c r="I7" i="9" s="1"/>
  <c r="M7" i="9" s="1"/>
  <c r="D35" i="1"/>
  <c r="E35" i="1" s="1"/>
  <c r="C35" i="1" s="1"/>
  <c r="D31" i="1"/>
  <c r="E31" i="1" s="1"/>
  <c r="C31" i="1" s="1"/>
  <c r="I22" i="9" s="1"/>
  <c r="J22" i="9" s="1"/>
  <c r="R7" i="3"/>
  <c r="B31" i="1"/>
  <c r="B36" i="1"/>
  <c r="B34" i="1"/>
  <c r="B30" i="1"/>
  <c r="B35" i="1"/>
  <c r="I59" i="3"/>
  <c r="J59" i="3" s="1"/>
  <c r="I57" i="3"/>
  <c r="J57" i="3" s="1"/>
  <c r="I53" i="3"/>
  <c r="J53" i="3" s="1"/>
  <c r="I51" i="3"/>
  <c r="J51" i="3" s="1"/>
  <c r="I49" i="3"/>
  <c r="J49" i="3" s="1"/>
  <c r="I47" i="3"/>
  <c r="J47" i="3" s="1"/>
  <c r="I45" i="3"/>
  <c r="J45" i="3" s="1"/>
  <c r="I43" i="3"/>
  <c r="J43" i="3" s="1"/>
  <c r="I39" i="3"/>
  <c r="J39" i="3" s="1"/>
  <c r="B33" i="1"/>
  <c r="B29" i="1"/>
  <c r="I55" i="3"/>
  <c r="J55" i="3" s="1"/>
  <c r="B32" i="1"/>
  <c r="Q8" i="3"/>
  <c r="I14" i="4"/>
  <c r="B14" i="3" s="1"/>
  <c r="I23" i="4"/>
  <c r="B23" i="3" s="1"/>
  <c r="I36" i="4"/>
  <c r="B36" i="3" s="1"/>
  <c r="I60" i="3"/>
  <c r="J60" i="3" s="1"/>
  <c r="I58" i="3"/>
  <c r="J58" i="3" s="1"/>
  <c r="I54" i="3"/>
  <c r="J54" i="3" s="1"/>
  <c r="I52" i="3"/>
  <c r="J52" i="3" s="1"/>
  <c r="I50" i="3"/>
  <c r="J50" i="3" s="1"/>
  <c r="I46" i="3"/>
  <c r="J46" i="3" s="1"/>
  <c r="I44" i="3"/>
  <c r="J44" i="3" s="1"/>
  <c r="I42" i="3"/>
  <c r="J42" i="3" s="1"/>
  <c r="I38" i="3"/>
  <c r="J38" i="3" s="1"/>
  <c r="H20" i="9"/>
  <c r="H35" i="9"/>
  <c r="D33" i="1" s="1"/>
  <c r="E33" i="1" s="1"/>
  <c r="C33" i="1" s="1"/>
  <c r="I37" i="9" s="1"/>
  <c r="J37" i="9" s="1"/>
  <c r="L37" i="9" s="1"/>
  <c r="I4" i="8"/>
  <c r="J4" i="8" s="1"/>
  <c r="I8" i="8"/>
  <c r="J8" i="8" s="1"/>
  <c r="I12" i="8"/>
  <c r="I16" i="8"/>
  <c r="I20" i="8"/>
  <c r="J20" i="8" s="1"/>
  <c r="I24" i="8"/>
  <c r="I28" i="8"/>
  <c r="J28" i="8" s="1"/>
  <c r="I32" i="8"/>
  <c r="J32" i="8" s="1"/>
  <c r="I36" i="8"/>
  <c r="J36" i="8" s="1"/>
  <c r="J19" i="8"/>
  <c r="I2" i="8"/>
  <c r="J2" i="8" s="1"/>
  <c r="J15" i="8"/>
  <c r="J33" i="8"/>
  <c r="J35" i="8"/>
  <c r="J9" i="8"/>
  <c r="J16" i="8"/>
  <c r="J10" i="8"/>
  <c r="J23" i="8"/>
  <c r="J13" i="8"/>
  <c r="J25" i="8"/>
  <c r="J5" i="8"/>
  <c r="J12" i="8"/>
  <c r="J14" i="8"/>
  <c r="J26" i="8"/>
  <c r="J29" i="8"/>
  <c r="J37" i="8"/>
  <c r="J6" i="8"/>
  <c r="J7" i="8"/>
  <c r="J17" i="8"/>
  <c r="J18" i="8"/>
  <c r="J3" i="8"/>
  <c r="J11" i="8"/>
  <c r="J22" i="8"/>
  <c r="J21" i="8"/>
  <c r="J24" i="8"/>
  <c r="J27" i="8"/>
  <c r="J31" i="8"/>
  <c r="J30" i="8"/>
  <c r="J34" i="8"/>
  <c r="E16" i="7"/>
  <c r="P3" i="3"/>
  <c r="E15" i="7"/>
  <c r="G10" i="7"/>
  <c r="J10" i="7" s="1"/>
  <c r="G3" i="7"/>
  <c r="J3" i="7" s="1"/>
  <c r="J14" i="7"/>
  <c r="M7" i="3"/>
  <c r="J3" i="5"/>
  <c r="E11" i="7"/>
  <c r="F15" i="7"/>
  <c r="F20" i="7"/>
  <c r="F3" i="7"/>
  <c r="F11" i="7"/>
  <c r="F6" i="7"/>
  <c r="E8" i="7"/>
  <c r="E17" i="7"/>
  <c r="E19" i="7"/>
  <c r="F23" i="7"/>
  <c r="G27" i="7"/>
  <c r="J27" i="7" s="1"/>
  <c r="E28" i="7"/>
  <c r="G31" i="7"/>
  <c r="J31" i="7" s="1"/>
  <c r="E32" i="7"/>
  <c r="E37" i="7"/>
  <c r="F19" i="7"/>
  <c r="G23" i="7"/>
  <c r="J23" i="7" s="1"/>
  <c r="F28" i="7"/>
  <c r="F32" i="7"/>
  <c r="F36" i="7"/>
  <c r="E4" i="7"/>
  <c r="F16" i="7"/>
  <c r="G36" i="7"/>
  <c r="J36" i="7" s="1"/>
  <c r="F2" i="7"/>
  <c r="G6" i="7"/>
  <c r="J6" i="7" s="1"/>
  <c r="E7" i="7"/>
  <c r="E12" i="7"/>
  <c r="E13" i="7"/>
  <c r="E21" i="7"/>
  <c r="F24" i="7"/>
  <c r="E25" i="7"/>
  <c r="G2" i="7"/>
  <c r="J2" i="7" s="1"/>
  <c r="E3" i="7"/>
  <c r="F7" i="7"/>
  <c r="F10" i="7"/>
  <c r="F12" i="7"/>
  <c r="G13" i="7"/>
  <c r="J13" i="7" s="1"/>
  <c r="E20" i="7"/>
  <c r="G21" i="7"/>
  <c r="J21" i="7" s="1"/>
  <c r="E23" i="7"/>
  <c r="F25" i="7"/>
  <c r="E27" i="7"/>
  <c r="E31" i="7"/>
  <c r="E33" i="7"/>
  <c r="F35" i="7"/>
  <c r="F31" i="7"/>
  <c r="G35" i="7"/>
  <c r="J35" i="7" s="1"/>
  <c r="E36" i="7"/>
  <c r="F37" i="7"/>
  <c r="G22" i="7"/>
  <c r="J22" i="7" s="1"/>
  <c r="F22" i="7"/>
  <c r="E22" i="7"/>
  <c r="F4" i="7"/>
  <c r="E5" i="7"/>
  <c r="F8" i="7"/>
  <c r="E9" i="7"/>
  <c r="E2" i="7"/>
  <c r="F5" i="7"/>
  <c r="E6" i="7"/>
  <c r="F9" i="7"/>
  <c r="E10" i="7"/>
  <c r="E14" i="7"/>
  <c r="G29" i="7"/>
  <c r="J29" i="7" s="1"/>
  <c r="F29" i="7"/>
  <c r="E29" i="7"/>
  <c r="F14" i="7"/>
  <c r="G18" i="7"/>
  <c r="J18" i="7" s="1"/>
  <c r="F18" i="7"/>
  <c r="E18" i="7"/>
  <c r="F17" i="7"/>
  <c r="G26" i="7"/>
  <c r="J26" i="7" s="1"/>
  <c r="F26" i="7"/>
  <c r="E26" i="7"/>
  <c r="G24" i="7"/>
  <c r="J24" i="7" s="1"/>
  <c r="G30" i="7"/>
  <c r="J30" i="7" s="1"/>
  <c r="F30" i="7"/>
  <c r="E30" i="7"/>
  <c r="E24" i="7"/>
  <c r="G34" i="7"/>
  <c r="J34" i="7" s="1"/>
  <c r="F34" i="7"/>
  <c r="E34" i="7"/>
  <c r="F33" i="7"/>
  <c r="E35" i="7"/>
  <c r="I3" i="6"/>
  <c r="J3" i="6" s="1"/>
  <c r="I15" i="6"/>
  <c r="J15" i="6" s="1"/>
  <c r="I19" i="6"/>
  <c r="J19" i="6" s="1"/>
  <c r="I35" i="6"/>
  <c r="J35" i="6" s="1"/>
  <c r="I5" i="6"/>
  <c r="J5" i="6" s="1"/>
  <c r="J6" i="5"/>
  <c r="J10" i="5"/>
  <c r="J12" i="5"/>
  <c r="J20" i="5"/>
  <c r="I31" i="4"/>
  <c r="B31" i="3" s="1"/>
  <c r="I15" i="4"/>
  <c r="B15" i="3" s="1"/>
  <c r="I16" i="4"/>
  <c r="I20" i="4"/>
  <c r="B20" i="3" s="1"/>
  <c r="I10" i="6"/>
  <c r="J10" i="6" s="1"/>
  <c r="I29" i="6"/>
  <c r="J29" i="6" s="1"/>
  <c r="D29" i="3" s="1"/>
  <c r="I4" i="6"/>
  <c r="J4" i="6" s="1"/>
  <c r="I23" i="6"/>
  <c r="J23" i="6" s="1"/>
  <c r="J16" i="6"/>
  <c r="I17" i="6"/>
  <c r="J17" i="6" s="1"/>
  <c r="I21" i="6"/>
  <c r="J21" i="6" s="1"/>
  <c r="I25" i="6"/>
  <c r="J25" i="6" s="1"/>
  <c r="I18" i="6"/>
  <c r="J18" i="6" s="1"/>
  <c r="I22" i="6"/>
  <c r="J22" i="6" s="1"/>
  <c r="I34" i="6"/>
  <c r="J34" i="6" s="1"/>
  <c r="J6" i="6"/>
  <c r="I9" i="6"/>
  <c r="J9" i="6" s="1"/>
  <c r="J12" i="6"/>
  <c r="I13" i="6"/>
  <c r="J13" i="6" s="1"/>
  <c r="J27" i="6"/>
  <c r="J30" i="6"/>
  <c r="I33" i="6"/>
  <c r="J33" i="6" s="1"/>
  <c r="J14" i="6"/>
  <c r="I2" i="6"/>
  <c r="J2" i="6" s="1"/>
  <c r="I24" i="6"/>
  <c r="J24" i="6" s="1"/>
  <c r="I26" i="6"/>
  <c r="J26" i="6" s="1"/>
  <c r="I32" i="6"/>
  <c r="J32" i="6" s="1"/>
  <c r="I37" i="6"/>
  <c r="J37" i="6" s="1"/>
  <c r="J31" i="6"/>
  <c r="H11" i="5"/>
  <c r="K11" i="5" s="1"/>
  <c r="J4" i="5"/>
  <c r="J5" i="5"/>
  <c r="H14" i="5"/>
  <c r="L14" i="5" s="1"/>
  <c r="H16" i="5"/>
  <c r="K16" i="5" s="1"/>
  <c r="H22" i="5"/>
  <c r="K22" i="5" s="1"/>
  <c r="J36" i="5"/>
  <c r="H2" i="5"/>
  <c r="L2" i="5" s="1"/>
  <c r="J13" i="5"/>
  <c r="H33" i="5"/>
  <c r="L33" i="5" s="1"/>
  <c r="H35" i="5"/>
  <c r="K35" i="5" s="1"/>
  <c r="H9" i="5"/>
  <c r="L9" i="5" s="1"/>
  <c r="H24" i="5"/>
  <c r="L24" i="5" s="1"/>
  <c r="H3" i="5"/>
  <c r="K3" i="5" s="1"/>
  <c r="H31" i="5"/>
  <c r="L31" i="5" s="1"/>
  <c r="J16" i="5"/>
  <c r="H5" i="5"/>
  <c r="L5" i="5" s="1"/>
  <c r="K29" i="5"/>
  <c r="L29" i="5"/>
  <c r="F5" i="5"/>
  <c r="J8" i="5"/>
  <c r="H18" i="5"/>
  <c r="L18" i="5" s="1"/>
  <c r="F24" i="5"/>
  <c r="H26" i="5"/>
  <c r="K26" i="5" s="1"/>
  <c r="J29" i="5"/>
  <c r="H6" i="5"/>
  <c r="L6" i="5" s="1"/>
  <c r="H7" i="5"/>
  <c r="K7" i="5" s="1"/>
  <c r="F9" i="5"/>
  <c r="J15" i="5"/>
  <c r="H20" i="5"/>
  <c r="K20" i="5" s="1"/>
  <c r="F15" i="5"/>
  <c r="F20" i="5"/>
  <c r="H37" i="5"/>
  <c r="F13" i="5"/>
  <c r="H13" i="5"/>
  <c r="J17" i="5"/>
  <c r="H17" i="5"/>
  <c r="H36" i="5"/>
  <c r="F36" i="5"/>
  <c r="J2" i="5"/>
  <c r="H4" i="5"/>
  <c r="F6" i="5"/>
  <c r="H8" i="5"/>
  <c r="J23" i="5"/>
  <c r="H23" i="5"/>
  <c r="H10" i="5"/>
  <c r="J30" i="5"/>
  <c r="H30" i="5"/>
  <c r="H21" i="5"/>
  <c r="F21" i="5"/>
  <c r="H12" i="5"/>
  <c r="J14" i="5"/>
  <c r="H19" i="5"/>
  <c r="H25" i="5"/>
  <c r="F25" i="5"/>
  <c r="J27" i="5"/>
  <c r="H27" i="5"/>
  <c r="H15" i="5"/>
  <c r="F28" i="5"/>
  <c r="H28" i="5"/>
  <c r="H32" i="5"/>
  <c r="F32" i="5"/>
  <c r="J34" i="5"/>
  <c r="H34" i="5"/>
  <c r="I3" i="4"/>
  <c r="B3" i="3" s="1"/>
  <c r="I34" i="4"/>
  <c r="I2" i="4"/>
  <c r="B2" i="3" s="1"/>
  <c r="I7" i="4"/>
  <c r="I19" i="4"/>
  <c r="I27" i="4"/>
  <c r="B27" i="3" s="1"/>
  <c r="I35" i="4"/>
  <c r="B35" i="3" s="1"/>
  <c r="I8" i="4"/>
  <c r="B8" i="3" s="1"/>
  <c r="I26" i="4"/>
  <c r="I13" i="4"/>
  <c r="I9" i="4"/>
  <c r="I33" i="4"/>
  <c r="I37" i="4"/>
  <c r="I11" i="4"/>
  <c r="B11" i="3" s="1"/>
  <c r="I17" i="4"/>
  <c r="B17" i="3" s="1"/>
  <c r="I18" i="4"/>
  <c r="I32" i="4"/>
  <c r="I12" i="4"/>
  <c r="B12" i="3" s="1"/>
  <c r="I5" i="4"/>
  <c r="I6" i="4"/>
  <c r="I10" i="4"/>
  <c r="I24" i="4"/>
  <c r="B24" i="3" s="1"/>
  <c r="I28" i="4"/>
  <c r="B28" i="3" s="1"/>
  <c r="J8" i="4"/>
  <c r="J14" i="4"/>
  <c r="I4" i="4"/>
  <c r="B4" i="3" s="1"/>
  <c r="I21" i="4"/>
  <c r="B21" i="3" s="1"/>
  <c r="I22" i="4"/>
  <c r="B22" i="3" s="1"/>
  <c r="I25" i="4"/>
  <c r="B25" i="3" s="1"/>
  <c r="I29" i="4"/>
  <c r="B29" i="3" s="1"/>
  <c r="I30" i="4"/>
  <c r="B30" i="3" s="1"/>
  <c r="L11" i="5" l="1"/>
  <c r="M11" i="5" s="1"/>
  <c r="C11" i="3" s="1"/>
  <c r="J36" i="4"/>
  <c r="R4" i="3"/>
  <c r="N4" i="3"/>
  <c r="J20" i="4"/>
  <c r="M17" i="9"/>
  <c r="I16" i="9"/>
  <c r="J16" i="9" s="1"/>
  <c r="L16" i="9" s="1"/>
  <c r="I19" i="9"/>
  <c r="J19" i="9" s="1"/>
  <c r="L19" i="9" s="1"/>
  <c r="I14" i="9"/>
  <c r="J14" i="9" s="1"/>
  <c r="N14" i="9" s="1"/>
  <c r="I18" i="9"/>
  <c r="M18" i="9" s="1"/>
  <c r="I28" i="9"/>
  <c r="J28" i="9" s="1"/>
  <c r="N28" i="9" s="1"/>
  <c r="I27" i="9"/>
  <c r="J27" i="9" s="1"/>
  <c r="L27" i="9" s="1"/>
  <c r="I3" i="9"/>
  <c r="M3" i="9" s="1"/>
  <c r="I24" i="9"/>
  <c r="J24" i="9" s="1"/>
  <c r="N24" i="9" s="1"/>
  <c r="I23" i="9"/>
  <c r="M23" i="9" s="1"/>
  <c r="I30" i="9"/>
  <c r="J30" i="9" s="1"/>
  <c r="L30" i="9" s="1"/>
  <c r="I29" i="9"/>
  <c r="J29" i="9" s="1"/>
  <c r="L29" i="9" s="1"/>
  <c r="I21" i="9"/>
  <c r="M21" i="9" s="1"/>
  <c r="I31" i="9"/>
  <c r="J31" i="9" s="1"/>
  <c r="L31" i="9" s="1"/>
  <c r="I15" i="9"/>
  <c r="J15" i="9" s="1"/>
  <c r="L15" i="9" s="1"/>
  <c r="I2" i="9"/>
  <c r="M2" i="9" s="1"/>
  <c r="I25" i="9"/>
  <c r="J25" i="9" s="1"/>
  <c r="N25" i="9" s="1"/>
  <c r="I9" i="9"/>
  <c r="M9" i="9" s="1"/>
  <c r="I12" i="9"/>
  <c r="M12" i="9" s="1"/>
  <c r="I35" i="9"/>
  <c r="J35" i="9" s="1"/>
  <c r="L35" i="9" s="1"/>
  <c r="I13" i="9"/>
  <c r="M13" i="9" s="1"/>
  <c r="I5" i="9"/>
  <c r="J5" i="9" s="1"/>
  <c r="N5" i="9" s="1"/>
  <c r="I8" i="9"/>
  <c r="M8" i="9" s="1"/>
  <c r="I10" i="9"/>
  <c r="M10" i="9" s="1"/>
  <c r="I6" i="9"/>
  <c r="I33" i="9"/>
  <c r="M33" i="9" s="1"/>
  <c r="I36" i="9"/>
  <c r="M36" i="9" s="1"/>
  <c r="I20" i="9"/>
  <c r="J20" i="9" s="1"/>
  <c r="L20" i="9" s="1"/>
  <c r="I4" i="9"/>
  <c r="I32" i="9"/>
  <c r="M32" i="9" s="1"/>
  <c r="I34" i="9"/>
  <c r="M34" i="9" s="1"/>
  <c r="M22" i="9"/>
  <c r="M37" i="9"/>
  <c r="N37" i="9"/>
  <c r="J23" i="4"/>
  <c r="J2" i="4"/>
  <c r="J7" i="9"/>
  <c r="L7" i="9" s="1"/>
  <c r="M26" i="9"/>
  <c r="J11" i="9"/>
  <c r="L11" i="9" s="1"/>
  <c r="K32" i="8"/>
  <c r="F32" i="3"/>
  <c r="K24" i="8"/>
  <c r="F24" i="3"/>
  <c r="K16" i="8"/>
  <c r="F16" i="3"/>
  <c r="K30" i="8"/>
  <c r="F30" i="3"/>
  <c r="K21" i="8"/>
  <c r="F21" i="3"/>
  <c r="K8" i="8"/>
  <c r="F8" i="3"/>
  <c r="K7" i="8"/>
  <c r="F7" i="3"/>
  <c r="K26" i="8"/>
  <c r="F26" i="3"/>
  <c r="K12" i="8"/>
  <c r="F12" i="3"/>
  <c r="K13" i="8"/>
  <c r="F13" i="3"/>
  <c r="K9" i="8"/>
  <c r="F9" i="3"/>
  <c r="K2" i="8"/>
  <c r="F2" i="3"/>
  <c r="K34" i="8"/>
  <c r="F34" i="3"/>
  <c r="K17" i="8"/>
  <c r="F17" i="3"/>
  <c r="K29" i="8"/>
  <c r="F29" i="3"/>
  <c r="K25" i="8"/>
  <c r="F25" i="3"/>
  <c r="K15" i="8"/>
  <c r="F15" i="3"/>
  <c r="K31" i="8"/>
  <c r="F31" i="3"/>
  <c r="K22" i="8"/>
  <c r="F22" i="3"/>
  <c r="K3" i="8"/>
  <c r="F3" i="3"/>
  <c r="K6" i="8"/>
  <c r="F6" i="3"/>
  <c r="K14" i="8"/>
  <c r="F14" i="3"/>
  <c r="K5" i="8"/>
  <c r="F5" i="3"/>
  <c r="K23" i="8"/>
  <c r="F23" i="3"/>
  <c r="K35" i="8"/>
  <c r="F35" i="3"/>
  <c r="K19" i="8"/>
  <c r="F19" i="3"/>
  <c r="K11" i="8"/>
  <c r="F11" i="3"/>
  <c r="K27" i="8"/>
  <c r="F27" i="3"/>
  <c r="K28" i="8"/>
  <c r="F28" i="3"/>
  <c r="K18" i="8"/>
  <c r="F18" i="3"/>
  <c r="K37" i="8"/>
  <c r="F37" i="3"/>
  <c r="K36" i="8"/>
  <c r="F36" i="3"/>
  <c r="K4" i="8"/>
  <c r="F4" i="3"/>
  <c r="K10" i="8"/>
  <c r="F10" i="3"/>
  <c r="K33" i="8"/>
  <c r="F33" i="3"/>
  <c r="K20" i="8"/>
  <c r="F20" i="3"/>
  <c r="L26" i="9"/>
  <c r="L17" i="9"/>
  <c r="N22" i="9"/>
  <c r="L22" i="9"/>
  <c r="P10" i="3"/>
  <c r="P7" i="3"/>
  <c r="O8" i="3"/>
  <c r="J31" i="4"/>
  <c r="J15" i="4"/>
  <c r="J11" i="4"/>
  <c r="N8" i="3"/>
  <c r="J13" i="4"/>
  <c r="B13" i="3"/>
  <c r="J34" i="4"/>
  <c r="B34" i="3"/>
  <c r="J16" i="4"/>
  <c r="B16" i="3"/>
  <c r="J10" i="4"/>
  <c r="B10" i="3"/>
  <c r="J32" i="4"/>
  <c r="B32" i="3"/>
  <c r="J37" i="4"/>
  <c r="B37" i="3"/>
  <c r="J26" i="4"/>
  <c r="B26" i="3"/>
  <c r="J19" i="4"/>
  <c r="B19" i="3"/>
  <c r="J28" i="4"/>
  <c r="J35" i="4"/>
  <c r="J17" i="4"/>
  <c r="J12" i="4"/>
  <c r="J3" i="4"/>
  <c r="J6" i="4"/>
  <c r="B6" i="3"/>
  <c r="J18" i="4"/>
  <c r="B18" i="3"/>
  <c r="J33" i="4"/>
  <c r="B33" i="3"/>
  <c r="J7" i="4"/>
  <c r="B7" i="3"/>
  <c r="J27" i="4"/>
  <c r="J24" i="4"/>
  <c r="J5" i="4"/>
  <c r="B5" i="3"/>
  <c r="J9" i="4"/>
  <c r="B9" i="3"/>
  <c r="K33" i="6"/>
  <c r="D33" i="3"/>
  <c r="K37" i="6"/>
  <c r="D37" i="3"/>
  <c r="K35" i="6"/>
  <c r="D35" i="3"/>
  <c r="K31" i="6"/>
  <c r="D31" i="3"/>
  <c r="K32" i="6"/>
  <c r="D32" i="3"/>
  <c r="K15" i="6"/>
  <c r="D15" i="3"/>
  <c r="K36" i="6"/>
  <c r="D36" i="3"/>
  <c r="K12" i="6"/>
  <c r="D12" i="3"/>
  <c r="K4" i="6"/>
  <c r="D4" i="3"/>
  <c r="K22" i="6"/>
  <c r="D22" i="3"/>
  <c r="K25" i="6"/>
  <c r="D25" i="3"/>
  <c r="K18" i="6"/>
  <c r="D18" i="3"/>
  <c r="K5" i="6"/>
  <c r="D5" i="3"/>
  <c r="K26" i="6"/>
  <c r="D26" i="3"/>
  <c r="K9" i="6"/>
  <c r="D9" i="3"/>
  <c r="K20" i="6"/>
  <c r="D20" i="3"/>
  <c r="K30" i="6"/>
  <c r="D30" i="3"/>
  <c r="K34" i="6"/>
  <c r="D34" i="3"/>
  <c r="K11" i="6"/>
  <c r="D11" i="3"/>
  <c r="K17" i="6"/>
  <c r="D17" i="3"/>
  <c r="K19" i="6"/>
  <c r="D19" i="3"/>
  <c r="K21" i="6"/>
  <c r="D21" i="3"/>
  <c r="K13" i="6"/>
  <c r="D13" i="3"/>
  <c r="K6" i="6"/>
  <c r="D6" i="3"/>
  <c r="K23" i="6"/>
  <c r="D23" i="3"/>
  <c r="K10" i="6"/>
  <c r="D10" i="3"/>
  <c r="K24" i="6"/>
  <c r="D24" i="3"/>
  <c r="K3" i="6"/>
  <c r="D3" i="3"/>
  <c r="K14" i="6"/>
  <c r="D14" i="3"/>
  <c r="K27" i="6"/>
  <c r="D27" i="3"/>
  <c r="K8" i="6"/>
  <c r="D8" i="3"/>
  <c r="K28" i="6"/>
  <c r="D28" i="3"/>
  <c r="K7" i="6"/>
  <c r="D7" i="3"/>
  <c r="K16" i="6"/>
  <c r="D16" i="3"/>
  <c r="K2" i="6"/>
  <c r="D2" i="3"/>
  <c r="K24" i="5"/>
  <c r="M24" i="5" s="1"/>
  <c r="C24" i="3" s="1"/>
  <c r="L16" i="5"/>
  <c r="M16" i="5" s="1"/>
  <c r="K5" i="5"/>
  <c r="M5" i="5" s="1"/>
  <c r="K33" i="5"/>
  <c r="M33" i="5" s="1"/>
  <c r="K31" i="5"/>
  <c r="M31" i="5" s="1"/>
  <c r="C31" i="3" s="1"/>
  <c r="L35" i="5"/>
  <c r="M35" i="5" s="1"/>
  <c r="C35" i="3" s="1"/>
  <c r="L22" i="5"/>
  <c r="M22" i="5" s="1"/>
  <c r="N22" i="5" s="1"/>
  <c r="K29" i="6"/>
  <c r="N11" i="5"/>
  <c r="L7" i="5"/>
  <c r="M7" i="5" s="1"/>
  <c r="K9" i="5"/>
  <c r="M9" i="5" s="1"/>
  <c r="C9" i="3" s="1"/>
  <c r="K14" i="5"/>
  <c r="M14" i="5" s="1"/>
  <c r="C14" i="3" s="1"/>
  <c r="K2" i="5"/>
  <c r="L20" i="5"/>
  <c r="M20" i="5" s="1"/>
  <c r="C20" i="3" s="1"/>
  <c r="L3" i="5"/>
  <c r="M3" i="5" s="1"/>
  <c r="L26" i="5"/>
  <c r="M26" i="5" s="1"/>
  <c r="K18" i="5"/>
  <c r="M18" i="5" s="1"/>
  <c r="C18" i="3" s="1"/>
  <c r="K6" i="5"/>
  <c r="M6" i="5" s="1"/>
  <c r="C6" i="3" s="1"/>
  <c r="K37" i="5"/>
  <c r="L37" i="5"/>
  <c r="M29" i="5"/>
  <c r="K27" i="5"/>
  <c r="L27" i="5"/>
  <c r="L19" i="5"/>
  <c r="K19" i="5"/>
  <c r="L10" i="5"/>
  <c r="K10" i="5"/>
  <c r="L28" i="5"/>
  <c r="K28" i="5"/>
  <c r="L25" i="5"/>
  <c r="K25" i="5"/>
  <c r="L30" i="5"/>
  <c r="K30" i="5"/>
  <c r="L23" i="5"/>
  <c r="K23" i="5"/>
  <c r="K4" i="5"/>
  <c r="L4" i="5"/>
  <c r="L36" i="5"/>
  <c r="K36" i="5"/>
  <c r="L15" i="5"/>
  <c r="K15" i="5"/>
  <c r="K12" i="5"/>
  <c r="L12" i="5"/>
  <c r="L34" i="5"/>
  <c r="K34" i="5"/>
  <c r="L32" i="5"/>
  <c r="K32" i="5"/>
  <c r="L21" i="5"/>
  <c r="K21" i="5"/>
  <c r="K8" i="5"/>
  <c r="L8" i="5"/>
  <c r="K17" i="5"/>
  <c r="L17" i="5"/>
  <c r="L13" i="5"/>
  <c r="K13" i="5"/>
  <c r="J21" i="4"/>
  <c r="J30" i="4"/>
  <c r="J29" i="4"/>
  <c r="J4" i="4"/>
  <c r="J25" i="4"/>
  <c r="J22" i="4"/>
  <c r="J32" i="9" l="1"/>
  <c r="N32" i="9" s="1"/>
  <c r="O17" i="9"/>
  <c r="P17" i="9" s="1"/>
  <c r="J10" i="9"/>
  <c r="L10" i="9" s="1"/>
  <c r="N16" i="9"/>
  <c r="L28" i="9"/>
  <c r="L14" i="9"/>
  <c r="N20" i="9"/>
  <c r="N29" i="9"/>
  <c r="M20" i="9"/>
  <c r="N35" i="9"/>
  <c r="J3" i="9"/>
  <c r="N3" i="9" s="1"/>
  <c r="M16" i="9"/>
  <c r="J9" i="9"/>
  <c r="N9" i="9" s="1"/>
  <c r="M5" i="9"/>
  <c r="N31" i="9"/>
  <c r="M35" i="9"/>
  <c r="J36" i="9"/>
  <c r="L36" i="9" s="1"/>
  <c r="J23" i="9"/>
  <c r="N23" i="9" s="1"/>
  <c r="M31" i="9"/>
  <c r="N30" i="9"/>
  <c r="J33" i="9"/>
  <c r="L33" i="9" s="1"/>
  <c r="N15" i="9"/>
  <c r="J12" i="9"/>
  <c r="L12" i="9" s="1"/>
  <c r="N27" i="9"/>
  <c r="M19" i="9"/>
  <c r="M15" i="9"/>
  <c r="M27" i="9"/>
  <c r="L5" i="9"/>
  <c r="N19" i="9"/>
  <c r="J34" i="9"/>
  <c r="N34" i="9" s="1"/>
  <c r="M30" i="9"/>
  <c r="M28" i="9"/>
  <c r="J8" i="9"/>
  <c r="N8" i="9" s="1"/>
  <c r="J18" i="9"/>
  <c r="N18" i="9" s="1"/>
  <c r="M14" i="9"/>
  <c r="M29" i="9"/>
  <c r="J2" i="9"/>
  <c r="J21" i="9"/>
  <c r="L21" i="9" s="1"/>
  <c r="M25" i="9"/>
  <c r="L24" i="9"/>
  <c r="M24" i="9"/>
  <c r="L25" i="9"/>
  <c r="M4" i="9"/>
  <c r="J4" i="9"/>
  <c r="J13" i="9"/>
  <c r="N13" i="9" s="1"/>
  <c r="M6" i="9"/>
  <c r="J6" i="9"/>
  <c r="O37" i="9"/>
  <c r="G37" i="3" s="1"/>
  <c r="N7" i="9"/>
  <c r="O7" i="9" s="1"/>
  <c r="P7" i="9" s="1"/>
  <c r="O26" i="9"/>
  <c r="P26" i="9" s="1"/>
  <c r="N11" i="9"/>
  <c r="O11" i="9" s="1"/>
  <c r="P11" i="9" s="1"/>
  <c r="Q5" i="3"/>
  <c r="O5" i="3"/>
  <c r="O22" i="9"/>
  <c r="M2" i="5"/>
  <c r="C2" i="3" s="1"/>
  <c r="M5" i="3"/>
  <c r="N18" i="5"/>
  <c r="C22" i="3"/>
  <c r="N16" i="5"/>
  <c r="C16" i="3"/>
  <c r="N26" i="5"/>
  <c r="C26" i="3"/>
  <c r="N29" i="5"/>
  <c r="C29" i="3"/>
  <c r="N33" i="5"/>
  <c r="C33" i="3"/>
  <c r="N5" i="5"/>
  <c r="C5" i="3"/>
  <c r="N3" i="5"/>
  <c r="C3" i="3"/>
  <c r="N7" i="5"/>
  <c r="C7" i="3"/>
  <c r="M17" i="5"/>
  <c r="M23" i="5"/>
  <c r="C23" i="3" s="1"/>
  <c r="M37" i="5"/>
  <c r="M12" i="5"/>
  <c r="M36" i="5"/>
  <c r="C36" i="3" s="1"/>
  <c r="M30" i="5"/>
  <c r="M8" i="5"/>
  <c r="M4" i="5"/>
  <c r="M10" i="5"/>
  <c r="M27" i="5"/>
  <c r="N6" i="5"/>
  <c r="M13" i="5"/>
  <c r="C13" i="3" s="1"/>
  <c r="M21" i="5"/>
  <c r="C21" i="3" s="1"/>
  <c r="N24" i="5"/>
  <c r="M34" i="5"/>
  <c r="C34" i="3" s="1"/>
  <c r="N31" i="5"/>
  <c r="M25" i="5"/>
  <c r="C25" i="3" s="1"/>
  <c r="M28" i="5"/>
  <c r="C28" i="3" s="1"/>
  <c r="N20" i="5"/>
  <c r="N9" i="5"/>
  <c r="N35" i="5"/>
  <c r="N14" i="5"/>
  <c r="M32" i="5"/>
  <c r="C32" i="3" s="1"/>
  <c r="M15" i="5"/>
  <c r="C15" i="3" s="1"/>
  <c r="M19" i="5"/>
  <c r="C19" i="3" s="1"/>
  <c r="L32" i="9" l="1"/>
  <c r="O32" i="9" s="1"/>
  <c r="G32" i="3" s="1"/>
  <c r="N10" i="9"/>
  <c r="O10" i="9" s="1"/>
  <c r="G10" i="3" s="1"/>
  <c r="O16" i="9"/>
  <c r="P16" i="9" s="1"/>
  <c r="G17" i="3"/>
  <c r="O31" i="9"/>
  <c r="P31" i="9" s="1"/>
  <c r="L3" i="9"/>
  <c r="O3" i="9" s="1"/>
  <c r="G3" i="3" s="1"/>
  <c r="O30" i="9"/>
  <c r="P30" i="9" s="1"/>
  <c r="O28" i="9"/>
  <c r="P28" i="9" s="1"/>
  <c r="O27" i="9"/>
  <c r="G27" i="3" s="1"/>
  <c r="O29" i="9"/>
  <c r="G29" i="3" s="1"/>
  <c r="O14" i="9"/>
  <c r="G14" i="3" s="1"/>
  <c r="O20" i="9"/>
  <c r="G20" i="3" s="1"/>
  <c r="L9" i="9"/>
  <c r="O9" i="9" s="1"/>
  <c r="P9" i="9" s="1"/>
  <c r="O15" i="9"/>
  <c r="P15" i="9" s="1"/>
  <c r="O35" i="9"/>
  <c r="P35" i="9" s="1"/>
  <c r="L23" i="9"/>
  <c r="O23" i="9" s="1"/>
  <c r="P23" i="9" s="1"/>
  <c r="O5" i="9"/>
  <c r="P5" i="9" s="1"/>
  <c r="N33" i="9"/>
  <c r="O33" i="9" s="1"/>
  <c r="P33" i="9" s="1"/>
  <c r="N36" i="9"/>
  <c r="O36" i="9" s="1"/>
  <c r="P36" i="9" s="1"/>
  <c r="L8" i="9"/>
  <c r="O8" i="9" s="1"/>
  <c r="P8" i="9" s="1"/>
  <c r="L18" i="9"/>
  <c r="O18" i="9" s="1"/>
  <c r="G18" i="3" s="1"/>
  <c r="N12" i="9"/>
  <c r="O12" i="9" s="1"/>
  <c r="P12" i="9" s="1"/>
  <c r="O25" i="9"/>
  <c r="G25" i="3" s="1"/>
  <c r="O24" i="9"/>
  <c r="G24" i="3" s="1"/>
  <c r="O19" i="9"/>
  <c r="G19" i="3" s="1"/>
  <c r="L34" i="9"/>
  <c r="O34" i="9" s="1"/>
  <c r="G34" i="3" s="1"/>
  <c r="N21" i="9"/>
  <c r="O21" i="9" s="1"/>
  <c r="L2" i="9"/>
  <c r="N2" i="9"/>
  <c r="L13" i="9"/>
  <c r="O13" i="9" s="1"/>
  <c r="G13" i="3" s="1"/>
  <c r="N4" i="9"/>
  <c r="L4" i="9"/>
  <c r="N6" i="9"/>
  <c r="L6" i="9"/>
  <c r="P37" i="9"/>
  <c r="G7" i="3"/>
  <c r="G26" i="3"/>
  <c r="G11" i="3"/>
  <c r="P22" i="9"/>
  <c r="G22" i="3"/>
  <c r="G31" i="3"/>
  <c r="N2" i="5"/>
  <c r="N36" i="5"/>
  <c r="N27" i="5"/>
  <c r="C27" i="3"/>
  <c r="N10" i="5"/>
  <c r="C10" i="3"/>
  <c r="N17" i="5"/>
  <c r="C17" i="3"/>
  <c r="N23" i="5"/>
  <c r="N4" i="5"/>
  <c r="C4" i="3"/>
  <c r="N12" i="5"/>
  <c r="C12" i="3"/>
  <c r="N30" i="5"/>
  <c r="C30" i="3"/>
  <c r="N8" i="5"/>
  <c r="C8" i="3"/>
  <c r="N37" i="5"/>
  <c r="C37" i="3"/>
  <c r="N19" i="5"/>
  <c r="N15" i="5"/>
  <c r="N21" i="5"/>
  <c r="N25" i="5"/>
  <c r="N13" i="5"/>
  <c r="N32" i="5"/>
  <c r="N28" i="5"/>
  <c r="N34" i="5"/>
  <c r="G30" i="3" l="1"/>
  <c r="P3" i="9"/>
  <c r="P32" i="9"/>
  <c r="P20" i="9"/>
  <c r="P10" i="9"/>
  <c r="G16" i="3"/>
  <c r="P27" i="9"/>
  <c r="G28" i="3"/>
  <c r="P14" i="9"/>
  <c r="P29" i="9"/>
  <c r="G9" i="3"/>
  <c r="G5" i="3"/>
  <c r="G15" i="3"/>
  <c r="G35" i="3"/>
  <c r="G23" i="3"/>
  <c r="G33" i="3"/>
  <c r="G8" i="3"/>
  <c r="P19" i="9"/>
  <c r="P18" i="9"/>
  <c r="R8" i="3"/>
  <c r="G36" i="3"/>
  <c r="G12" i="3"/>
  <c r="P25" i="9"/>
  <c r="P13" i="9"/>
  <c r="P24" i="9"/>
  <c r="P21" i="9"/>
  <c r="G21" i="3"/>
  <c r="P34" i="9"/>
  <c r="O4" i="9"/>
  <c r="O2" i="9"/>
  <c r="O6" i="9"/>
  <c r="P6" i="9" s="1"/>
  <c r="I2" i="7"/>
  <c r="I27" i="7"/>
  <c r="K27" i="7" s="1"/>
  <c r="I31" i="7"/>
  <c r="K31" i="7" s="1"/>
  <c r="I33" i="7"/>
  <c r="K33" i="7" s="1"/>
  <c r="I8" i="7"/>
  <c r="K8" i="7" s="1"/>
  <c r="I37" i="7"/>
  <c r="K37" i="7" s="1"/>
  <c r="I4" i="7"/>
  <c r="K4" i="7" s="1"/>
  <c r="I28" i="7"/>
  <c r="K28" i="7" s="1"/>
  <c r="I21" i="7"/>
  <c r="K21" i="7" s="1"/>
  <c r="I9" i="7"/>
  <c r="K9" i="7" s="1"/>
  <c r="I34" i="7"/>
  <c r="K34" i="7" s="1"/>
  <c r="I6" i="7"/>
  <c r="K6" i="7" s="1"/>
  <c r="I36" i="7"/>
  <c r="K36" i="7" s="1"/>
  <c r="I35" i="7"/>
  <c r="K35" i="7" s="1"/>
  <c r="I19" i="7"/>
  <c r="K19" i="7" s="1"/>
  <c r="I32" i="7"/>
  <c r="K32" i="7" s="1"/>
  <c r="I11" i="7"/>
  <c r="K11" i="7" s="1"/>
  <c r="I16" i="7"/>
  <c r="K16" i="7" s="1"/>
  <c r="I22" i="7"/>
  <c r="K22" i="7" s="1"/>
  <c r="I5" i="7"/>
  <c r="K5" i="7" s="1"/>
  <c r="I18" i="7"/>
  <c r="K18" i="7" s="1"/>
  <c r="I24" i="7"/>
  <c r="K24" i="7" s="1"/>
  <c r="I20" i="7"/>
  <c r="K20" i="7" s="1"/>
  <c r="I14" i="7"/>
  <c r="K14" i="7" s="1"/>
  <c r="I30" i="7"/>
  <c r="K30" i="7" s="1"/>
  <c r="I10" i="7"/>
  <c r="K10" i="7" s="1"/>
  <c r="I3" i="7"/>
  <c r="K3" i="7" s="1"/>
  <c r="I15" i="7"/>
  <c r="K15" i="7" s="1"/>
  <c r="I12" i="7"/>
  <c r="K12" i="7" s="1"/>
  <c r="I17" i="7"/>
  <c r="K17" i="7" s="1"/>
  <c r="I13" i="7"/>
  <c r="K13" i="7" s="1"/>
  <c r="I26" i="7"/>
  <c r="K26" i="7" s="1"/>
  <c r="I23" i="7"/>
  <c r="K23" i="7" s="1"/>
  <c r="I7" i="7"/>
  <c r="K7" i="7" s="1"/>
  <c r="I25" i="7"/>
  <c r="K25" i="7" s="1"/>
  <c r="I29" i="7"/>
  <c r="K29" i="7" s="1"/>
  <c r="N5" i="3"/>
  <c r="B24" i="1"/>
  <c r="B25" i="1" s="1"/>
  <c r="G6" i="3" l="1"/>
  <c r="G2" i="3"/>
  <c r="P2" i="9"/>
  <c r="G4" i="3"/>
  <c r="P4" i="9"/>
  <c r="K2" i="7"/>
  <c r="P8" i="3"/>
  <c r="L15" i="7"/>
  <c r="E15" i="3"/>
  <c r="I15" i="3" s="1"/>
  <c r="J15" i="3" s="1"/>
  <c r="L5" i="7"/>
  <c r="E5" i="3"/>
  <c r="I5" i="3" s="1"/>
  <c r="J5" i="3" s="1"/>
  <c r="E6" i="3"/>
  <c r="L6" i="7"/>
  <c r="L33" i="7"/>
  <c r="E33" i="3"/>
  <c r="I33" i="3" s="1"/>
  <c r="J33" i="3" s="1"/>
  <c r="E25" i="3"/>
  <c r="I25" i="3" s="1"/>
  <c r="J25" i="3" s="1"/>
  <c r="L25" i="7"/>
  <c r="E13" i="3"/>
  <c r="I13" i="3" s="1"/>
  <c r="J13" i="3" s="1"/>
  <c r="L13" i="7"/>
  <c r="L3" i="7"/>
  <c r="E3" i="3"/>
  <c r="I3" i="3" s="1"/>
  <c r="J3" i="3" s="1"/>
  <c r="L20" i="7"/>
  <c r="E20" i="3"/>
  <c r="I20" i="3" s="1"/>
  <c r="J20" i="3" s="1"/>
  <c r="L22" i="7"/>
  <c r="E22" i="3"/>
  <c r="I22" i="3" s="1"/>
  <c r="J22" i="3" s="1"/>
  <c r="E19" i="3"/>
  <c r="I19" i="3" s="1"/>
  <c r="J19" i="3" s="1"/>
  <c r="L19" i="7"/>
  <c r="L34" i="7"/>
  <c r="E34" i="3"/>
  <c r="I34" i="3" s="1"/>
  <c r="J34" i="3" s="1"/>
  <c r="E4" i="3"/>
  <c r="L4" i="7"/>
  <c r="E31" i="3"/>
  <c r="I31" i="3" s="1"/>
  <c r="J31" i="3" s="1"/>
  <c r="L31" i="7"/>
  <c r="E29" i="3"/>
  <c r="I29" i="3" s="1"/>
  <c r="J29" i="3" s="1"/>
  <c r="L29" i="7"/>
  <c r="L26" i="7"/>
  <c r="E26" i="3"/>
  <c r="I26" i="3" s="1"/>
  <c r="J26" i="3" s="1"/>
  <c r="E14" i="3"/>
  <c r="I14" i="3" s="1"/>
  <c r="J14" i="3" s="1"/>
  <c r="L14" i="7"/>
  <c r="L32" i="7"/>
  <c r="E32" i="3"/>
  <c r="I32" i="3" s="1"/>
  <c r="J32" i="3" s="1"/>
  <c r="L28" i="7"/>
  <c r="E28" i="3"/>
  <c r="I28" i="3" s="1"/>
  <c r="J28" i="3" s="1"/>
  <c r="E7" i="3"/>
  <c r="I7" i="3" s="1"/>
  <c r="J7" i="3" s="1"/>
  <c r="L7" i="7"/>
  <c r="E17" i="3"/>
  <c r="I17" i="3" s="1"/>
  <c r="J17" i="3" s="1"/>
  <c r="L17" i="7"/>
  <c r="L10" i="7"/>
  <c r="E10" i="3"/>
  <c r="I10" i="3" s="1"/>
  <c r="J10" i="3" s="1"/>
  <c r="E24" i="3"/>
  <c r="I24" i="3" s="1"/>
  <c r="J24" i="3" s="1"/>
  <c r="L24" i="7"/>
  <c r="L16" i="7"/>
  <c r="E16" i="3"/>
  <c r="I16" i="3" s="1"/>
  <c r="J16" i="3" s="1"/>
  <c r="L35" i="7"/>
  <c r="E35" i="3"/>
  <c r="I35" i="3" s="1"/>
  <c r="J35" i="3" s="1"/>
  <c r="E9" i="3"/>
  <c r="I9" i="3" s="1"/>
  <c r="J9" i="3" s="1"/>
  <c r="L9" i="7"/>
  <c r="E37" i="3"/>
  <c r="I37" i="3" s="1"/>
  <c r="J37" i="3" s="1"/>
  <c r="L37" i="7"/>
  <c r="E27" i="3"/>
  <c r="I27" i="3" s="1"/>
  <c r="J27" i="3" s="1"/>
  <c r="L27" i="7"/>
  <c r="L23" i="7"/>
  <c r="E23" i="3"/>
  <c r="I23" i="3" s="1"/>
  <c r="J23" i="3" s="1"/>
  <c r="E12" i="3"/>
  <c r="I12" i="3" s="1"/>
  <c r="J12" i="3" s="1"/>
  <c r="L12" i="7"/>
  <c r="L30" i="7"/>
  <c r="E30" i="3"/>
  <c r="I30" i="3" s="1"/>
  <c r="J30" i="3" s="1"/>
  <c r="L18" i="7"/>
  <c r="E18" i="3"/>
  <c r="I18" i="3" s="1"/>
  <c r="J18" i="3" s="1"/>
  <c r="E11" i="3"/>
  <c r="I11" i="3" s="1"/>
  <c r="J11" i="3" s="1"/>
  <c r="L11" i="7"/>
  <c r="L36" i="7"/>
  <c r="E36" i="3"/>
  <c r="I36" i="3" s="1"/>
  <c r="J36" i="3" s="1"/>
  <c r="E21" i="3"/>
  <c r="I21" i="3" s="1"/>
  <c r="J21" i="3" s="1"/>
  <c r="L21" i="7"/>
  <c r="L8" i="7"/>
  <c r="E8" i="3"/>
  <c r="I8" i="3" s="1"/>
  <c r="J8" i="3" s="1"/>
  <c r="L2" i="7"/>
  <c r="E2" i="3"/>
  <c r="I2" i="3" l="1"/>
  <c r="J2" i="3" s="1"/>
  <c r="R5" i="3"/>
  <c r="I4" i="3"/>
  <c r="J4" i="3" s="1"/>
  <c r="I6" i="3"/>
  <c r="J6" i="3" s="1"/>
  <c r="P5" i="3"/>
  <c r="B21" i="1"/>
  <c r="B22" i="1" s="1"/>
  <c r="B20" i="1"/>
  <c r="B19" i="1"/>
  <c r="B17" i="1"/>
  <c r="B18" i="1"/>
  <c r="D16" i="1" l="1"/>
  <c r="D14" i="1"/>
  <c r="D15" i="1"/>
  <c r="Q6" i="3"/>
  <c r="P6" i="3"/>
  <c r="O6" i="3"/>
  <c r="N6" i="3"/>
  <c r="M6" i="3"/>
  <c r="R6" i="3"/>
</calcChain>
</file>

<file path=xl/sharedStrings.xml><?xml version="1.0" encoding="utf-8"?>
<sst xmlns="http://schemas.openxmlformats.org/spreadsheetml/2006/main" count="131" uniqueCount="72">
  <si>
    <t>Parameters</t>
  </si>
  <si>
    <t>base income</t>
  </si>
  <si>
    <t>forest harvest multiplier</t>
  </si>
  <si>
    <t>REDD+ payment</t>
  </si>
  <si>
    <t>fine</t>
  </si>
  <si>
    <t>audit probability</t>
  </si>
  <si>
    <t>max income w/o fraud</t>
  </si>
  <si>
    <t>max income w/ fraud</t>
  </si>
  <si>
    <t>EV of fine if fraud</t>
  </si>
  <si>
    <t>ID</t>
  </si>
  <si>
    <t>Earnings</t>
  </si>
  <si>
    <t>Missed meal?</t>
  </si>
  <si>
    <t>EV of loss if fraud</t>
  </si>
  <si>
    <t>min earnings level to avoid hunger</t>
  </si>
  <si>
    <t>Number of REDD+ contracts</t>
  </si>
  <si>
    <t>Number of hungry families</t>
  </si>
  <si>
    <t>Number of fraudulent contracts</t>
  </si>
  <si>
    <t>Number of non-additional contracts</t>
  </si>
  <si>
    <t>Joker forest harvest value</t>
  </si>
  <si>
    <t>REDD+?</t>
  </si>
  <si>
    <t>Harvest?</t>
  </si>
  <si>
    <t>Farm Inc</t>
  </si>
  <si>
    <t>REDD+ Pmnts</t>
  </si>
  <si>
    <t>Frst Hrvst</t>
  </si>
  <si>
    <t>Audit?</t>
  </si>
  <si>
    <t>Shock?</t>
  </si>
  <si>
    <t>Bid</t>
  </si>
  <si>
    <t>Comm #</t>
  </si>
  <si>
    <t>Fine</t>
  </si>
  <si>
    <t>Caught?</t>
  </si>
  <si>
    <t>Dollars</t>
  </si>
  <si>
    <t>conversion to dollars</t>
  </si>
  <si>
    <t>avg earnings</t>
  </si>
  <si>
    <t>Policing cost per household</t>
  </si>
  <si>
    <t>Person chosen for payment</t>
  </si>
  <si>
    <t>max earnings</t>
  </si>
  <si>
    <t>Police?</t>
  </si>
  <si>
    <t>community size</t>
  </si>
  <si>
    <t>number of subjects</t>
  </si>
  <si>
    <t>comm size for most comms</t>
  </si>
  <si>
    <t>Add'l</t>
  </si>
  <si>
    <t>Number of additional contracts</t>
  </si>
  <si>
    <t>Fraud?</t>
  </si>
  <si>
    <t>min earnings</t>
  </si>
  <si>
    <t>Conservation expenditures</t>
  </si>
  <si>
    <t>forest harvest multiplier harv unc</t>
  </si>
  <si>
    <t>min income w/o fine</t>
  </si>
  <si>
    <t>min income w/ fine</t>
  </si>
  <si>
    <t>Median bid</t>
  </si>
  <si>
    <t>Number of households</t>
  </si>
  <si>
    <t>Bid not acc</t>
  </si>
  <si>
    <t>Auction REDD+ payment</t>
  </si>
  <si>
    <t>1-Baseline</t>
  </si>
  <si>
    <t>2-Fraud</t>
  </si>
  <si>
    <t>3-Uncertainty</t>
  </si>
  <si>
    <t>Harv Val</t>
  </si>
  <si>
    <t>4-Auction</t>
  </si>
  <si>
    <t>CP1-Baseline</t>
  </si>
  <si>
    <t>CP2-Fraud</t>
  </si>
  <si>
    <t>CP3-Uncertainty</t>
  </si>
  <si>
    <t>CP4-Auction</t>
  </si>
  <si>
    <t>CP5-Community</t>
  </si>
  <si>
    <t>CP6-Comm+Fraud</t>
  </si>
  <si>
    <t>5-Community</t>
  </si>
  <si>
    <t>6-Comm+Fraud</t>
  </si>
  <si>
    <t>Total</t>
  </si>
  <si>
    <t>Size</t>
  </si>
  <si>
    <t>assuming that w/o fraud the person would have harvested</t>
  </si>
  <si>
    <t>community per-fraudster audit probability increment</t>
  </si>
  <si>
    <t># Fraud</t>
  </si>
  <si>
    <t>Audit probability</t>
  </si>
  <si>
    <t>NOTE: RE-SORT COMMUNITY SHEETS SO IN ORDER OF ID OR THE SUMMARY COLUMNS WILL BE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</si>
</sst>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44" fontId="0" fillId="0" borderId="0" xfId="1" applyFont="1"/>
    <xf numFmtId="0" fontId="0" fillId="0" borderId="0" xfId="0" applyNumberFormat="1"/>
    <xf numFmtId="6" fontId="0" fillId="0" borderId="0" xfId="0" applyNumberFormat="1" applyBorder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Border="1"/>
    <xf numFmtId="0" fontId="2" fillId="3" borderId="0" xfId="0" applyFont="1" applyFill="1" applyBorder="1"/>
    <xf numFmtId="0" fontId="2" fillId="3" borderId="0" xfId="0" applyFont="1" applyFill="1"/>
    <xf numFmtId="0" fontId="2" fillId="4" borderId="0" xfId="0" applyFont="1" applyFill="1" applyBorder="1"/>
    <xf numFmtId="0" fontId="0" fillId="4" borderId="0" xfId="0" applyFill="1" applyBorder="1"/>
    <xf numFmtId="165" fontId="2" fillId="0" borderId="0" xfId="0" applyNumberFormat="1" applyFont="1"/>
    <xf numFmtId="0" fontId="2" fillId="0" borderId="2" xfId="0" applyFont="1" applyFill="1" applyBorder="1"/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A34" sqref="A34"/>
    </sheetView>
  </sheetViews>
  <sheetFormatPr defaultRowHeight="14.6" x14ac:dyDescent="0.4"/>
  <cols>
    <col min="1" max="1" width="43" bestFit="1" customWidth="1"/>
    <col min="2" max="2" width="7" bestFit="1" customWidth="1"/>
    <col min="3" max="3" width="47.23046875" bestFit="1" customWidth="1"/>
  </cols>
  <sheetData>
    <row r="1" spans="1:4" x14ac:dyDescent="0.4">
      <c r="A1" t="s">
        <v>0</v>
      </c>
    </row>
    <row r="2" spans="1:4" x14ac:dyDescent="0.4">
      <c r="A2" t="s">
        <v>1</v>
      </c>
      <c r="B2" s="1">
        <v>70</v>
      </c>
    </row>
    <row r="3" spans="1:4" x14ac:dyDescent="0.4">
      <c r="A3" t="s">
        <v>2</v>
      </c>
      <c r="B3" s="1">
        <v>10</v>
      </c>
    </row>
    <row r="4" spans="1:4" x14ac:dyDescent="0.4">
      <c r="A4" t="s">
        <v>45</v>
      </c>
      <c r="B4" s="1">
        <v>20</v>
      </c>
    </row>
    <row r="5" spans="1:4" x14ac:dyDescent="0.4">
      <c r="A5" t="s">
        <v>18</v>
      </c>
      <c r="B5" s="1">
        <v>0</v>
      </c>
    </row>
    <row r="6" spans="1:4" x14ac:dyDescent="0.4">
      <c r="A6" t="s">
        <v>3</v>
      </c>
      <c r="B6" s="1">
        <v>50</v>
      </c>
    </row>
    <row r="7" spans="1:4" x14ac:dyDescent="0.4">
      <c r="A7" t="s">
        <v>4</v>
      </c>
      <c r="B7" s="1">
        <v>70</v>
      </c>
    </row>
    <row r="8" spans="1:4" x14ac:dyDescent="0.4">
      <c r="A8" t="s">
        <v>5</v>
      </c>
      <c r="B8" s="2">
        <v>0.25</v>
      </c>
    </row>
    <row r="9" spans="1:4" x14ac:dyDescent="0.4">
      <c r="A9" t="s">
        <v>13</v>
      </c>
      <c r="B9" s="1">
        <v>75</v>
      </c>
    </row>
    <row r="10" spans="1:4" x14ac:dyDescent="0.4">
      <c r="A10" t="s">
        <v>33</v>
      </c>
      <c r="B10" s="1">
        <v>5</v>
      </c>
    </row>
    <row r="11" spans="1:4" x14ac:dyDescent="0.4">
      <c r="A11" t="s">
        <v>37</v>
      </c>
      <c r="B11" s="8">
        <v>6</v>
      </c>
    </row>
    <row r="12" spans="1:4" x14ac:dyDescent="0.4">
      <c r="A12" t="s">
        <v>68</v>
      </c>
      <c r="B12" s="2">
        <v>0.1</v>
      </c>
    </row>
    <row r="13" spans="1:4" x14ac:dyDescent="0.4">
      <c r="B13" s="1"/>
    </row>
    <row r="14" spans="1:4" x14ac:dyDescent="0.4">
      <c r="A14" t="s">
        <v>31</v>
      </c>
      <c r="B14" s="1">
        <v>100</v>
      </c>
      <c r="C14" t="s">
        <v>32</v>
      </c>
      <c r="D14" s="7">
        <f ca="1">AVERAGE(summaries!J:J)</f>
        <v>2.5627118644067797</v>
      </c>
    </row>
    <row r="15" spans="1:4" x14ac:dyDescent="0.4">
      <c r="C15" t="s">
        <v>43</v>
      </c>
      <c r="D15" s="7">
        <f ca="1">MIN(summaries!J:J)</f>
        <v>0</v>
      </c>
    </row>
    <row r="16" spans="1:4" x14ac:dyDescent="0.4">
      <c r="C16" t="s">
        <v>35</v>
      </c>
      <c r="D16" s="7">
        <f ca="1">MAX(summaries!J:J)</f>
        <v>4.2</v>
      </c>
    </row>
    <row r="17" spans="1:5" x14ac:dyDescent="0.4">
      <c r="A17" t="s">
        <v>6</v>
      </c>
      <c r="B17" s="1">
        <f>B2+B3*10</f>
        <v>170</v>
      </c>
    </row>
    <row r="18" spans="1:5" x14ac:dyDescent="0.4">
      <c r="A18" t="s">
        <v>7</v>
      </c>
      <c r="B18" s="1">
        <f>B2+B6+B3*10</f>
        <v>220</v>
      </c>
    </row>
    <row r="19" spans="1:5" x14ac:dyDescent="0.4">
      <c r="A19" t="s">
        <v>46</v>
      </c>
      <c r="B19" s="1">
        <f>B2+B3*1</f>
        <v>80</v>
      </c>
    </row>
    <row r="20" spans="1:5" x14ac:dyDescent="0.4">
      <c r="A20" t="s">
        <v>47</v>
      </c>
      <c r="B20" s="1">
        <f>B2-B7</f>
        <v>0</v>
      </c>
    </row>
    <row r="21" spans="1:5" x14ac:dyDescent="0.4">
      <c r="A21" t="s">
        <v>8</v>
      </c>
      <c r="B21" s="3">
        <f>B8*B7</f>
        <v>17.5</v>
      </c>
    </row>
    <row r="22" spans="1:5" x14ac:dyDescent="0.4">
      <c r="A22" t="s">
        <v>12</v>
      </c>
      <c r="B22" s="3">
        <f>B21+B8*B6</f>
        <v>30</v>
      </c>
      <c r="C22" t="s">
        <v>67</v>
      </c>
    </row>
    <row r="24" spans="1:5" x14ac:dyDescent="0.4">
      <c r="A24" t="s">
        <v>38</v>
      </c>
      <c r="B24">
        <f>COUNT(#REF!)</f>
        <v>0</v>
      </c>
    </row>
    <row r="25" spans="1:5" x14ac:dyDescent="0.4">
      <c r="A25" t="s">
        <v>39</v>
      </c>
      <c r="B25">
        <f>B24/B12</f>
        <v>0</v>
      </c>
    </row>
    <row r="27" spans="1:5" x14ac:dyDescent="0.4">
      <c r="A27" t="s">
        <v>27</v>
      </c>
      <c r="B27" t="s">
        <v>66</v>
      </c>
      <c r="C27" t="s">
        <v>24</v>
      </c>
      <c r="D27" t="s">
        <v>69</v>
      </c>
      <c r="E27" t="s">
        <v>70</v>
      </c>
    </row>
    <row r="28" spans="1:5" x14ac:dyDescent="0.4">
      <c r="A28">
        <v>1</v>
      </c>
      <c r="B28">
        <f>COUNTIF('6-comm+fraud'!C:C,A28)</f>
        <v>6</v>
      </c>
      <c r="C28" t="b">
        <f ca="1">IF(RAND()&gt;(1-E28),TRUE,FALSE)</f>
        <v>0</v>
      </c>
      <c r="D28">
        <f>COUNTIFS('6-comm+fraud'!C:C,params!A28,'6-comm+fraud'!H:H,"Fraud")</f>
        <v>0</v>
      </c>
      <c r="E28" s="2">
        <f>D28*$B$12</f>
        <v>0</v>
      </c>
    </row>
    <row r="29" spans="1:5" x14ac:dyDescent="0.4">
      <c r="A29">
        <v>2</v>
      </c>
      <c r="B29">
        <f>COUNTIF('6-comm+fraud'!C:C,A29)</f>
        <v>6</v>
      </c>
      <c r="C29" t="b">
        <f t="shared" ref="C29:C37" ca="1" si="0">IF(RAND()&gt;(1-E29),TRUE,FALSE)</f>
        <v>0</v>
      </c>
      <c r="D29">
        <f>COUNTIFS('6-comm+fraud'!C:C,params!A29,'6-comm+fraud'!H:H,"Fraud")</f>
        <v>0</v>
      </c>
      <c r="E29" s="2">
        <f t="shared" ref="E29:E37" si="1">D29*$B$12</f>
        <v>0</v>
      </c>
    </row>
    <row r="30" spans="1:5" x14ac:dyDescent="0.4">
      <c r="A30">
        <v>3</v>
      </c>
      <c r="B30">
        <f>COUNTIF('6-comm+fraud'!C:C,A30)</f>
        <v>6</v>
      </c>
      <c r="C30" t="b">
        <f t="shared" ca="1" si="0"/>
        <v>0</v>
      </c>
      <c r="D30">
        <f>COUNTIFS('6-comm+fraud'!C:C,params!A30,'6-comm+fraud'!H:H,"Fraud")</f>
        <v>0</v>
      </c>
      <c r="E30" s="2">
        <f t="shared" si="1"/>
        <v>0</v>
      </c>
    </row>
    <row r="31" spans="1:5" x14ac:dyDescent="0.4">
      <c r="A31">
        <v>4</v>
      </c>
      <c r="B31">
        <f>COUNTIF('6-comm+fraud'!C:C,A31)</f>
        <v>6</v>
      </c>
      <c r="C31" t="b">
        <f t="shared" ca="1" si="0"/>
        <v>0</v>
      </c>
      <c r="D31">
        <f>COUNTIFS('6-comm+fraud'!C:C,params!A31,'6-comm+fraud'!H:H,"Fraud")</f>
        <v>0</v>
      </c>
      <c r="E31" s="2">
        <f t="shared" si="1"/>
        <v>0</v>
      </c>
    </row>
    <row r="32" spans="1:5" x14ac:dyDescent="0.4">
      <c r="A32">
        <v>5</v>
      </c>
      <c r="B32">
        <f>COUNTIF('6-comm+fraud'!C:C,A32)</f>
        <v>6</v>
      </c>
      <c r="C32" t="b">
        <f t="shared" ca="1" si="0"/>
        <v>0</v>
      </c>
      <c r="D32">
        <f>COUNTIFS('6-comm+fraud'!C:C,params!A32,'6-comm+fraud'!H:H,"Fraud")</f>
        <v>0</v>
      </c>
      <c r="E32" s="2">
        <f t="shared" si="1"/>
        <v>0</v>
      </c>
    </row>
    <row r="33" spans="1:5" x14ac:dyDescent="0.4">
      <c r="A33">
        <v>6</v>
      </c>
      <c r="B33">
        <f>COUNTIF('6-comm+fraud'!C:C,A33)</f>
        <v>6</v>
      </c>
      <c r="C33" t="b">
        <f t="shared" ca="1" si="0"/>
        <v>0</v>
      </c>
      <c r="D33">
        <f>COUNTIFS('6-comm+fraud'!C:C,params!A33,'6-comm+fraud'!H:H,"Fraud")</f>
        <v>0</v>
      </c>
      <c r="E33" s="2">
        <f t="shared" si="1"/>
        <v>0</v>
      </c>
    </row>
    <row r="34" spans="1:5" x14ac:dyDescent="0.4">
      <c r="A34">
        <v>7</v>
      </c>
      <c r="B34">
        <f>COUNTIF('6-comm+fraud'!C:C,A34)</f>
        <v>0</v>
      </c>
      <c r="C34" t="b">
        <f t="shared" ca="1" si="0"/>
        <v>0</v>
      </c>
      <c r="D34">
        <f>COUNTIFS('6-comm+fraud'!C:C,params!A34,'6-comm+fraud'!H:H,"Fraud")</f>
        <v>0</v>
      </c>
      <c r="E34" s="2">
        <f t="shared" si="1"/>
        <v>0</v>
      </c>
    </row>
    <row r="35" spans="1:5" x14ac:dyDescent="0.4">
      <c r="A35">
        <v>8</v>
      </c>
      <c r="B35">
        <f>COUNTIF('6-comm+fraud'!C:C,A35)</f>
        <v>0</v>
      </c>
      <c r="C35" t="b">
        <f t="shared" ca="1" si="0"/>
        <v>0</v>
      </c>
      <c r="D35">
        <f>COUNTIFS('6-comm+fraud'!C:C,params!A35,'6-comm+fraud'!H:H,"Fraud")</f>
        <v>0</v>
      </c>
      <c r="E35" s="2">
        <f t="shared" si="1"/>
        <v>0</v>
      </c>
    </row>
    <row r="36" spans="1:5" x14ac:dyDescent="0.4">
      <c r="A36">
        <v>9</v>
      </c>
      <c r="B36">
        <f>COUNTIF('6-comm+fraud'!C:C,A36)</f>
        <v>0</v>
      </c>
      <c r="C36" t="b">
        <f t="shared" ca="1" si="0"/>
        <v>0</v>
      </c>
      <c r="D36">
        <f>COUNTIFS('6-comm+fraud'!C:C,params!A36,'6-comm+fraud'!H:H,"Fraud")</f>
        <v>0</v>
      </c>
      <c r="E36" s="2">
        <f t="shared" si="1"/>
        <v>0</v>
      </c>
    </row>
    <row r="37" spans="1:5" x14ac:dyDescent="0.4">
      <c r="A37">
        <v>10</v>
      </c>
      <c r="B37">
        <f>COUNTIF('6-comm+fraud'!C:C,A37)</f>
        <v>0</v>
      </c>
      <c r="C37" t="b">
        <f t="shared" ca="1" si="0"/>
        <v>0</v>
      </c>
      <c r="D37">
        <f>COUNTIFS('6-comm+fraud'!C:C,params!A37,'6-comm+fraud'!H:H,"Fraud")</f>
        <v>0</v>
      </c>
      <c r="E37" s="2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/>
    </sheetView>
  </sheetViews>
  <sheetFormatPr defaultRowHeight="14.6" x14ac:dyDescent="0.4"/>
  <cols>
    <col min="1" max="1" width="2.69140625" bestFit="1" customWidth="1"/>
    <col min="2" max="2" width="7.4609375" style="12" bestFit="1" customWidth="1"/>
    <col min="3" max="3" width="6.921875" style="13" bestFit="1" customWidth="1"/>
    <col min="4" max="4" width="5.07421875" style="4" bestFit="1" customWidth="1"/>
    <col min="5" max="5" width="7.765625" style="4" bestFit="1" customWidth="1"/>
    <col min="6" max="6" width="7.69140625" style="4" bestFit="1" customWidth="1"/>
    <col min="7" max="7" width="11.69140625" style="4" bestFit="1" customWidth="1"/>
    <col min="8" max="8" width="8.4609375" style="4" bestFit="1" customWidth="1"/>
    <col min="9" max="9" width="7.61328125" style="4" bestFit="1" customWidth="1"/>
    <col min="10" max="10" width="11.84375" style="5" bestFit="1" customWidth="1"/>
  </cols>
  <sheetData>
    <row r="1" spans="1:10" s="14" customFormat="1" x14ac:dyDescent="0.4">
      <c r="A1" s="14" t="s">
        <v>9</v>
      </c>
      <c r="B1" s="19" t="s">
        <v>55</v>
      </c>
      <c r="C1" s="18" t="s">
        <v>19</v>
      </c>
      <c r="D1" s="16" t="s">
        <v>40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10</v>
      </c>
      <c r="J1" s="17" t="s">
        <v>11</v>
      </c>
    </row>
    <row r="2" spans="1:10" x14ac:dyDescent="0.4">
      <c r="A2">
        <v>1</v>
      </c>
      <c r="D2" s="4" t="str">
        <f>IF(C2=1,IF($B2&lt;&gt;"J","ADDL","NOT"),"")</f>
        <v/>
      </c>
      <c r="E2" s="4">
        <f>1-C2</f>
        <v>1</v>
      </c>
      <c r="F2" s="9">
        <f>params!$B$2</f>
        <v>70</v>
      </c>
      <c r="G2" s="9">
        <f>C2*params!$B$6</f>
        <v>0</v>
      </c>
      <c r="H2" s="9">
        <f>IF($B2="J",params!$B$5*E2,$B2*params!$B$3*E2)</f>
        <v>0</v>
      </c>
      <c r="I2" s="9">
        <f>SUM(F2:H2)</f>
        <v>70</v>
      </c>
      <c r="J2" s="5" t="b">
        <f>(I2&lt;params!$B$9)</f>
        <v>1</v>
      </c>
    </row>
    <row r="3" spans="1:10" x14ac:dyDescent="0.4">
      <c r="A3">
        <v>2</v>
      </c>
      <c r="D3" s="4" t="str">
        <f t="shared" ref="D3:D37" si="0">IF(C3=1,IF($B3&lt;&gt;"J","ADDL","NOT"),"")</f>
        <v/>
      </c>
      <c r="E3" s="4">
        <f t="shared" ref="E3:E37" si="1">1-C3</f>
        <v>1</v>
      </c>
      <c r="F3" s="9">
        <f>params!$B$2</f>
        <v>70</v>
      </c>
      <c r="G3" s="9">
        <f>C3*params!$B$6</f>
        <v>0</v>
      </c>
      <c r="H3" s="9">
        <f>IF($B3="J",params!$B$5*E3,$B3*params!$B$3*E3)</f>
        <v>0</v>
      </c>
      <c r="I3" s="9">
        <f t="shared" ref="I3:I37" si="2">SUM(F3:H3)</f>
        <v>70</v>
      </c>
      <c r="J3" s="5" t="b">
        <f>(I3&lt;params!$B$9)</f>
        <v>1</v>
      </c>
    </row>
    <row r="4" spans="1:10" x14ac:dyDescent="0.4">
      <c r="A4">
        <v>3</v>
      </c>
      <c r="D4" s="4" t="str">
        <f t="shared" si="0"/>
        <v/>
      </c>
      <c r="E4" s="4">
        <f t="shared" si="1"/>
        <v>1</v>
      </c>
      <c r="F4" s="9">
        <f>params!$B$2</f>
        <v>70</v>
      </c>
      <c r="G4" s="9">
        <f>C4*params!$B$6</f>
        <v>0</v>
      </c>
      <c r="H4" s="9">
        <f>IF($B4="J",params!$B$5*E4,$B4*params!$B$3*E4)</f>
        <v>0</v>
      </c>
      <c r="I4" s="9">
        <f t="shared" si="2"/>
        <v>70</v>
      </c>
      <c r="J4" s="5" t="b">
        <f>(I4&lt;params!$B$9)</f>
        <v>1</v>
      </c>
    </row>
    <row r="5" spans="1:10" x14ac:dyDescent="0.4">
      <c r="A5">
        <v>4</v>
      </c>
      <c r="D5" s="4" t="str">
        <f t="shared" si="0"/>
        <v/>
      </c>
      <c r="E5" s="4">
        <f t="shared" si="1"/>
        <v>1</v>
      </c>
      <c r="F5" s="9">
        <f>params!$B$2</f>
        <v>70</v>
      </c>
      <c r="G5" s="9">
        <f>C5*params!$B$6</f>
        <v>0</v>
      </c>
      <c r="H5" s="9">
        <f>IF($B5="J",params!$B$5*E5,$B5*params!$B$3*E5)</f>
        <v>0</v>
      </c>
      <c r="I5" s="9">
        <f t="shared" si="2"/>
        <v>70</v>
      </c>
      <c r="J5" s="5" t="b">
        <f>(I5&lt;params!$B$9)</f>
        <v>1</v>
      </c>
    </row>
    <row r="6" spans="1:10" x14ac:dyDescent="0.4">
      <c r="A6">
        <v>5</v>
      </c>
      <c r="D6" s="4" t="str">
        <f t="shared" si="0"/>
        <v/>
      </c>
      <c r="E6" s="4">
        <f t="shared" si="1"/>
        <v>1</v>
      </c>
      <c r="F6" s="9">
        <f>params!$B$2</f>
        <v>70</v>
      </c>
      <c r="G6" s="9">
        <f>C6*params!$B$6</f>
        <v>0</v>
      </c>
      <c r="H6" s="9">
        <f>IF($B6="J",params!$B$5*E6,$B6*params!$B$3*E6)</f>
        <v>0</v>
      </c>
      <c r="I6" s="9">
        <f t="shared" si="2"/>
        <v>70</v>
      </c>
      <c r="J6" s="5" t="b">
        <f>(I6&lt;params!$B$9)</f>
        <v>1</v>
      </c>
    </row>
    <row r="7" spans="1:10" x14ac:dyDescent="0.4">
      <c r="A7">
        <v>6</v>
      </c>
      <c r="D7" s="4" t="str">
        <f t="shared" si="0"/>
        <v/>
      </c>
      <c r="E7" s="4">
        <f t="shared" si="1"/>
        <v>1</v>
      </c>
      <c r="F7" s="9">
        <f>params!$B$2</f>
        <v>70</v>
      </c>
      <c r="G7" s="9">
        <f>C7*params!$B$6</f>
        <v>0</v>
      </c>
      <c r="H7" s="9">
        <f>IF($B7="J",params!$B$5*E7,$B7*params!$B$3*E7)</f>
        <v>0</v>
      </c>
      <c r="I7" s="9">
        <f t="shared" si="2"/>
        <v>70</v>
      </c>
      <c r="J7" s="5" t="b">
        <f>(I7&lt;params!$B$9)</f>
        <v>1</v>
      </c>
    </row>
    <row r="8" spans="1:10" x14ac:dyDescent="0.4">
      <c r="A8">
        <v>7</v>
      </c>
      <c r="D8" s="4" t="str">
        <f t="shared" si="0"/>
        <v/>
      </c>
      <c r="E8" s="4">
        <f t="shared" si="1"/>
        <v>1</v>
      </c>
      <c r="F8" s="9">
        <f>params!$B$2</f>
        <v>70</v>
      </c>
      <c r="G8" s="9">
        <f>C8*params!$B$6</f>
        <v>0</v>
      </c>
      <c r="H8" s="9">
        <f>IF($B8="J",params!$B$5*E8,$B8*params!$B$3*E8)</f>
        <v>0</v>
      </c>
      <c r="I8" s="9">
        <f t="shared" si="2"/>
        <v>70</v>
      </c>
      <c r="J8" s="5" t="b">
        <f>(I8&lt;params!$B$9)</f>
        <v>1</v>
      </c>
    </row>
    <row r="9" spans="1:10" x14ac:dyDescent="0.4">
      <c r="A9">
        <v>8</v>
      </c>
      <c r="D9" s="4" t="str">
        <f t="shared" si="0"/>
        <v/>
      </c>
      <c r="E9" s="4">
        <f t="shared" si="1"/>
        <v>1</v>
      </c>
      <c r="F9" s="9">
        <f>params!$B$2</f>
        <v>70</v>
      </c>
      <c r="G9" s="9">
        <f>C9*params!$B$6</f>
        <v>0</v>
      </c>
      <c r="H9" s="9">
        <f>IF($B9="J",params!$B$5*E9,$B9*params!$B$3*E9)</f>
        <v>0</v>
      </c>
      <c r="I9" s="9">
        <f t="shared" si="2"/>
        <v>70</v>
      </c>
      <c r="J9" s="5" t="b">
        <f>(I9&lt;params!$B$9)</f>
        <v>1</v>
      </c>
    </row>
    <row r="10" spans="1:10" x14ac:dyDescent="0.4">
      <c r="A10">
        <v>9</v>
      </c>
      <c r="D10" s="4" t="str">
        <f t="shared" si="0"/>
        <v/>
      </c>
      <c r="E10" s="4">
        <f t="shared" si="1"/>
        <v>1</v>
      </c>
      <c r="F10" s="9">
        <f>params!$B$2</f>
        <v>70</v>
      </c>
      <c r="G10" s="9">
        <f>C10*params!$B$6</f>
        <v>0</v>
      </c>
      <c r="H10" s="9">
        <f>IF($B10="J",params!$B$5*E10,$B10*params!$B$3*E10)</f>
        <v>0</v>
      </c>
      <c r="I10" s="9">
        <f t="shared" si="2"/>
        <v>70</v>
      </c>
      <c r="J10" s="5" t="b">
        <f>(I10&lt;params!$B$9)</f>
        <v>1</v>
      </c>
    </row>
    <row r="11" spans="1:10" x14ac:dyDescent="0.4">
      <c r="A11">
        <v>10</v>
      </c>
      <c r="D11" s="4" t="str">
        <f t="shared" si="0"/>
        <v/>
      </c>
      <c r="E11" s="4">
        <f t="shared" si="1"/>
        <v>1</v>
      </c>
      <c r="F11" s="9">
        <f>params!$B$2</f>
        <v>70</v>
      </c>
      <c r="G11" s="9">
        <f>C11*params!$B$6</f>
        <v>0</v>
      </c>
      <c r="H11" s="9">
        <f>IF($B11="J",params!$B$5*E11,$B11*params!$B$3*E11)</f>
        <v>0</v>
      </c>
      <c r="I11" s="9">
        <f t="shared" si="2"/>
        <v>70</v>
      </c>
      <c r="J11" s="5" t="b">
        <f>(I11&lt;params!$B$9)</f>
        <v>1</v>
      </c>
    </row>
    <row r="12" spans="1:10" x14ac:dyDescent="0.4">
      <c r="A12">
        <v>11</v>
      </c>
      <c r="D12" s="4" t="str">
        <f t="shared" si="0"/>
        <v/>
      </c>
      <c r="E12" s="4">
        <f t="shared" si="1"/>
        <v>1</v>
      </c>
      <c r="F12" s="9">
        <f>params!$B$2</f>
        <v>70</v>
      </c>
      <c r="G12" s="9">
        <f>C12*params!$B$6</f>
        <v>0</v>
      </c>
      <c r="H12" s="9">
        <f>IF($B12="J",params!$B$5*E12,$B12*params!$B$3*E12)</f>
        <v>0</v>
      </c>
      <c r="I12" s="9">
        <f t="shared" si="2"/>
        <v>70</v>
      </c>
      <c r="J12" s="5" t="b">
        <f>(I12&lt;params!$B$9)</f>
        <v>1</v>
      </c>
    </row>
    <row r="13" spans="1:10" x14ac:dyDescent="0.4">
      <c r="A13">
        <v>12</v>
      </c>
      <c r="D13" s="4" t="str">
        <f t="shared" si="0"/>
        <v/>
      </c>
      <c r="E13" s="4">
        <f t="shared" si="1"/>
        <v>1</v>
      </c>
      <c r="F13" s="9">
        <f>params!$B$2</f>
        <v>70</v>
      </c>
      <c r="G13" s="9">
        <f>C13*params!$B$6</f>
        <v>0</v>
      </c>
      <c r="H13" s="9">
        <f>IF($B13="J",params!$B$5*E13,$B13*params!$B$3*E13)</f>
        <v>0</v>
      </c>
      <c r="I13" s="9">
        <f t="shared" si="2"/>
        <v>70</v>
      </c>
      <c r="J13" s="5" t="b">
        <f>(I13&lt;params!$B$9)</f>
        <v>1</v>
      </c>
    </row>
    <row r="14" spans="1:10" x14ac:dyDescent="0.4">
      <c r="A14">
        <v>13</v>
      </c>
      <c r="D14" s="4" t="str">
        <f t="shared" si="0"/>
        <v/>
      </c>
      <c r="E14" s="4">
        <f t="shared" si="1"/>
        <v>1</v>
      </c>
      <c r="F14" s="9">
        <f>params!$B$2</f>
        <v>70</v>
      </c>
      <c r="G14" s="9">
        <f>C14*params!$B$6</f>
        <v>0</v>
      </c>
      <c r="H14" s="9">
        <f>IF($B14="J",params!$B$5*E14,$B14*params!$B$3*E14)</f>
        <v>0</v>
      </c>
      <c r="I14" s="9">
        <f t="shared" si="2"/>
        <v>70</v>
      </c>
      <c r="J14" s="5" t="b">
        <f>(I14&lt;params!$B$9)</f>
        <v>1</v>
      </c>
    </row>
    <row r="15" spans="1:10" x14ac:dyDescent="0.4">
      <c r="A15">
        <v>14</v>
      </c>
      <c r="D15" s="4" t="str">
        <f t="shared" si="0"/>
        <v/>
      </c>
      <c r="E15" s="4">
        <f t="shared" si="1"/>
        <v>1</v>
      </c>
      <c r="F15" s="9">
        <f>params!$B$2</f>
        <v>70</v>
      </c>
      <c r="G15" s="9">
        <f>C15*params!$B$6</f>
        <v>0</v>
      </c>
      <c r="H15" s="9">
        <f>IF($B15="J",params!$B$5*E15,$B15*params!$B$3*E15)</f>
        <v>0</v>
      </c>
      <c r="I15" s="9">
        <f t="shared" si="2"/>
        <v>70</v>
      </c>
      <c r="J15" s="5" t="b">
        <f>(I15&lt;params!$B$9)</f>
        <v>1</v>
      </c>
    </row>
    <row r="16" spans="1:10" x14ac:dyDescent="0.4">
      <c r="A16">
        <v>15</v>
      </c>
      <c r="D16" s="4" t="str">
        <f t="shared" si="0"/>
        <v/>
      </c>
      <c r="E16" s="4">
        <f t="shared" si="1"/>
        <v>1</v>
      </c>
      <c r="F16" s="9">
        <f>params!$B$2</f>
        <v>70</v>
      </c>
      <c r="G16" s="9">
        <f>C16*params!$B$6</f>
        <v>0</v>
      </c>
      <c r="H16" s="9">
        <f>IF($B16="J",params!$B$5*E16,$B16*params!$B$3*E16)</f>
        <v>0</v>
      </c>
      <c r="I16" s="9">
        <f t="shared" si="2"/>
        <v>70</v>
      </c>
      <c r="J16" s="5" t="b">
        <f>(I16&lt;params!$B$9)</f>
        <v>1</v>
      </c>
    </row>
    <row r="17" spans="1:10" x14ac:dyDescent="0.4">
      <c r="A17">
        <v>16</v>
      </c>
      <c r="D17" s="4" t="str">
        <f t="shared" si="0"/>
        <v/>
      </c>
      <c r="E17" s="4">
        <f t="shared" si="1"/>
        <v>1</v>
      </c>
      <c r="F17" s="9">
        <f>params!$B$2</f>
        <v>70</v>
      </c>
      <c r="G17" s="9">
        <f>C17*params!$B$6</f>
        <v>0</v>
      </c>
      <c r="H17" s="9">
        <f>IF($B17="J",params!$B$5*E17,$B17*params!$B$3*E17)</f>
        <v>0</v>
      </c>
      <c r="I17" s="9">
        <f t="shared" si="2"/>
        <v>70</v>
      </c>
      <c r="J17" s="5" t="b">
        <f>(I17&lt;params!$B$9)</f>
        <v>1</v>
      </c>
    </row>
    <row r="18" spans="1:10" x14ac:dyDescent="0.4">
      <c r="A18">
        <v>17</v>
      </c>
      <c r="D18" s="4" t="str">
        <f t="shared" si="0"/>
        <v/>
      </c>
      <c r="E18" s="4">
        <f t="shared" si="1"/>
        <v>1</v>
      </c>
      <c r="F18" s="9">
        <f>params!$B$2</f>
        <v>70</v>
      </c>
      <c r="G18" s="9">
        <f>C18*params!$B$6</f>
        <v>0</v>
      </c>
      <c r="H18" s="9">
        <f>IF($B18="J",params!$B$5*E18,$B18*params!$B$3*E18)</f>
        <v>0</v>
      </c>
      <c r="I18" s="9">
        <f t="shared" si="2"/>
        <v>70</v>
      </c>
      <c r="J18" s="5" t="b">
        <f>(I18&lt;params!$B$9)</f>
        <v>1</v>
      </c>
    </row>
    <row r="19" spans="1:10" x14ac:dyDescent="0.4">
      <c r="A19">
        <v>18</v>
      </c>
      <c r="D19" s="4" t="str">
        <f t="shared" si="0"/>
        <v/>
      </c>
      <c r="E19" s="4">
        <f t="shared" si="1"/>
        <v>1</v>
      </c>
      <c r="F19" s="9">
        <f>params!$B$2</f>
        <v>70</v>
      </c>
      <c r="G19" s="9">
        <f>C19*params!$B$6</f>
        <v>0</v>
      </c>
      <c r="H19" s="9">
        <f>IF($B19="J",params!$B$5*E19,$B19*params!$B$3*E19)</f>
        <v>0</v>
      </c>
      <c r="I19" s="9">
        <f t="shared" si="2"/>
        <v>70</v>
      </c>
      <c r="J19" s="5" t="b">
        <f>(I19&lt;params!$B$9)</f>
        <v>1</v>
      </c>
    </row>
    <row r="20" spans="1:10" x14ac:dyDescent="0.4">
      <c r="A20">
        <v>19</v>
      </c>
      <c r="D20" s="4" t="str">
        <f t="shared" si="0"/>
        <v/>
      </c>
      <c r="E20" s="4">
        <f t="shared" si="1"/>
        <v>1</v>
      </c>
      <c r="F20" s="9">
        <f>params!$B$2</f>
        <v>70</v>
      </c>
      <c r="G20" s="9">
        <f>C20*params!$B$6</f>
        <v>0</v>
      </c>
      <c r="H20" s="9">
        <f>IF($B20="J",params!$B$5*E20,$B20*params!$B$3*E20)</f>
        <v>0</v>
      </c>
      <c r="I20" s="9">
        <f t="shared" si="2"/>
        <v>70</v>
      </c>
      <c r="J20" s="5" t="b">
        <f>(I20&lt;params!$B$9)</f>
        <v>1</v>
      </c>
    </row>
    <row r="21" spans="1:10" x14ac:dyDescent="0.4">
      <c r="A21">
        <v>20</v>
      </c>
      <c r="D21" s="4" t="str">
        <f t="shared" si="0"/>
        <v/>
      </c>
      <c r="E21" s="4">
        <f t="shared" si="1"/>
        <v>1</v>
      </c>
      <c r="F21" s="9">
        <f>params!$B$2</f>
        <v>70</v>
      </c>
      <c r="G21" s="9">
        <f>C21*params!$B$6</f>
        <v>0</v>
      </c>
      <c r="H21" s="9">
        <f>IF($B21="J",params!$B$5*E21,$B21*params!$B$3*E21)</f>
        <v>0</v>
      </c>
      <c r="I21" s="9">
        <f t="shared" si="2"/>
        <v>70</v>
      </c>
      <c r="J21" s="5" t="b">
        <f>(I21&lt;params!$B$9)</f>
        <v>1</v>
      </c>
    </row>
    <row r="22" spans="1:10" x14ac:dyDescent="0.4">
      <c r="A22">
        <v>21</v>
      </c>
      <c r="D22" s="4" t="str">
        <f t="shared" si="0"/>
        <v/>
      </c>
      <c r="E22" s="4">
        <f t="shared" si="1"/>
        <v>1</v>
      </c>
      <c r="F22" s="9">
        <f>params!$B$2</f>
        <v>70</v>
      </c>
      <c r="G22" s="9">
        <f>C22*params!$B$6</f>
        <v>0</v>
      </c>
      <c r="H22" s="9">
        <f>IF($B22="J",params!$B$5*E22,$B22*params!$B$3*E22)</f>
        <v>0</v>
      </c>
      <c r="I22" s="9">
        <f t="shared" si="2"/>
        <v>70</v>
      </c>
      <c r="J22" s="5" t="b">
        <f>(I22&lt;params!$B$9)</f>
        <v>1</v>
      </c>
    </row>
    <row r="23" spans="1:10" x14ac:dyDescent="0.4">
      <c r="A23">
        <v>22</v>
      </c>
      <c r="D23" s="4" t="str">
        <f t="shared" si="0"/>
        <v/>
      </c>
      <c r="E23" s="4">
        <f t="shared" si="1"/>
        <v>1</v>
      </c>
      <c r="F23" s="9">
        <f>params!$B$2</f>
        <v>70</v>
      </c>
      <c r="G23" s="9">
        <f>C23*params!$B$6</f>
        <v>0</v>
      </c>
      <c r="H23" s="9">
        <f>IF($B23="J",params!$B$5*E23,$B23*params!$B$3*E23)</f>
        <v>0</v>
      </c>
      <c r="I23" s="9">
        <f t="shared" si="2"/>
        <v>70</v>
      </c>
      <c r="J23" s="5" t="b">
        <f>(I23&lt;params!$B$9)</f>
        <v>1</v>
      </c>
    </row>
    <row r="24" spans="1:10" x14ac:dyDescent="0.4">
      <c r="A24">
        <v>23</v>
      </c>
      <c r="D24" s="4" t="str">
        <f t="shared" si="0"/>
        <v/>
      </c>
      <c r="E24" s="4">
        <f t="shared" si="1"/>
        <v>1</v>
      </c>
      <c r="F24" s="9">
        <f>params!$B$2</f>
        <v>70</v>
      </c>
      <c r="G24" s="9">
        <f>C24*params!$B$6</f>
        <v>0</v>
      </c>
      <c r="H24" s="9">
        <f>IF($B24="J",params!$B$5*E24,$B24*params!$B$3*E24)</f>
        <v>0</v>
      </c>
      <c r="I24" s="9">
        <f t="shared" si="2"/>
        <v>70</v>
      </c>
      <c r="J24" s="5" t="b">
        <f>(I24&lt;params!$B$9)</f>
        <v>1</v>
      </c>
    </row>
    <row r="25" spans="1:10" x14ac:dyDescent="0.4">
      <c r="A25">
        <v>24</v>
      </c>
      <c r="D25" s="4" t="str">
        <f t="shared" si="0"/>
        <v/>
      </c>
      <c r="E25" s="4">
        <f t="shared" si="1"/>
        <v>1</v>
      </c>
      <c r="F25" s="9">
        <f>params!$B$2</f>
        <v>70</v>
      </c>
      <c r="G25" s="9">
        <f>C25*params!$B$6</f>
        <v>0</v>
      </c>
      <c r="H25" s="9">
        <f>IF($B25="J",params!$B$5*E25,$B25*params!$B$3*E25)</f>
        <v>0</v>
      </c>
      <c r="I25" s="9">
        <f t="shared" si="2"/>
        <v>70</v>
      </c>
      <c r="J25" s="5" t="b">
        <f>(I25&lt;params!$B$9)</f>
        <v>1</v>
      </c>
    </row>
    <row r="26" spans="1:10" x14ac:dyDescent="0.4">
      <c r="A26">
        <v>25</v>
      </c>
      <c r="D26" s="4" t="str">
        <f t="shared" si="0"/>
        <v/>
      </c>
      <c r="E26" s="4">
        <f t="shared" si="1"/>
        <v>1</v>
      </c>
      <c r="F26" s="9">
        <f>params!$B$2</f>
        <v>70</v>
      </c>
      <c r="G26" s="9">
        <f>C26*params!$B$6</f>
        <v>0</v>
      </c>
      <c r="H26" s="9">
        <f>IF($B26="J",params!$B$5*E26,$B26*params!$B$3*E26)</f>
        <v>0</v>
      </c>
      <c r="I26" s="9">
        <f t="shared" si="2"/>
        <v>70</v>
      </c>
      <c r="J26" s="5" t="b">
        <f>(I26&lt;params!$B$9)</f>
        <v>1</v>
      </c>
    </row>
    <row r="27" spans="1:10" x14ac:dyDescent="0.4">
      <c r="A27">
        <v>26</v>
      </c>
      <c r="D27" s="4" t="str">
        <f t="shared" si="0"/>
        <v/>
      </c>
      <c r="E27" s="4">
        <f t="shared" si="1"/>
        <v>1</v>
      </c>
      <c r="F27" s="9">
        <f>params!$B$2</f>
        <v>70</v>
      </c>
      <c r="G27" s="9">
        <f>C27*params!$B$6</f>
        <v>0</v>
      </c>
      <c r="H27" s="9">
        <f>IF($B27="J",params!$B$5*E27,$B27*params!$B$3*E27)</f>
        <v>0</v>
      </c>
      <c r="I27" s="9">
        <f t="shared" si="2"/>
        <v>70</v>
      </c>
      <c r="J27" s="5" t="b">
        <f>(I27&lt;params!$B$9)</f>
        <v>1</v>
      </c>
    </row>
    <row r="28" spans="1:10" x14ac:dyDescent="0.4">
      <c r="A28">
        <v>27</v>
      </c>
      <c r="D28" s="4" t="str">
        <f t="shared" si="0"/>
        <v/>
      </c>
      <c r="E28" s="4">
        <f t="shared" si="1"/>
        <v>1</v>
      </c>
      <c r="F28" s="9">
        <f>params!$B$2</f>
        <v>70</v>
      </c>
      <c r="G28" s="9">
        <f>C28*params!$B$6</f>
        <v>0</v>
      </c>
      <c r="H28" s="9">
        <f>IF($B28="J",params!$B$5*E28,$B28*params!$B$3*E28)</f>
        <v>0</v>
      </c>
      <c r="I28" s="9">
        <f t="shared" si="2"/>
        <v>70</v>
      </c>
      <c r="J28" s="5" t="b">
        <f>(I28&lt;params!$B$9)</f>
        <v>1</v>
      </c>
    </row>
    <row r="29" spans="1:10" x14ac:dyDescent="0.4">
      <c r="A29">
        <v>28</v>
      </c>
      <c r="D29" s="4" t="str">
        <f t="shared" si="0"/>
        <v/>
      </c>
      <c r="E29" s="4">
        <f t="shared" si="1"/>
        <v>1</v>
      </c>
      <c r="F29" s="9">
        <f>params!$B$2</f>
        <v>70</v>
      </c>
      <c r="G29" s="9">
        <f>C29*params!$B$6</f>
        <v>0</v>
      </c>
      <c r="H29" s="9">
        <f>IF($B29="J",params!$B$5*E29,$B29*params!$B$3*E29)</f>
        <v>0</v>
      </c>
      <c r="I29" s="9">
        <f t="shared" si="2"/>
        <v>70</v>
      </c>
      <c r="J29" s="5" t="b">
        <f>(I29&lt;params!$B$9)</f>
        <v>1</v>
      </c>
    </row>
    <row r="30" spans="1:10" x14ac:dyDescent="0.4">
      <c r="A30">
        <v>29</v>
      </c>
      <c r="D30" s="4" t="str">
        <f t="shared" si="0"/>
        <v/>
      </c>
      <c r="E30" s="4">
        <f t="shared" si="1"/>
        <v>1</v>
      </c>
      <c r="F30" s="9">
        <f>params!$B$2</f>
        <v>70</v>
      </c>
      <c r="G30" s="9">
        <f>C30*params!$B$6</f>
        <v>0</v>
      </c>
      <c r="H30" s="9">
        <f>IF($B30="J",params!$B$5*E30,$B30*params!$B$3*E30)</f>
        <v>0</v>
      </c>
      <c r="I30" s="9">
        <f t="shared" si="2"/>
        <v>70</v>
      </c>
      <c r="J30" s="5" t="b">
        <f>(I30&lt;params!$B$9)</f>
        <v>1</v>
      </c>
    </row>
    <row r="31" spans="1:10" x14ac:dyDescent="0.4">
      <c r="A31">
        <v>30</v>
      </c>
      <c r="D31" s="4" t="str">
        <f t="shared" si="0"/>
        <v/>
      </c>
      <c r="E31" s="4">
        <f t="shared" si="1"/>
        <v>1</v>
      </c>
      <c r="F31" s="9">
        <f>params!$B$2</f>
        <v>70</v>
      </c>
      <c r="G31" s="9">
        <f>C31*params!$B$6</f>
        <v>0</v>
      </c>
      <c r="H31" s="9">
        <f>IF($B31="J",params!$B$5*E31,$B31*params!$B$3*E31)</f>
        <v>0</v>
      </c>
      <c r="I31" s="9">
        <f t="shared" si="2"/>
        <v>70</v>
      </c>
      <c r="J31" s="5" t="b">
        <f>(I31&lt;params!$B$9)</f>
        <v>1</v>
      </c>
    </row>
    <row r="32" spans="1:10" x14ac:dyDescent="0.4">
      <c r="A32">
        <v>31</v>
      </c>
      <c r="D32" s="4" t="str">
        <f t="shared" si="0"/>
        <v/>
      </c>
      <c r="E32" s="4">
        <f t="shared" si="1"/>
        <v>1</v>
      </c>
      <c r="F32" s="9">
        <f>params!$B$2</f>
        <v>70</v>
      </c>
      <c r="G32" s="9">
        <f>C32*params!$B$6</f>
        <v>0</v>
      </c>
      <c r="H32" s="9">
        <f>IF($B32="J",params!$B$5*E32,$B32*params!$B$3*E32)</f>
        <v>0</v>
      </c>
      <c r="I32" s="9">
        <f t="shared" si="2"/>
        <v>70</v>
      </c>
      <c r="J32" s="5" t="b">
        <f>(I32&lt;params!$B$9)</f>
        <v>1</v>
      </c>
    </row>
    <row r="33" spans="1:10" x14ac:dyDescent="0.4">
      <c r="A33">
        <v>32</v>
      </c>
      <c r="D33" s="4" t="str">
        <f t="shared" si="0"/>
        <v/>
      </c>
      <c r="E33" s="4">
        <f t="shared" si="1"/>
        <v>1</v>
      </c>
      <c r="F33" s="9">
        <f>params!$B$2</f>
        <v>70</v>
      </c>
      <c r="G33" s="9">
        <f>C33*params!$B$6</f>
        <v>0</v>
      </c>
      <c r="H33" s="9">
        <f>IF($B33="J",params!$B$5*E33,$B33*params!$B$3*E33)</f>
        <v>0</v>
      </c>
      <c r="I33" s="9">
        <f t="shared" si="2"/>
        <v>70</v>
      </c>
      <c r="J33" s="5" t="b">
        <f>(I33&lt;params!$B$9)</f>
        <v>1</v>
      </c>
    </row>
    <row r="34" spans="1:10" x14ac:dyDescent="0.4">
      <c r="A34">
        <v>33</v>
      </c>
      <c r="D34" s="4" t="str">
        <f t="shared" si="0"/>
        <v/>
      </c>
      <c r="E34" s="4">
        <f t="shared" si="1"/>
        <v>1</v>
      </c>
      <c r="F34" s="9">
        <f>params!$B$2</f>
        <v>70</v>
      </c>
      <c r="G34" s="9">
        <f>C34*params!$B$6</f>
        <v>0</v>
      </c>
      <c r="H34" s="9">
        <f>IF($B34="J",params!$B$5*E34,$B34*params!$B$3*E34)</f>
        <v>0</v>
      </c>
      <c r="I34" s="9">
        <f t="shared" si="2"/>
        <v>70</v>
      </c>
      <c r="J34" s="5" t="b">
        <f>(I34&lt;params!$B$9)</f>
        <v>1</v>
      </c>
    </row>
    <row r="35" spans="1:10" x14ac:dyDescent="0.4">
      <c r="A35">
        <v>34</v>
      </c>
      <c r="D35" s="4" t="str">
        <f t="shared" si="0"/>
        <v/>
      </c>
      <c r="E35" s="4">
        <f t="shared" si="1"/>
        <v>1</v>
      </c>
      <c r="F35" s="9">
        <f>params!$B$2</f>
        <v>70</v>
      </c>
      <c r="G35" s="9">
        <f>C35*params!$B$6</f>
        <v>0</v>
      </c>
      <c r="H35" s="9">
        <f>IF($B35="J",params!$B$5*E35,$B35*params!$B$3*E35)</f>
        <v>0</v>
      </c>
      <c r="I35" s="9">
        <f t="shared" si="2"/>
        <v>70</v>
      </c>
      <c r="J35" s="5" t="b">
        <f>(I35&lt;params!$B$9)</f>
        <v>1</v>
      </c>
    </row>
    <row r="36" spans="1:10" x14ac:dyDescent="0.4">
      <c r="A36">
        <v>35</v>
      </c>
      <c r="D36" s="4" t="str">
        <f t="shared" si="0"/>
        <v/>
      </c>
      <c r="E36" s="4">
        <f t="shared" si="1"/>
        <v>1</v>
      </c>
      <c r="F36" s="9">
        <f>params!$B$2</f>
        <v>70</v>
      </c>
      <c r="G36" s="9">
        <f>C36*params!$B$6</f>
        <v>0</v>
      </c>
      <c r="H36" s="9">
        <f>IF($B36="J",params!$B$5*E36,$B36*params!$B$3*E36)</f>
        <v>0</v>
      </c>
      <c r="I36" s="9">
        <f t="shared" si="2"/>
        <v>70</v>
      </c>
      <c r="J36" s="5" t="b">
        <f>(I36&lt;params!$B$9)</f>
        <v>1</v>
      </c>
    </row>
    <row r="37" spans="1:10" x14ac:dyDescent="0.4">
      <c r="A37">
        <v>36</v>
      </c>
      <c r="D37" s="4" t="str">
        <f t="shared" si="0"/>
        <v/>
      </c>
      <c r="E37" s="4">
        <f t="shared" si="1"/>
        <v>1</v>
      </c>
      <c r="F37" s="9">
        <f>params!$B$2</f>
        <v>70</v>
      </c>
      <c r="G37" s="9">
        <f>C37*params!$B$6</f>
        <v>0</v>
      </c>
      <c r="H37" s="9">
        <f>IF($B37="J",params!$B$5*E37,$B37*params!$B$3*E37)</f>
        <v>0</v>
      </c>
      <c r="I37" s="9">
        <f t="shared" si="2"/>
        <v>70</v>
      </c>
      <c r="J37" s="5" t="b">
        <f>(I37&lt;params!$B$9)</f>
        <v>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lessThan" id="{C080A6C4-1F26-4340-81B5-033EAD9A4345}">
            <xm:f>params!$B$9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4.6" x14ac:dyDescent="0.4"/>
  <cols>
    <col min="1" max="1" width="2.69140625" bestFit="1" customWidth="1"/>
    <col min="2" max="2" width="7.4609375" bestFit="1" customWidth="1"/>
    <col min="3" max="3" width="6.921875" style="13" bestFit="1" customWidth="1"/>
    <col min="4" max="4" width="5.07421875" style="4" bestFit="1" customWidth="1"/>
    <col min="5" max="5" width="7.765625" style="13" bestFit="1" customWidth="1"/>
    <col min="6" max="6" width="6.23046875" style="4" bestFit="1" customWidth="1"/>
    <col min="7" max="7" width="6.07421875" style="4" bestFit="1" customWidth="1"/>
    <col min="8" max="8" width="7.23046875" style="4" bestFit="1" customWidth="1"/>
    <col min="9" max="9" width="7.69140625" style="4" bestFit="1" customWidth="1"/>
    <col min="10" max="10" width="11.69140625" style="4" bestFit="1" customWidth="1"/>
    <col min="11" max="11" width="8.4609375" style="4" bestFit="1" customWidth="1"/>
    <col min="12" max="12" width="4.15234375" style="4" bestFit="1" customWidth="1"/>
    <col min="13" max="13" width="7.61328125" style="4" bestFit="1" customWidth="1"/>
    <col min="14" max="14" width="11.84375" style="5" bestFit="1" customWidth="1"/>
  </cols>
  <sheetData>
    <row r="1" spans="1:14" s="14" customFormat="1" x14ac:dyDescent="0.4">
      <c r="A1" s="14" t="s">
        <v>9</v>
      </c>
      <c r="B1" s="14" t="s">
        <v>55</v>
      </c>
      <c r="C1" s="18" t="s">
        <v>19</v>
      </c>
      <c r="D1" s="16" t="s">
        <v>40</v>
      </c>
      <c r="E1" s="18" t="s">
        <v>20</v>
      </c>
      <c r="F1" s="15" t="s">
        <v>42</v>
      </c>
      <c r="G1" s="15" t="s">
        <v>24</v>
      </c>
      <c r="H1" s="15" t="s">
        <v>29</v>
      </c>
      <c r="I1" s="15" t="s">
        <v>21</v>
      </c>
      <c r="J1" s="15" t="s">
        <v>22</v>
      </c>
      <c r="K1" s="15" t="s">
        <v>23</v>
      </c>
      <c r="L1" s="15" t="s">
        <v>28</v>
      </c>
      <c r="M1" s="15" t="s">
        <v>10</v>
      </c>
      <c r="N1" s="17" t="s">
        <v>11</v>
      </c>
    </row>
    <row r="2" spans="1:14" x14ac:dyDescent="0.4">
      <c r="A2">
        <v>1</v>
      </c>
      <c r="B2">
        <f>'1-baseline'!B2</f>
        <v>0</v>
      </c>
      <c r="E2" s="13">
        <f t="shared" ref="E2:E37" si="0">1-C2</f>
        <v>1</v>
      </c>
      <c r="F2" s="4" t="str">
        <f>IF(AND(C2=1,E2=1),"Fraud","")</f>
        <v/>
      </c>
      <c r="G2" s="4" t="b">
        <f ca="1">IF(RAND()&gt;0.75,TRUE,FALSE)</f>
        <v>1</v>
      </c>
      <c r="H2" s="4">
        <f ca="1">G2*E2*C2</f>
        <v>0</v>
      </c>
      <c r="I2" s="9">
        <f>params!$B$2</f>
        <v>70</v>
      </c>
      <c r="J2" s="9">
        <f ca="1">C2*params!$B$6*(IF(G2,(1-E2),1))</f>
        <v>0</v>
      </c>
      <c r="K2" s="9">
        <f ca="1">IF(H2=1,0,IF($B2="J",params!$B$5*E2,$B2*params!$B$3*E2))</f>
        <v>0</v>
      </c>
      <c r="L2" s="9">
        <f ca="1">H2*params!$B$7</f>
        <v>0</v>
      </c>
      <c r="M2" s="9">
        <f ca="1">SUM(I2:K2)-L2</f>
        <v>70</v>
      </c>
      <c r="N2" s="5" t="b">
        <f ca="1">(M2&lt;params!$B$9)</f>
        <v>1</v>
      </c>
    </row>
    <row r="3" spans="1:14" x14ac:dyDescent="0.4">
      <c r="A3">
        <v>2</v>
      </c>
      <c r="B3">
        <f>'1-baseline'!B3</f>
        <v>0</v>
      </c>
      <c r="E3" s="13">
        <f t="shared" si="0"/>
        <v>1</v>
      </c>
      <c r="F3" s="4" t="str">
        <f t="shared" ref="F3:F37" si="1">IF(AND(C3=1,E3=1),"Fraud","")</f>
        <v/>
      </c>
      <c r="G3" s="4" t="b">
        <f t="shared" ref="G3:G37" ca="1" si="2">IF(RAND()&gt;0.75,TRUE,FALSE)</f>
        <v>0</v>
      </c>
      <c r="H3" s="4">
        <f t="shared" ref="H3:H37" ca="1" si="3">G3*E3*C3</f>
        <v>0</v>
      </c>
      <c r="I3" s="9">
        <f>params!$B$2</f>
        <v>70</v>
      </c>
      <c r="J3" s="9">
        <f ca="1">C3*params!$B$6*(IF(G3,(1-E3),1))</f>
        <v>0</v>
      </c>
      <c r="K3" s="9">
        <f ca="1">IF(H3=1,0,IF($B3="J",params!$B$5*E3,$B3*params!$B$3*E3))</f>
        <v>0</v>
      </c>
      <c r="L3" s="9">
        <f ca="1">H3*params!$B$7</f>
        <v>0</v>
      </c>
      <c r="M3" s="9">
        <f t="shared" ref="M3:M37" ca="1" si="4">SUM(I3:K3)-L3</f>
        <v>70</v>
      </c>
      <c r="N3" s="5" t="b">
        <f ca="1">(M3&lt;params!$B$9)</f>
        <v>1</v>
      </c>
    </row>
    <row r="4" spans="1:14" x14ac:dyDescent="0.4">
      <c r="A4">
        <v>3</v>
      </c>
      <c r="B4">
        <f>'1-baseline'!B4</f>
        <v>0</v>
      </c>
      <c r="E4" s="13">
        <f t="shared" si="0"/>
        <v>1</v>
      </c>
      <c r="F4" s="4" t="str">
        <f t="shared" si="1"/>
        <v/>
      </c>
      <c r="G4" s="4" t="b">
        <f t="shared" ca="1" si="2"/>
        <v>1</v>
      </c>
      <c r="H4" s="4">
        <f t="shared" ca="1" si="3"/>
        <v>0</v>
      </c>
      <c r="I4" s="9">
        <f>params!$B$2</f>
        <v>70</v>
      </c>
      <c r="J4" s="9">
        <f ca="1">C4*params!$B$6*(IF(G4,(1-E4),1))</f>
        <v>0</v>
      </c>
      <c r="K4" s="9">
        <f ca="1">IF(H4=1,0,IF($B4="J",params!$B$5*E4,$B4*params!$B$3*E4))</f>
        <v>0</v>
      </c>
      <c r="L4" s="9">
        <f ca="1">H4*params!$B$7</f>
        <v>0</v>
      </c>
      <c r="M4" s="9">
        <f t="shared" ca="1" si="4"/>
        <v>70</v>
      </c>
      <c r="N4" s="5" t="b">
        <f ca="1">(M4&lt;params!$B$9)</f>
        <v>1</v>
      </c>
    </row>
    <row r="5" spans="1:14" x14ac:dyDescent="0.4">
      <c r="A5">
        <v>4</v>
      </c>
      <c r="B5">
        <f>'1-baseline'!B5</f>
        <v>0</v>
      </c>
      <c r="E5" s="13">
        <f t="shared" si="0"/>
        <v>1</v>
      </c>
      <c r="F5" s="4" t="str">
        <f t="shared" si="1"/>
        <v/>
      </c>
      <c r="G5" s="4" t="b">
        <f t="shared" ca="1" si="2"/>
        <v>0</v>
      </c>
      <c r="H5" s="4">
        <f t="shared" ca="1" si="3"/>
        <v>0</v>
      </c>
      <c r="I5" s="9">
        <f>params!$B$2</f>
        <v>70</v>
      </c>
      <c r="J5" s="9">
        <f ca="1">C5*params!$B$6*(IF(G5,(1-E5),1))</f>
        <v>0</v>
      </c>
      <c r="K5" s="9">
        <f ca="1">IF(H5=1,0,IF($B5="J",params!$B$5*E5,$B5*params!$B$3*E5))</f>
        <v>0</v>
      </c>
      <c r="L5" s="9">
        <f ca="1">H5*params!$B$7</f>
        <v>0</v>
      </c>
      <c r="M5" s="9">
        <f t="shared" ca="1" si="4"/>
        <v>70</v>
      </c>
      <c r="N5" s="5" t="b">
        <f ca="1">(M5&lt;params!$B$9)</f>
        <v>1</v>
      </c>
    </row>
    <row r="6" spans="1:14" x14ac:dyDescent="0.4">
      <c r="A6">
        <v>5</v>
      </c>
      <c r="B6">
        <f>'1-baseline'!B6</f>
        <v>0</v>
      </c>
      <c r="E6" s="13">
        <f t="shared" si="0"/>
        <v>1</v>
      </c>
      <c r="F6" s="4" t="str">
        <f t="shared" si="1"/>
        <v/>
      </c>
      <c r="G6" s="4" t="b">
        <f t="shared" ca="1" si="2"/>
        <v>1</v>
      </c>
      <c r="H6" s="4">
        <f t="shared" ca="1" si="3"/>
        <v>0</v>
      </c>
      <c r="I6" s="9">
        <f>params!$B$2</f>
        <v>70</v>
      </c>
      <c r="J6" s="9">
        <f ca="1">C6*params!$B$6*(IF(G6,(1-E6),1))</f>
        <v>0</v>
      </c>
      <c r="K6" s="9">
        <f ca="1">IF(H6=1,0,IF($B6="J",params!$B$5*E6,$B6*params!$B$3*E6))</f>
        <v>0</v>
      </c>
      <c r="L6" s="9">
        <f ca="1">H6*params!$B$7</f>
        <v>0</v>
      </c>
      <c r="M6" s="9">
        <f t="shared" ca="1" si="4"/>
        <v>70</v>
      </c>
      <c r="N6" s="5" t="b">
        <f ca="1">(M6&lt;params!$B$9)</f>
        <v>1</v>
      </c>
    </row>
    <row r="7" spans="1:14" x14ac:dyDescent="0.4">
      <c r="A7">
        <v>6</v>
      </c>
      <c r="B7">
        <f>'1-baseline'!B7</f>
        <v>0</v>
      </c>
      <c r="E7" s="13">
        <f t="shared" si="0"/>
        <v>1</v>
      </c>
      <c r="F7" s="4" t="str">
        <f t="shared" si="1"/>
        <v/>
      </c>
      <c r="G7" s="4" t="b">
        <f t="shared" ca="1" si="2"/>
        <v>0</v>
      </c>
      <c r="H7" s="4">
        <f t="shared" ca="1" si="3"/>
        <v>0</v>
      </c>
      <c r="I7" s="9">
        <f>params!$B$2</f>
        <v>70</v>
      </c>
      <c r="J7" s="9">
        <f ca="1">C7*params!$B$6*(IF(G7,(1-E7),1))</f>
        <v>0</v>
      </c>
      <c r="K7" s="9">
        <f ca="1">IF(H7=1,0,IF($B7="J",params!$B$5*E7,$B7*params!$B$3*E7))</f>
        <v>0</v>
      </c>
      <c r="L7" s="9">
        <f ca="1">H7*params!$B$7</f>
        <v>0</v>
      </c>
      <c r="M7" s="9">
        <f t="shared" ca="1" si="4"/>
        <v>70</v>
      </c>
      <c r="N7" s="5" t="b">
        <f ca="1">(M7&lt;params!$B$9)</f>
        <v>1</v>
      </c>
    </row>
    <row r="8" spans="1:14" x14ac:dyDescent="0.4">
      <c r="A8">
        <v>7</v>
      </c>
      <c r="B8">
        <f>'1-baseline'!B8</f>
        <v>0</v>
      </c>
      <c r="E8" s="13">
        <f t="shared" si="0"/>
        <v>1</v>
      </c>
      <c r="F8" s="4" t="str">
        <f t="shared" si="1"/>
        <v/>
      </c>
      <c r="G8" s="4" t="b">
        <f t="shared" ca="1" si="2"/>
        <v>0</v>
      </c>
      <c r="H8" s="4">
        <f t="shared" ca="1" si="3"/>
        <v>0</v>
      </c>
      <c r="I8" s="9">
        <f>params!$B$2</f>
        <v>70</v>
      </c>
      <c r="J8" s="9">
        <f ca="1">C8*params!$B$6*(IF(G8,(1-E8),1))</f>
        <v>0</v>
      </c>
      <c r="K8" s="9">
        <f ca="1">IF(H8=1,0,IF($B8="J",params!$B$5*E8,$B8*params!$B$3*E8))</f>
        <v>0</v>
      </c>
      <c r="L8" s="9">
        <f ca="1">H8*params!$B$7</f>
        <v>0</v>
      </c>
      <c r="M8" s="9">
        <f t="shared" ca="1" si="4"/>
        <v>70</v>
      </c>
      <c r="N8" s="5" t="b">
        <f ca="1">(M8&lt;params!$B$9)</f>
        <v>1</v>
      </c>
    </row>
    <row r="9" spans="1:14" x14ac:dyDescent="0.4">
      <c r="A9">
        <v>8</v>
      </c>
      <c r="B9">
        <f>'1-baseline'!B9</f>
        <v>0</v>
      </c>
      <c r="E9" s="13">
        <f t="shared" si="0"/>
        <v>1</v>
      </c>
      <c r="F9" s="4" t="str">
        <f t="shared" si="1"/>
        <v/>
      </c>
      <c r="G9" s="4" t="b">
        <f t="shared" ca="1" si="2"/>
        <v>1</v>
      </c>
      <c r="H9" s="4">
        <f t="shared" ca="1" si="3"/>
        <v>0</v>
      </c>
      <c r="I9" s="9">
        <f>params!$B$2</f>
        <v>70</v>
      </c>
      <c r="J9" s="9">
        <f ca="1">C9*params!$B$6*(IF(G9,(1-E9),1))</f>
        <v>0</v>
      </c>
      <c r="K9" s="9">
        <f ca="1">IF(H9=1,0,IF($B9="J",params!$B$5*E9,$B9*params!$B$3*E9))</f>
        <v>0</v>
      </c>
      <c r="L9" s="9">
        <f ca="1">H9*params!$B$7</f>
        <v>0</v>
      </c>
      <c r="M9" s="9">
        <f t="shared" ca="1" si="4"/>
        <v>70</v>
      </c>
      <c r="N9" s="5" t="b">
        <f ca="1">(M9&lt;params!$B$9)</f>
        <v>1</v>
      </c>
    </row>
    <row r="10" spans="1:14" x14ac:dyDescent="0.4">
      <c r="A10">
        <v>9</v>
      </c>
      <c r="B10">
        <f>'1-baseline'!B10</f>
        <v>0</v>
      </c>
      <c r="E10" s="13">
        <f t="shared" si="0"/>
        <v>1</v>
      </c>
      <c r="F10" s="4" t="str">
        <f t="shared" si="1"/>
        <v/>
      </c>
      <c r="G10" s="4" t="b">
        <f t="shared" ca="1" si="2"/>
        <v>0</v>
      </c>
      <c r="H10" s="4">
        <f t="shared" ca="1" si="3"/>
        <v>0</v>
      </c>
      <c r="I10" s="9">
        <f>params!$B$2</f>
        <v>70</v>
      </c>
      <c r="J10" s="9">
        <f ca="1">C10*params!$B$6*(IF(G10,(1-E10),1))</f>
        <v>0</v>
      </c>
      <c r="K10" s="9">
        <f ca="1">IF(H10=1,0,IF($B10="J",params!$B$5*E10,$B10*params!$B$3*E10))</f>
        <v>0</v>
      </c>
      <c r="L10" s="9">
        <f ca="1">H10*params!$B$7</f>
        <v>0</v>
      </c>
      <c r="M10" s="9">
        <f t="shared" ca="1" si="4"/>
        <v>70</v>
      </c>
      <c r="N10" s="5" t="b">
        <f ca="1">(M10&lt;params!$B$9)</f>
        <v>1</v>
      </c>
    </row>
    <row r="11" spans="1:14" x14ac:dyDescent="0.4">
      <c r="A11">
        <v>10</v>
      </c>
      <c r="B11">
        <f>'1-baseline'!B11</f>
        <v>0</v>
      </c>
      <c r="E11" s="13">
        <f t="shared" si="0"/>
        <v>1</v>
      </c>
      <c r="F11" s="4" t="str">
        <f t="shared" si="1"/>
        <v/>
      </c>
      <c r="G11" s="4" t="b">
        <f t="shared" ca="1" si="2"/>
        <v>0</v>
      </c>
      <c r="H11" s="4">
        <f t="shared" ca="1" si="3"/>
        <v>0</v>
      </c>
      <c r="I11" s="9">
        <f>params!$B$2</f>
        <v>70</v>
      </c>
      <c r="J11" s="9">
        <f ca="1">C11*params!$B$6*(IF(G11,(1-E11),1))</f>
        <v>0</v>
      </c>
      <c r="K11" s="9">
        <f ca="1">IF(H11=1,0,IF($B11="J",params!$B$5*E11,$B11*params!$B$3*E11))</f>
        <v>0</v>
      </c>
      <c r="L11" s="9">
        <f ca="1">H11*params!$B$7</f>
        <v>0</v>
      </c>
      <c r="M11" s="9">
        <f t="shared" ca="1" si="4"/>
        <v>70</v>
      </c>
      <c r="N11" s="5" t="b">
        <f ca="1">(M11&lt;params!$B$9)</f>
        <v>1</v>
      </c>
    </row>
    <row r="12" spans="1:14" x14ac:dyDescent="0.4">
      <c r="A12">
        <v>11</v>
      </c>
      <c r="B12">
        <f>'1-baseline'!B12</f>
        <v>0</v>
      </c>
      <c r="E12" s="13">
        <f t="shared" si="0"/>
        <v>1</v>
      </c>
      <c r="F12" s="4" t="str">
        <f t="shared" si="1"/>
        <v/>
      </c>
      <c r="G12" s="4" t="b">
        <f t="shared" ca="1" si="2"/>
        <v>0</v>
      </c>
      <c r="H12" s="4">
        <f t="shared" ca="1" si="3"/>
        <v>0</v>
      </c>
      <c r="I12" s="9">
        <f>params!$B$2</f>
        <v>70</v>
      </c>
      <c r="J12" s="9">
        <f ca="1">C12*params!$B$6*(IF(G12,(1-E12),1))</f>
        <v>0</v>
      </c>
      <c r="K12" s="9">
        <f ca="1">IF(H12=1,0,IF($B12="J",params!$B$5*E12,$B12*params!$B$3*E12))</f>
        <v>0</v>
      </c>
      <c r="L12" s="9">
        <f ca="1">H12*params!$B$7</f>
        <v>0</v>
      </c>
      <c r="M12" s="9">
        <f t="shared" ca="1" si="4"/>
        <v>70</v>
      </c>
      <c r="N12" s="5" t="b">
        <f ca="1">(M12&lt;params!$B$9)</f>
        <v>1</v>
      </c>
    </row>
    <row r="13" spans="1:14" x14ac:dyDescent="0.4">
      <c r="A13">
        <v>12</v>
      </c>
      <c r="B13">
        <f>'1-baseline'!B13</f>
        <v>0</v>
      </c>
      <c r="E13" s="13">
        <f t="shared" si="0"/>
        <v>1</v>
      </c>
      <c r="F13" s="4" t="str">
        <f t="shared" si="1"/>
        <v/>
      </c>
      <c r="G13" s="4" t="b">
        <f t="shared" ca="1" si="2"/>
        <v>0</v>
      </c>
      <c r="H13" s="4">
        <f t="shared" ca="1" si="3"/>
        <v>0</v>
      </c>
      <c r="I13" s="9">
        <f>params!$B$2</f>
        <v>70</v>
      </c>
      <c r="J13" s="9">
        <f ca="1">C13*params!$B$6*(IF(G13,(1-E13),1))</f>
        <v>0</v>
      </c>
      <c r="K13" s="9">
        <f ca="1">IF(H13=1,0,IF($B13="J",params!$B$5*E13,$B13*params!$B$3*E13))</f>
        <v>0</v>
      </c>
      <c r="L13" s="9">
        <f ca="1">H13*params!$B$7</f>
        <v>0</v>
      </c>
      <c r="M13" s="9">
        <f t="shared" ca="1" si="4"/>
        <v>70</v>
      </c>
      <c r="N13" s="5" t="b">
        <f ca="1">(M13&lt;params!$B$9)</f>
        <v>1</v>
      </c>
    </row>
    <row r="14" spans="1:14" x14ac:dyDescent="0.4">
      <c r="A14">
        <v>13</v>
      </c>
      <c r="B14">
        <f>'1-baseline'!B14</f>
        <v>0</v>
      </c>
      <c r="E14" s="13">
        <f t="shared" si="0"/>
        <v>1</v>
      </c>
      <c r="F14" s="4" t="str">
        <f t="shared" si="1"/>
        <v/>
      </c>
      <c r="G14" s="4" t="b">
        <f t="shared" ca="1" si="2"/>
        <v>0</v>
      </c>
      <c r="H14" s="4">
        <f t="shared" ca="1" si="3"/>
        <v>0</v>
      </c>
      <c r="I14" s="9">
        <f>params!$B$2</f>
        <v>70</v>
      </c>
      <c r="J14" s="9">
        <f ca="1">C14*params!$B$6*(IF(G14,(1-E14),1))</f>
        <v>0</v>
      </c>
      <c r="K14" s="9">
        <f ca="1">IF(H14=1,0,IF($B14="J",params!$B$5*E14,$B14*params!$B$3*E14))</f>
        <v>0</v>
      </c>
      <c r="L14" s="9">
        <f ca="1">H14*params!$B$7</f>
        <v>0</v>
      </c>
      <c r="M14" s="9">
        <f t="shared" ca="1" si="4"/>
        <v>70</v>
      </c>
      <c r="N14" s="5" t="b">
        <f ca="1">(M14&lt;params!$B$9)</f>
        <v>1</v>
      </c>
    </row>
    <row r="15" spans="1:14" x14ac:dyDescent="0.4">
      <c r="A15">
        <v>14</v>
      </c>
      <c r="B15">
        <f>'1-baseline'!B15</f>
        <v>0</v>
      </c>
      <c r="D15" s="4" t="str">
        <f t="shared" ref="D15:D37" si="5">IF(C15=1,IF($B15&lt;&gt;"J","ADDL","NOT"),"")</f>
        <v/>
      </c>
      <c r="E15" s="13">
        <f t="shared" si="0"/>
        <v>1</v>
      </c>
      <c r="F15" s="4" t="str">
        <f t="shared" si="1"/>
        <v/>
      </c>
      <c r="G15" s="4" t="b">
        <f t="shared" ca="1" si="2"/>
        <v>0</v>
      </c>
      <c r="H15" s="4">
        <f t="shared" ca="1" si="3"/>
        <v>0</v>
      </c>
      <c r="I15" s="9">
        <f>params!$B$2</f>
        <v>70</v>
      </c>
      <c r="J15" s="9">
        <f ca="1">C15*params!$B$6*(IF(G15,(1-E15),1))</f>
        <v>0</v>
      </c>
      <c r="K15" s="9">
        <f ca="1">IF(H15=1,0,IF($B15="J",params!$B$5*E15,$B15*params!$B$3*E15))</f>
        <v>0</v>
      </c>
      <c r="L15" s="9">
        <f ca="1">H15*params!$B$7</f>
        <v>0</v>
      </c>
      <c r="M15" s="9">
        <f t="shared" ca="1" si="4"/>
        <v>70</v>
      </c>
      <c r="N15" s="5" t="b">
        <f ca="1">(M15&lt;params!$B$9)</f>
        <v>1</v>
      </c>
    </row>
    <row r="16" spans="1:14" x14ac:dyDescent="0.4">
      <c r="A16">
        <v>15</v>
      </c>
      <c r="B16">
        <f>'1-baseline'!B16</f>
        <v>0</v>
      </c>
      <c r="D16" s="4" t="str">
        <f t="shared" si="5"/>
        <v/>
      </c>
      <c r="E16" s="13">
        <f t="shared" si="0"/>
        <v>1</v>
      </c>
      <c r="F16" s="4" t="str">
        <f t="shared" si="1"/>
        <v/>
      </c>
      <c r="G16" s="4" t="b">
        <f t="shared" ca="1" si="2"/>
        <v>1</v>
      </c>
      <c r="H16" s="4">
        <f t="shared" ca="1" si="3"/>
        <v>0</v>
      </c>
      <c r="I16" s="9">
        <f>params!$B$2</f>
        <v>70</v>
      </c>
      <c r="J16" s="9">
        <f ca="1">C16*params!$B$6*(IF(G16,(1-E16),1))</f>
        <v>0</v>
      </c>
      <c r="K16" s="9">
        <f ca="1">IF(H16=1,0,IF($B16="J",params!$B$5*E16,$B16*params!$B$3*E16))</f>
        <v>0</v>
      </c>
      <c r="L16" s="9">
        <f ca="1">H16*params!$B$7</f>
        <v>0</v>
      </c>
      <c r="M16" s="9">
        <f t="shared" ca="1" si="4"/>
        <v>70</v>
      </c>
      <c r="N16" s="5" t="b">
        <f ca="1">(M16&lt;params!$B$9)</f>
        <v>1</v>
      </c>
    </row>
    <row r="17" spans="1:14" x14ac:dyDescent="0.4">
      <c r="A17">
        <v>16</v>
      </c>
      <c r="B17">
        <f>'1-baseline'!B17</f>
        <v>0</v>
      </c>
      <c r="D17" s="4" t="str">
        <f t="shared" si="5"/>
        <v/>
      </c>
      <c r="E17" s="13">
        <f t="shared" si="0"/>
        <v>1</v>
      </c>
      <c r="F17" s="4" t="str">
        <f t="shared" si="1"/>
        <v/>
      </c>
      <c r="G17" s="4" t="b">
        <f t="shared" ca="1" si="2"/>
        <v>0</v>
      </c>
      <c r="H17" s="4">
        <f t="shared" ca="1" si="3"/>
        <v>0</v>
      </c>
      <c r="I17" s="9">
        <f>params!$B$2</f>
        <v>70</v>
      </c>
      <c r="J17" s="9">
        <f ca="1">C17*params!$B$6*(IF(G17,(1-E17),1))</f>
        <v>0</v>
      </c>
      <c r="K17" s="9">
        <f ca="1">IF(H17=1,0,IF($B17="J",params!$B$5*E17,$B17*params!$B$3*E17))</f>
        <v>0</v>
      </c>
      <c r="L17" s="9">
        <f ca="1">H17*params!$B$7</f>
        <v>0</v>
      </c>
      <c r="M17" s="9">
        <f t="shared" ca="1" si="4"/>
        <v>70</v>
      </c>
      <c r="N17" s="5" t="b">
        <f ca="1">(M17&lt;params!$B$9)</f>
        <v>1</v>
      </c>
    </row>
    <row r="18" spans="1:14" x14ac:dyDescent="0.4">
      <c r="A18">
        <v>17</v>
      </c>
      <c r="B18">
        <f>'1-baseline'!B18</f>
        <v>0</v>
      </c>
      <c r="D18" s="4" t="str">
        <f t="shared" si="5"/>
        <v/>
      </c>
      <c r="E18" s="13">
        <f t="shared" si="0"/>
        <v>1</v>
      </c>
      <c r="F18" s="4" t="str">
        <f t="shared" si="1"/>
        <v/>
      </c>
      <c r="G18" s="4" t="b">
        <f t="shared" ca="1" si="2"/>
        <v>1</v>
      </c>
      <c r="H18" s="4">
        <f t="shared" ca="1" si="3"/>
        <v>0</v>
      </c>
      <c r="I18" s="9">
        <f>params!$B$2</f>
        <v>70</v>
      </c>
      <c r="J18" s="9">
        <f ca="1">C18*params!$B$6*(IF(G18,(1-E18),1))</f>
        <v>0</v>
      </c>
      <c r="K18" s="9">
        <f ca="1">IF(H18=1,0,IF($B18="J",params!$B$5*E18,$B18*params!$B$3*E18))</f>
        <v>0</v>
      </c>
      <c r="L18" s="9">
        <f ca="1">H18*params!$B$7</f>
        <v>0</v>
      </c>
      <c r="M18" s="9">
        <f t="shared" ca="1" si="4"/>
        <v>70</v>
      </c>
      <c r="N18" s="5" t="b">
        <f ca="1">(M18&lt;params!$B$9)</f>
        <v>1</v>
      </c>
    </row>
    <row r="19" spans="1:14" x14ac:dyDescent="0.4">
      <c r="A19">
        <v>18</v>
      </c>
      <c r="B19">
        <f>'1-baseline'!B19</f>
        <v>0</v>
      </c>
      <c r="D19" s="4" t="str">
        <f t="shared" si="5"/>
        <v/>
      </c>
      <c r="E19" s="13">
        <f t="shared" si="0"/>
        <v>1</v>
      </c>
      <c r="F19" s="4" t="str">
        <f t="shared" si="1"/>
        <v/>
      </c>
      <c r="G19" s="4" t="b">
        <f t="shared" ca="1" si="2"/>
        <v>1</v>
      </c>
      <c r="H19" s="4">
        <f t="shared" ca="1" si="3"/>
        <v>0</v>
      </c>
      <c r="I19" s="9">
        <f>params!$B$2</f>
        <v>70</v>
      </c>
      <c r="J19" s="9">
        <f ca="1">C19*params!$B$6*(IF(G19,(1-E19),1))</f>
        <v>0</v>
      </c>
      <c r="K19" s="9">
        <f ca="1">IF(H19=1,0,IF($B19="J",params!$B$5*E19,$B19*params!$B$3*E19))</f>
        <v>0</v>
      </c>
      <c r="L19" s="9">
        <f ca="1">H19*params!$B$7</f>
        <v>0</v>
      </c>
      <c r="M19" s="9">
        <f t="shared" ca="1" si="4"/>
        <v>70</v>
      </c>
      <c r="N19" s="5" t="b">
        <f ca="1">(M19&lt;params!$B$9)</f>
        <v>1</v>
      </c>
    </row>
    <row r="20" spans="1:14" x14ac:dyDescent="0.4">
      <c r="A20">
        <v>19</v>
      </c>
      <c r="B20">
        <f>'1-baseline'!B20</f>
        <v>0</v>
      </c>
      <c r="D20" s="4" t="str">
        <f t="shared" si="5"/>
        <v/>
      </c>
      <c r="E20" s="13">
        <f t="shared" si="0"/>
        <v>1</v>
      </c>
      <c r="F20" s="4" t="str">
        <f t="shared" si="1"/>
        <v/>
      </c>
      <c r="G20" s="4" t="b">
        <f t="shared" ca="1" si="2"/>
        <v>0</v>
      </c>
      <c r="H20" s="4">
        <f t="shared" ca="1" si="3"/>
        <v>0</v>
      </c>
      <c r="I20" s="9">
        <f>params!$B$2</f>
        <v>70</v>
      </c>
      <c r="J20" s="9">
        <f ca="1">C20*params!$B$6*(IF(G20,(1-E20),1))</f>
        <v>0</v>
      </c>
      <c r="K20" s="9">
        <f ca="1">IF(H20=1,0,IF($B20="J",params!$B$5*E20,$B20*params!$B$3*E20))</f>
        <v>0</v>
      </c>
      <c r="L20" s="9">
        <f ca="1">H20*params!$B$7</f>
        <v>0</v>
      </c>
      <c r="M20" s="9">
        <f t="shared" ca="1" si="4"/>
        <v>70</v>
      </c>
      <c r="N20" s="5" t="b">
        <f ca="1">(M20&lt;params!$B$9)</f>
        <v>1</v>
      </c>
    </row>
    <row r="21" spans="1:14" x14ac:dyDescent="0.4">
      <c r="A21">
        <v>20</v>
      </c>
      <c r="B21">
        <f>'1-baseline'!B21</f>
        <v>0</v>
      </c>
      <c r="D21" s="4" t="str">
        <f t="shared" si="5"/>
        <v/>
      </c>
      <c r="E21" s="13">
        <f t="shared" si="0"/>
        <v>1</v>
      </c>
      <c r="F21" s="4" t="str">
        <f t="shared" si="1"/>
        <v/>
      </c>
      <c r="G21" s="4" t="b">
        <f t="shared" ca="1" si="2"/>
        <v>0</v>
      </c>
      <c r="H21" s="4">
        <f t="shared" ca="1" si="3"/>
        <v>0</v>
      </c>
      <c r="I21" s="9">
        <f>params!$B$2</f>
        <v>70</v>
      </c>
      <c r="J21" s="9">
        <f ca="1">C21*params!$B$6*(IF(G21,(1-E21),1))</f>
        <v>0</v>
      </c>
      <c r="K21" s="9">
        <f ca="1">IF(H21=1,0,IF($B21="J",params!$B$5*E21,$B21*params!$B$3*E21))</f>
        <v>0</v>
      </c>
      <c r="L21" s="9">
        <f ca="1">H21*params!$B$7</f>
        <v>0</v>
      </c>
      <c r="M21" s="9">
        <f t="shared" ca="1" si="4"/>
        <v>70</v>
      </c>
      <c r="N21" s="5" t="b">
        <f ca="1">(M21&lt;params!$B$9)</f>
        <v>1</v>
      </c>
    </row>
    <row r="22" spans="1:14" x14ac:dyDescent="0.4">
      <c r="A22">
        <v>21</v>
      </c>
      <c r="B22">
        <f>'1-baseline'!B22</f>
        <v>0</v>
      </c>
      <c r="D22" s="4" t="str">
        <f t="shared" si="5"/>
        <v/>
      </c>
      <c r="E22" s="13">
        <f t="shared" si="0"/>
        <v>1</v>
      </c>
      <c r="F22" s="4" t="str">
        <f t="shared" si="1"/>
        <v/>
      </c>
      <c r="G22" s="4" t="b">
        <f t="shared" ca="1" si="2"/>
        <v>0</v>
      </c>
      <c r="H22" s="4">
        <f t="shared" ca="1" si="3"/>
        <v>0</v>
      </c>
      <c r="I22" s="9">
        <f>params!$B$2</f>
        <v>70</v>
      </c>
      <c r="J22" s="9">
        <f ca="1">C22*params!$B$6*(IF(G22,(1-E22),1))</f>
        <v>0</v>
      </c>
      <c r="K22" s="9">
        <f ca="1">IF(H22=1,0,IF($B22="J",params!$B$5*E22,$B22*params!$B$3*E22))</f>
        <v>0</v>
      </c>
      <c r="L22" s="9">
        <f ca="1">H22*params!$B$7</f>
        <v>0</v>
      </c>
      <c r="M22" s="9">
        <f t="shared" ca="1" si="4"/>
        <v>70</v>
      </c>
      <c r="N22" s="5" t="b">
        <f ca="1">(M22&lt;params!$B$9)</f>
        <v>1</v>
      </c>
    </row>
    <row r="23" spans="1:14" x14ac:dyDescent="0.4">
      <c r="A23">
        <v>22</v>
      </c>
      <c r="B23">
        <f>'1-baseline'!B23</f>
        <v>0</v>
      </c>
      <c r="D23" s="4" t="str">
        <f t="shared" si="5"/>
        <v/>
      </c>
      <c r="E23" s="13">
        <f t="shared" si="0"/>
        <v>1</v>
      </c>
      <c r="F23" s="4" t="str">
        <f t="shared" si="1"/>
        <v/>
      </c>
      <c r="G23" s="4" t="b">
        <f t="shared" ca="1" si="2"/>
        <v>0</v>
      </c>
      <c r="H23" s="4">
        <f t="shared" ca="1" si="3"/>
        <v>0</v>
      </c>
      <c r="I23" s="9">
        <f>params!$B$2</f>
        <v>70</v>
      </c>
      <c r="J23" s="9">
        <f ca="1">C23*params!$B$6*(IF(G23,(1-E23),1))</f>
        <v>0</v>
      </c>
      <c r="K23" s="9">
        <f ca="1">IF(H23=1,0,IF($B23="J",params!$B$5*E23,$B23*params!$B$3*E23))</f>
        <v>0</v>
      </c>
      <c r="L23" s="9">
        <f ca="1">H23*params!$B$7</f>
        <v>0</v>
      </c>
      <c r="M23" s="9">
        <f t="shared" ca="1" si="4"/>
        <v>70</v>
      </c>
      <c r="N23" s="5" t="b">
        <f ca="1">(M23&lt;params!$B$9)</f>
        <v>1</v>
      </c>
    </row>
    <row r="24" spans="1:14" x14ac:dyDescent="0.4">
      <c r="A24">
        <v>23</v>
      </c>
      <c r="B24">
        <f>'1-baseline'!B24</f>
        <v>0</v>
      </c>
      <c r="D24" s="4" t="str">
        <f t="shared" si="5"/>
        <v/>
      </c>
      <c r="E24" s="13">
        <f t="shared" si="0"/>
        <v>1</v>
      </c>
      <c r="F24" s="4" t="str">
        <f t="shared" si="1"/>
        <v/>
      </c>
      <c r="G24" s="4" t="b">
        <f t="shared" ca="1" si="2"/>
        <v>0</v>
      </c>
      <c r="H24" s="4">
        <f t="shared" ca="1" si="3"/>
        <v>0</v>
      </c>
      <c r="I24" s="9">
        <f>params!$B$2</f>
        <v>70</v>
      </c>
      <c r="J24" s="9">
        <f ca="1">C24*params!$B$6*(IF(G24,(1-E24),1))</f>
        <v>0</v>
      </c>
      <c r="K24" s="9">
        <f ca="1">IF(H24=1,0,IF($B24="J",params!$B$5*E24,$B24*params!$B$3*E24))</f>
        <v>0</v>
      </c>
      <c r="L24" s="9">
        <f ca="1">H24*params!$B$7</f>
        <v>0</v>
      </c>
      <c r="M24" s="9">
        <f t="shared" ca="1" si="4"/>
        <v>70</v>
      </c>
      <c r="N24" s="5" t="b">
        <f ca="1">(M24&lt;params!$B$9)</f>
        <v>1</v>
      </c>
    </row>
    <row r="25" spans="1:14" x14ac:dyDescent="0.4">
      <c r="A25">
        <v>24</v>
      </c>
      <c r="B25">
        <f>'1-baseline'!B25</f>
        <v>0</v>
      </c>
      <c r="D25" s="4" t="str">
        <f t="shared" si="5"/>
        <v/>
      </c>
      <c r="E25" s="13">
        <f t="shared" si="0"/>
        <v>1</v>
      </c>
      <c r="F25" s="4" t="str">
        <f t="shared" si="1"/>
        <v/>
      </c>
      <c r="G25" s="4" t="b">
        <f t="shared" ca="1" si="2"/>
        <v>1</v>
      </c>
      <c r="H25" s="4">
        <f t="shared" ca="1" si="3"/>
        <v>0</v>
      </c>
      <c r="I25" s="9">
        <f>params!$B$2</f>
        <v>70</v>
      </c>
      <c r="J25" s="9">
        <f ca="1">C25*params!$B$6*(IF(G25,(1-E25),1))</f>
        <v>0</v>
      </c>
      <c r="K25" s="9">
        <f ca="1">IF(H25=1,0,IF($B25="J",params!$B$5*E25,$B25*params!$B$3*E25))</f>
        <v>0</v>
      </c>
      <c r="L25" s="9">
        <f ca="1">H25*params!$B$7</f>
        <v>0</v>
      </c>
      <c r="M25" s="9">
        <f t="shared" ca="1" si="4"/>
        <v>70</v>
      </c>
      <c r="N25" s="5" t="b">
        <f ca="1">(M25&lt;params!$B$9)</f>
        <v>1</v>
      </c>
    </row>
    <row r="26" spans="1:14" x14ac:dyDescent="0.4">
      <c r="A26">
        <v>25</v>
      </c>
      <c r="B26">
        <f>'1-baseline'!B26</f>
        <v>0</v>
      </c>
      <c r="D26" s="4" t="str">
        <f t="shared" si="5"/>
        <v/>
      </c>
      <c r="E26" s="13">
        <f t="shared" si="0"/>
        <v>1</v>
      </c>
      <c r="F26" s="4" t="str">
        <f t="shared" si="1"/>
        <v/>
      </c>
      <c r="G26" s="4" t="b">
        <f t="shared" ca="1" si="2"/>
        <v>0</v>
      </c>
      <c r="H26" s="4">
        <f t="shared" ca="1" si="3"/>
        <v>0</v>
      </c>
      <c r="I26" s="9">
        <f>params!$B$2</f>
        <v>70</v>
      </c>
      <c r="J26" s="9">
        <f ca="1">C26*params!$B$6*(IF(G26,(1-E26),1))</f>
        <v>0</v>
      </c>
      <c r="K26" s="9">
        <f ca="1">IF(H26=1,0,IF($B26="J",params!$B$5*E26,$B26*params!$B$3*E26))</f>
        <v>0</v>
      </c>
      <c r="L26" s="9">
        <f ca="1">H26*params!$B$7</f>
        <v>0</v>
      </c>
      <c r="M26" s="9">
        <f t="shared" ca="1" si="4"/>
        <v>70</v>
      </c>
      <c r="N26" s="5" t="b">
        <f ca="1">(M26&lt;params!$B$9)</f>
        <v>1</v>
      </c>
    </row>
    <row r="27" spans="1:14" x14ac:dyDescent="0.4">
      <c r="A27">
        <v>26</v>
      </c>
      <c r="B27">
        <f>'1-baseline'!B27</f>
        <v>0</v>
      </c>
      <c r="D27" s="4" t="str">
        <f t="shared" si="5"/>
        <v/>
      </c>
      <c r="E27" s="13">
        <f t="shared" si="0"/>
        <v>1</v>
      </c>
      <c r="F27" s="4" t="str">
        <f t="shared" si="1"/>
        <v/>
      </c>
      <c r="G27" s="4" t="b">
        <f t="shared" ca="1" si="2"/>
        <v>1</v>
      </c>
      <c r="H27" s="4">
        <f t="shared" ca="1" si="3"/>
        <v>0</v>
      </c>
      <c r="I27" s="9">
        <f>params!$B$2</f>
        <v>70</v>
      </c>
      <c r="J27" s="9">
        <f ca="1">C27*params!$B$6*(IF(G27,(1-E27),1))</f>
        <v>0</v>
      </c>
      <c r="K27" s="9">
        <f ca="1">IF(H27=1,0,IF($B27="J",params!$B$5*E27,$B27*params!$B$3*E27))</f>
        <v>0</v>
      </c>
      <c r="L27" s="9">
        <f ca="1">H27*params!$B$7</f>
        <v>0</v>
      </c>
      <c r="M27" s="9">
        <f t="shared" ca="1" si="4"/>
        <v>70</v>
      </c>
      <c r="N27" s="5" t="b">
        <f ca="1">(M27&lt;params!$B$9)</f>
        <v>1</v>
      </c>
    </row>
    <row r="28" spans="1:14" x14ac:dyDescent="0.4">
      <c r="A28">
        <v>27</v>
      </c>
      <c r="B28">
        <f>'1-baseline'!B28</f>
        <v>0</v>
      </c>
      <c r="D28" s="4" t="str">
        <f t="shared" si="5"/>
        <v/>
      </c>
      <c r="E28" s="13">
        <f t="shared" si="0"/>
        <v>1</v>
      </c>
      <c r="F28" s="4" t="str">
        <f t="shared" si="1"/>
        <v/>
      </c>
      <c r="G28" s="4" t="b">
        <f t="shared" ca="1" si="2"/>
        <v>0</v>
      </c>
      <c r="H28" s="4">
        <f t="shared" ca="1" si="3"/>
        <v>0</v>
      </c>
      <c r="I28" s="9">
        <f>params!$B$2</f>
        <v>70</v>
      </c>
      <c r="J28" s="9">
        <f ca="1">C28*params!$B$6*(IF(G28,(1-E28),1))</f>
        <v>0</v>
      </c>
      <c r="K28" s="9">
        <f ca="1">IF(H28=1,0,IF($B28="J",params!$B$5*E28,$B28*params!$B$3*E28))</f>
        <v>0</v>
      </c>
      <c r="L28" s="9">
        <f ca="1">H28*params!$B$7</f>
        <v>0</v>
      </c>
      <c r="M28" s="9">
        <f t="shared" ca="1" si="4"/>
        <v>70</v>
      </c>
      <c r="N28" s="5" t="b">
        <f ca="1">(M28&lt;params!$B$9)</f>
        <v>1</v>
      </c>
    </row>
    <row r="29" spans="1:14" x14ac:dyDescent="0.4">
      <c r="A29">
        <v>28</v>
      </c>
      <c r="B29">
        <f>'1-baseline'!B29</f>
        <v>0</v>
      </c>
      <c r="D29" s="4" t="str">
        <f t="shared" si="5"/>
        <v/>
      </c>
      <c r="E29" s="13">
        <f t="shared" si="0"/>
        <v>1</v>
      </c>
      <c r="F29" s="4" t="str">
        <f t="shared" si="1"/>
        <v/>
      </c>
      <c r="G29" s="4" t="b">
        <f t="shared" ca="1" si="2"/>
        <v>0</v>
      </c>
      <c r="H29" s="4">
        <f t="shared" ca="1" si="3"/>
        <v>0</v>
      </c>
      <c r="I29" s="9">
        <f>params!$B$2</f>
        <v>70</v>
      </c>
      <c r="J29" s="9">
        <f ca="1">C29*params!$B$6*(IF(G29,(1-E29),1))</f>
        <v>0</v>
      </c>
      <c r="K29" s="9">
        <f ca="1">IF(H29=1,0,IF($B29="J",params!$B$5*E29,$B29*params!$B$3*E29))</f>
        <v>0</v>
      </c>
      <c r="L29" s="9">
        <f ca="1">H29*params!$B$7</f>
        <v>0</v>
      </c>
      <c r="M29" s="9">
        <f t="shared" ca="1" si="4"/>
        <v>70</v>
      </c>
      <c r="N29" s="5" t="b">
        <f ca="1">(M29&lt;params!$B$9)</f>
        <v>1</v>
      </c>
    </row>
    <row r="30" spans="1:14" x14ac:dyDescent="0.4">
      <c r="A30">
        <v>29</v>
      </c>
      <c r="B30">
        <f>'1-baseline'!B30</f>
        <v>0</v>
      </c>
      <c r="D30" s="4" t="str">
        <f t="shared" si="5"/>
        <v/>
      </c>
      <c r="E30" s="13">
        <f t="shared" si="0"/>
        <v>1</v>
      </c>
      <c r="F30" s="4" t="str">
        <f t="shared" si="1"/>
        <v/>
      </c>
      <c r="G30" s="4" t="b">
        <f t="shared" ca="1" si="2"/>
        <v>1</v>
      </c>
      <c r="H30" s="4">
        <f t="shared" ca="1" si="3"/>
        <v>0</v>
      </c>
      <c r="I30" s="9">
        <f>params!$B$2</f>
        <v>70</v>
      </c>
      <c r="J30" s="9">
        <f ca="1">C30*params!$B$6*(IF(G30,(1-E30),1))</f>
        <v>0</v>
      </c>
      <c r="K30" s="9">
        <f ca="1">IF(H30=1,0,IF($B30="J",params!$B$5*E30,$B30*params!$B$3*E30))</f>
        <v>0</v>
      </c>
      <c r="L30" s="9">
        <f ca="1">H30*params!$B$7</f>
        <v>0</v>
      </c>
      <c r="M30" s="9">
        <f t="shared" ca="1" si="4"/>
        <v>70</v>
      </c>
      <c r="N30" s="5" t="b">
        <f ca="1">(M30&lt;params!$B$9)</f>
        <v>1</v>
      </c>
    </row>
    <row r="31" spans="1:14" x14ac:dyDescent="0.4">
      <c r="A31">
        <v>30</v>
      </c>
      <c r="B31">
        <f>'1-baseline'!B31</f>
        <v>0</v>
      </c>
      <c r="D31" s="4" t="str">
        <f t="shared" si="5"/>
        <v/>
      </c>
      <c r="E31" s="13">
        <f t="shared" si="0"/>
        <v>1</v>
      </c>
      <c r="F31" s="4" t="str">
        <f t="shared" si="1"/>
        <v/>
      </c>
      <c r="G31" s="4" t="b">
        <f t="shared" ca="1" si="2"/>
        <v>1</v>
      </c>
      <c r="H31" s="4">
        <f t="shared" ca="1" si="3"/>
        <v>0</v>
      </c>
      <c r="I31" s="9">
        <f>params!$B$2</f>
        <v>70</v>
      </c>
      <c r="J31" s="9">
        <f ca="1">C31*params!$B$6*(IF(G31,(1-E31),1))</f>
        <v>0</v>
      </c>
      <c r="K31" s="9">
        <f ca="1">IF(H31=1,0,IF($B31="J",params!$B$5*E31,$B31*params!$B$3*E31))</f>
        <v>0</v>
      </c>
      <c r="L31" s="9">
        <f ca="1">H31*params!$B$7</f>
        <v>0</v>
      </c>
      <c r="M31" s="9">
        <f t="shared" ca="1" si="4"/>
        <v>70</v>
      </c>
      <c r="N31" s="5" t="b">
        <f ca="1">(M31&lt;params!$B$9)</f>
        <v>1</v>
      </c>
    </row>
    <row r="32" spans="1:14" x14ac:dyDescent="0.4">
      <c r="A32">
        <v>31</v>
      </c>
      <c r="B32">
        <f>'1-baseline'!B32</f>
        <v>0</v>
      </c>
      <c r="D32" s="4" t="str">
        <f t="shared" si="5"/>
        <v/>
      </c>
      <c r="E32" s="13">
        <f t="shared" si="0"/>
        <v>1</v>
      </c>
      <c r="F32" s="4" t="str">
        <f t="shared" si="1"/>
        <v/>
      </c>
      <c r="G32" s="4" t="b">
        <f t="shared" ca="1" si="2"/>
        <v>0</v>
      </c>
      <c r="H32" s="4">
        <f t="shared" ca="1" si="3"/>
        <v>0</v>
      </c>
      <c r="I32" s="9">
        <f>params!$B$2</f>
        <v>70</v>
      </c>
      <c r="J32" s="9">
        <f ca="1">C32*params!$B$6*(IF(G32,(1-E32),1))</f>
        <v>0</v>
      </c>
      <c r="K32" s="9">
        <f ca="1">IF(H32=1,0,IF($B32="J",params!$B$5*E32,$B32*params!$B$3*E32))</f>
        <v>0</v>
      </c>
      <c r="L32" s="9">
        <f ca="1">H32*params!$B$7</f>
        <v>0</v>
      </c>
      <c r="M32" s="9">
        <f t="shared" ca="1" si="4"/>
        <v>70</v>
      </c>
      <c r="N32" s="5" t="b">
        <f ca="1">(M32&lt;params!$B$9)</f>
        <v>1</v>
      </c>
    </row>
    <row r="33" spans="1:14" x14ac:dyDescent="0.4">
      <c r="A33">
        <v>32</v>
      </c>
      <c r="B33">
        <f>'1-baseline'!B33</f>
        <v>0</v>
      </c>
      <c r="D33" s="4" t="str">
        <f t="shared" si="5"/>
        <v/>
      </c>
      <c r="E33" s="13">
        <f t="shared" si="0"/>
        <v>1</v>
      </c>
      <c r="F33" s="4" t="str">
        <f t="shared" si="1"/>
        <v/>
      </c>
      <c r="G33" s="4" t="b">
        <f t="shared" ca="1" si="2"/>
        <v>0</v>
      </c>
      <c r="H33" s="4">
        <f t="shared" ca="1" si="3"/>
        <v>0</v>
      </c>
      <c r="I33" s="9">
        <f>params!$B$2</f>
        <v>70</v>
      </c>
      <c r="J33" s="9">
        <f ca="1">C33*params!$B$6*(IF(G33,(1-E33),1))</f>
        <v>0</v>
      </c>
      <c r="K33" s="9">
        <f ca="1">IF(H33=1,0,IF($B33="J",params!$B$5*E33,$B33*params!$B$3*E33))</f>
        <v>0</v>
      </c>
      <c r="L33" s="9">
        <f ca="1">H33*params!$B$7</f>
        <v>0</v>
      </c>
      <c r="M33" s="9">
        <f t="shared" ca="1" si="4"/>
        <v>70</v>
      </c>
      <c r="N33" s="5" t="b">
        <f ca="1">(M33&lt;params!$B$9)</f>
        <v>1</v>
      </c>
    </row>
    <row r="34" spans="1:14" x14ac:dyDescent="0.4">
      <c r="A34">
        <v>33</v>
      </c>
      <c r="B34">
        <f>'1-baseline'!B34</f>
        <v>0</v>
      </c>
      <c r="D34" s="4" t="str">
        <f t="shared" si="5"/>
        <v/>
      </c>
      <c r="E34" s="13">
        <f t="shared" si="0"/>
        <v>1</v>
      </c>
      <c r="F34" s="4" t="str">
        <f t="shared" si="1"/>
        <v/>
      </c>
      <c r="G34" s="4" t="b">
        <f t="shared" ca="1" si="2"/>
        <v>0</v>
      </c>
      <c r="H34" s="4">
        <f t="shared" ca="1" si="3"/>
        <v>0</v>
      </c>
      <c r="I34" s="9">
        <f>params!$B$2</f>
        <v>70</v>
      </c>
      <c r="J34" s="9">
        <f ca="1">C34*params!$B$6*(IF(G34,(1-E34),1))</f>
        <v>0</v>
      </c>
      <c r="K34" s="9">
        <f ca="1">IF(H34=1,0,IF($B34="J",params!$B$5*E34,$B34*params!$B$3*E34))</f>
        <v>0</v>
      </c>
      <c r="L34" s="9">
        <f ca="1">H34*params!$B$7</f>
        <v>0</v>
      </c>
      <c r="M34" s="9">
        <f t="shared" ca="1" si="4"/>
        <v>70</v>
      </c>
      <c r="N34" s="5" t="b">
        <f ca="1">(M34&lt;params!$B$9)</f>
        <v>1</v>
      </c>
    </row>
    <row r="35" spans="1:14" x14ac:dyDescent="0.4">
      <c r="A35">
        <v>34</v>
      </c>
      <c r="B35">
        <f>'1-baseline'!B35</f>
        <v>0</v>
      </c>
      <c r="D35" s="4" t="str">
        <f t="shared" si="5"/>
        <v/>
      </c>
      <c r="E35" s="13">
        <f t="shared" si="0"/>
        <v>1</v>
      </c>
      <c r="F35" s="4" t="str">
        <f t="shared" si="1"/>
        <v/>
      </c>
      <c r="G35" s="4" t="b">
        <f t="shared" ca="1" si="2"/>
        <v>0</v>
      </c>
      <c r="H35" s="4">
        <f t="shared" ca="1" si="3"/>
        <v>0</v>
      </c>
      <c r="I35" s="9">
        <f>params!$B$2</f>
        <v>70</v>
      </c>
      <c r="J35" s="9">
        <f ca="1">C35*params!$B$6*(IF(G35,(1-E35),1))</f>
        <v>0</v>
      </c>
      <c r="K35" s="9">
        <f ca="1">IF(H35=1,0,IF($B35="J",params!$B$5*E35,$B35*params!$B$3*E35))</f>
        <v>0</v>
      </c>
      <c r="L35" s="9">
        <f ca="1">H35*params!$B$7</f>
        <v>0</v>
      </c>
      <c r="M35" s="9">
        <f t="shared" ca="1" si="4"/>
        <v>70</v>
      </c>
      <c r="N35" s="5" t="b">
        <f ca="1">(M35&lt;params!$B$9)</f>
        <v>1</v>
      </c>
    </row>
    <row r="36" spans="1:14" x14ac:dyDescent="0.4">
      <c r="A36">
        <v>35</v>
      </c>
      <c r="B36">
        <f>'1-baseline'!B36</f>
        <v>0</v>
      </c>
      <c r="D36" s="4" t="str">
        <f t="shared" si="5"/>
        <v/>
      </c>
      <c r="E36" s="13">
        <f t="shared" si="0"/>
        <v>1</v>
      </c>
      <c r="F36" s="4" t="str">
        <f t="shared" si="1"/>
        <v/>
      </c>
      <c r="G36" s="4" t="b">
        <f t="shared" ca="1" si="2"/>
        <v>0</v>
      </c>
      <c r="H36" s="4">
        <f t="shared" ca="1" si="3"/>
        <v>0</v>
      </c>
      <c r="I36" s="9">
        <f>params!$B$2</f>
        <v>70</v>
      </c>
      <c r="J36" s="9">
        <f ca="1">C36*params!$B$6*(IF(G36,(1-E36),1))</f>
        <v>0</v>
      </c>
      <c r="K36" s="9">
        <f ca="1">IF(H36=1,0,IF($B36="J",params!$B$5*E36,$B36*params!$B$3*E36))</f>
        <v>0</v>
      </c>
      <c r="L36" s="9">
        <f ca="1">H36*params!$B$7</f>
        <v>0</v>
      </c>
      <c r="M36" s="9">
        <f t="shared" ca="1" si="4"/>
        <v>70</v>
      </c>
      <c r="N36" s="5" t="b">
        <f ca="1">(M36&lt;params!$B$9)</f>
        <v>1</v>
      </c>
    </row>
    <row r="37" spans="1:14" x14ac:dyDescent="0.4">
      <c r="A37">
        <v>36</v>
      </c>
      <c r="B37">
        <f>'1-baseline'!B37</f>
        <v>0</v>
      </c>
      <c r="D37" s="4" t="str">
        <f t="shared" si="5"/>
        <v/>
      </c>
      <c r="E37" s="13">
        <f t="shared" si="0"/>
        <v>1</v>
      </c>
      <c r="F37" s="4" t="str">
        <f t="shared" si="1"/>
        <v/>
      </c>
      <c r="G37" s="4" t="b">
        <f t="shared" ca="1" si="2"/>
        <v>0</v>
      </c>
      <c r="H37" s="4">
        <f t="shared" ca="1" si="3"/>
        <v>0</v>
      </c>
      <c r="I37" s="9">
        <f>params!$B$2</f>
        <v>70</v>
      </c>
      <c r="J37" s="9">
        <f ca="1">C37*params!$B$6*(IF(G37,(1-E37),1))</f>
        <v>0</v>
      </c>
      <c r="K37" s="9">
        <f ca="1">IF(H37=1,0,IF($B37="J",params!$B$5*E37,$B37*params!$B$3*E37))</f>
        <v>0</v>
      </c>
      <c r="L37" s="9">
        <f ca="1">H37*params!$B$7</f>
        <v>0</v>
      </c>
      <c r="M37" s="9">
        <f t="shared" ca="1" si="4"/>
        <v>70</v>
      </c>
      <c r="N37" s="5" t="b">
        <f ca="1">(M37&lt;params!$B$9)</f>
        <v>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lessThan" id="{AA1BEE0A-300A-44A7-B1C7-A5918A00AB81}">
            <xm:f>params!$B$9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M2:M37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4.6" x14ac:dyDescent="0.4"/>
  <cols>
    <col min="1" max="1" width="2.69140625" bestFit="1" customWidth="1"/>
    <col min="2" max="2" width="7.4609375" bestFit="1" customWidth="1"/>
    <col min="3" max="3" width="6.921875" style="13" bestFit="1" customWidth="1"/>
    <col min="4" max="4" width="5" style="4" bestFit="1" customWidth="1"/>
    <col min="5" max="5" width="7.765625" style="4" bestFit="1" customWidth="1"/>
    <col min="6" max="6" width="6.3828125" style="4" bestFit="1" customWidth="1"/>
    <col min="7" max="7" width="7.69140625" style="4" bestFit="1" customWidth="1"/>
    <col min="8" max="8" width="11.69140625" style="4" bestFit="1" customWidth="1"/>
    <col min="9" max="9" width="8.4609375" style="4" bestFit="1" customWidth="1"/>
    <col min="10" max="10" width="7.61328125" style="4" bestFit="1" customWidth="1"/>
    <col min="11" max="11" width="11.84375" style="5" bestFit="1" customWidth="1"/>
  </cols>
  <sheetData>
    <row r="1" spans="1:11" s="14" customFormat="1" x14ac:dyDescent="0.4">
      <c r="A1" s="14" t="s">
        <v>9</v>
      </c>
      <c r="B1" s="14" t="s">
        <v>55</v>
      </c>
      <c r="C1" s="18" t="s">
        <v>19</v>
      </c>
      <c r="D1" s="16" t="s">
        <v>40</v>
      </c>
      <c r="E1" s="15" t="s">
        <v>20</v>
      </c>
      <c r="F1" s="15" t="s">
        <v>25</v>
      </c>
      <c r="G1" s="15" t="s">
        <v>21</v>
      </c>
      <c r="H1" s="15" t="s">
        <v>22</v>
      </c>
      <c r="I1" s="15" t="s">
        <v>23</v>
      </c>
      <c r="J1" s="15" t="s">
        <v>10</v>
      </c>
      <c r="K1" s="17" t="s">
        <v>11</v>
      </c>
    </row>
    <row r="2" spans="1:11" x14ac:dyDescent="0.4">
      <c r="A2">
        <v>1</v>
      </c>
      <c r="B2">
        <f>'1-baseline'!B2</f>
        <v>0</v>
      </c>
      <c r="D2" s="4" t="str">
        <f t="shared" ref="D2:D37" si="0">IF(C2=1,IF($B2&lt;&gt;"J","ADDL","NOT"),"")</f>
        <v/>
      </c>
      <c r="E2" s="4">
        <f t="shared" ref="E2:E37" si="1">1-C2</f>
        <v>1</v>
      </c>
      <c r="F2" s="4" t="b">
        <f ca="1">IF(RAND()&gt;0.5,TRUE,FALSE)</f>
        <v>1</v>
      </c>
      <c r="G2" s="9">
        <f>params!$B$2</f>
        <v>70</v>
      </c>
      <c r="H2" s="9">
        <f>C2*params!$B$6</f>
        <v>0</v>
      </c>
      <c r="I2" s="9">
        <f ca="1">IF(F2=FALSE,IF($B2="J",params!$B$5*E2,$B2*params!$B$4*E2),0)</f>
        <v>0</v>
      </c>
      <c r="J2" s="9">
        <f ca="1">SUM(G2:I2)</f>
        <v>70</v>
      </c>
      <c r="K2" s="5" t="b">
        <f ca="1">(J2&lt;params!$B$9)</f>
        <v>1</v>
      </c>
    </row>
    <row r="3" spans="1:11" x14ac:dyDescent="0.4">
      <c r="A3">
        <v>2</v>
      </c>
      <c r="B3">
        <f>'1-baseline'!B3</f>
        <v>0</v>
      </c>
      <c r="D3" s="4" t="str">
        <f t="shared" si="0"/>
        <v/>
      </c>
      <c r="E3" s="4">
        <f t="shared" si="1"/>
        <v>1</v>
      </c>
      <c r="F3" s="4" t="b">
        <f t="shared" ref="F3:F37" ca="1" si="2">IF(RAND()&gt;0.5,TRUE,FALSE)</f>
        <v>1</v>
      </c>
      <c r="G3" s="9">
        <f>params!$B$2</f>
        <v>70</v>
      </c>
      <c r="H3" s="9">
        <f>C3*params!$B$6</f>
        <v>0</v>
      </c>
      <c r="I3" s="9">
        <f ca="1">IF(F3=FALSE,IF($B3="J",params!$B$5*E3,$B3*params!$B$4*E3),0)</f>
        <v>0</v>
      </c>
      <c r="J3" s="9">
        <f t="shared" ref="J3:J37" ca="1" si="3">SUM(G3:I3)</f>
        <v>70</v>
      </c>
      <c r="K3" s="5" t="b">
        <f ca="1">(J3&lt;params!$B$9)</f>
        <v>1</v>
      </c>
    </row>
    <row r="4" spans="1:11" x14ac:dyDescent="0.4">
      <c r="A4">
        <v>3</v>
      </c>
      <c r="B4">
        <f>'1-baseline'!B4</f>
        <v>0</v>
      </c>
      <c r="D4" s="4" t="str">
        <f t="shared" si="0"/>
        <v/>
      </c>
      <c r="E4" s="4">
        <f t="shared" si="1"/>
        <v>1</v>
      </c>
      <c r="F4" s="4" t="b">
        <f t="shared" ca="1" si="2"/>
        <v>0</v>
      </c>
      <c r="G4" s="9">
        <f>params!$B$2</f>
        <v>70</v>
      </c>
      <c r="H4" s="9">
        <f>C4*params!$B$6</f>
        <v>0</v>
      </c>
      <c r="I4" s="9">
        <f ca="1">IF(F4=FALSE,IF($B4="J",params!$B$5*E4,$B4*params!$B$4*E4),0)</f>
        <v>0</v>
      </c>
      <c r="J4" s="9">
        <f t="shared" ca="1" si="3"/>
        <v>70</v>
      </c>
      <c r="K4" s="5" t="b">
        <f ca="1">(J4&lt;params!$B$9)</f>
        <v>1</v>
      </c>
    </row>
    <row r="5" spans="1:11" x14ac:dyDescent="0.4">
      <c r="A5">
        <v>4</v>
      </c>
      <c r="B5">
        <f>'1-baseline'!B5</f>
        <v>0</v>
      </c>
      <c r="D5" s="4" t="str">
        <f t="shared" si="0"/>
        <v/>
      </c>
      <c r="E5" s="4">
        <f t="shared" si="1"/>
        <v>1</v>
      </c>
      <c r="F5" s="4" t="b">
        <f t="shared" ca="1" si="2"/>
        <v>1</v>
      </c>
      <c r="G5" s="9">
        <f>params!$B$2</f>
        <v>70</v>
      </c>
      <c r="H5" s="9">
        <f>C5*params!$B$6</f>
        <v>0</v>
      </c>
      <c r="I5" s="9">
        <f ca="1">IF(F5=FALSE,IF($B5="J",params!$B$5*E5,$B5*params!$B$4*E5),0)</f>
        <v>0</v>
      </c>
      <c r="J5" s="9">
        <f t="shared" ca="1" si="3"/>
        <v>70</v>
      </c>
      <c r="K5" s="5" t="b">
        <f ca="1">(J5&lt;params!$B$9)</f>
        <v>1</v>
      </c>
    </row>
    <row r="6" spans="1:11" x14ac:dyDescent="0.4">
      <c r="A6">
        <v>5</v>
      </c>
      <c r="B6">
        <f>'1-baseline'!B6</f>
        <v>0</v>
      </c>
      <c r="D6" s="4" t="str">
        <f t="shared" si="0"/>
        <v/>
      </c>
      <c r="E6" s="4">
        <f t="shared" si="1"/>
        <v>1</v>
      </c>
      <c r="F6" s="4" t="b">
        <f t="shared" ca="1" si="2"/>
        <v>0</v>
      </c>
      <c r="G6" s="9">
        <f>params!$B$2</f>
        <v>70</v>
      </c>
      <c r="H6" s="9">
        <f>C6*params!$B$6</f>
        <v>0</v>
      </c>
      <c r="I6" s="9">
        <f ca="1">IF(F6=FALSE,IF($B6="J",params!$B$5*E6,$B6*params!$B$4*E6),0)</f>
        <v>0</v>
      </c>
      <c r="J6" s="9">
        <f t="shared" ca="1" si="3"/>
        <v>70</v>
      </c>
      <c r="K6" s="5" t="b">
        <f ca="1">(J6&lt;params!$B$9)</f>
        <v>1</v>
      </c>
    </row>
    <row r="7" spans="1:11" x14ac:dyDescent="0.4">
      <c r="A7">
        <v>6</v>
      </c>
      <c r="B7">
        <f>'1-baseline'!B7</f>
        <v>0</v>
      </c>
      <c r="D7" s="4" t="str">
        <f t="shared" si="0"/>
        <v/>
      </c>
      <c r="E7" s="4">
        <f t="shared" si="1"/>
        <v>1</v>
      </c>
      <c r="F7" s="4" t="b">
        <f t="shared" ca="1" si="2"/>
        <v>1</v>
      </c>
      <c r="G7" s="9">
        <f>params!$B$2</f>
        <v>70</v>
      </c>
      <c r="H7" s="9">
        <f>C7*params!$B$6</f>
        <v>0</v>
      </c>
      <c r="I7" s="9">
        <f ca="1">IF(F7=FALSE,IF($B7="J",params!$B$5*E7,$B7*params!$B$4*E7),0)</f>
        <v>0</v>
      </c>
      <c r="J7" s="9">
        <f t="shared" ca="1" si="3"/>
        <v>70</v>
      </c>
      <c r="K7" s="5" t="b">
        <f ca="1">(J7&lt;params!$B$9)</f>
        <v>1</v>
      </c>
    </row>
    <row r="8" spans="1:11" x14ac:dyDescent="0.4">
      <c r="A8">
        <v>7</v>
      </c>
      <c r="B8">
        <f>'1-baseline'!B8</f>
        <v>0</v>
      </c>
      <c r="D8" s="4" t="str">
        <f t="shared" si="0"/>
        <v/>
      </c>
      <c r="E8" s="4">
        <f t="shared" si="1"/>
        <v>1</v>
      </c>
      <c r="F8" s="4" t="b">
        <f t="shared" ca="1" si="2"/>
        <v>1</v>
      </c>
      <c r="G8" s="9">
        <f>params!$B$2</f>
        <v>70</v>
      </c>
      <c r="H8" s="9">
        <f>C8*params!$B$6</f>
        <v>0</v>
      </c>
      <c r="I8" s="9">
        <f ca="1">IF(F8=FALSE,IF($B8="J",params!$B$5*E8,$B8*params!$B$4*E8),0)</f>
        <v>0</v>
      </c>
      <c r="J8" s="9">
        <f t="shared" ca="1" si="3"/>
        <v>70</v>
      </c>
      <c r="K8" s="5" t="b">
        <f ca="1">(J8&lt;params!$B$9)</f>
        <v>1</v>
      </c>
    </row>
    <row r="9" spans="1:11" x14ac:dyDescent="0.4">
      <c r="A9">
        <v>8</v>
      </c>
      <c r="B9">
        <f>'1-baseline'!B9</f>
        <v>0</v>
      </c>
      <c r="D9" s="4" t="str">
        <f t="shared" si="0"/>
        <v/>
      </c>
      <c r="E9" s="4">
        <f t="shared" si="1"/>
        <v>1</v>
      </c>
      <c r="F9" s="4" t="b">
        <f t="shared" ca="1" si="2"/>
        <v>1</v>
      </c>
      <c r="G9" s="9">
        <f>params!$B$2</f>
        <v>70</v>
      </c>
      <c r="H9" s="9">
        <f>C9*params!$B$6</f>
        <v>0</v>
      </c>
      <c r="I9" s="9">
        <f ca="1">IF(F9=FALSE,IF($B9="J",params!$B$5*E9,$B9*params!$B$4*E9),0)</f>
        <v>0</v>
      </c>
      <c r="J9" s="9">
        <f t="shared" ca="1" si="3"/>
        <v>70</v>
      </c>
      <c r="K9" s="5" t="b">
        <f ca="1">(J9&lt;params!$B$9)</f>
        <v>1</v>
      </c>
    </row>
    <row r="10" spans="1:11" x14ac:dyDescent="0.4">
      <c r="A10">
        <v>9</v>
      </c>
      <c r="B10">
        <f>'1-baseline'!B10</f>
        <v>0</v>
      </c>
      <c r="D10" s="4" t="str">
        <f t="shared" si="0"/>
        <v/>
      </c>
      <c r="E10" s="4">
        <f t="shared" si="1"/>
        <v>1</v>
      </c>
      <c r="F10" s="4" t="b">
        <f t="shared" ca="1" si="2"/>
        <v>1</v>
      </c>
      <c r="G10" s="9">
        <f>params!$B$2</f>
        <v>70</v>
      </c>
      <c r="H10" s="9">
        <f>C10*params!$B$6</f>
        <v>0</v>
      </c>
      <c r="I10" s="9">
        <f ca="1">IF(F10=FALSE,IF($B10="J",params!$B$5*E10,$B10*params!$B$4*E10),0)</f>
        <v>0</v>
      </c>
      <c r="J10" s="9">
        <f t="shared" ca="1" si="3"/>
        <v>70</v>
      </c>
      <c r="K10" s="5" t="b">
        <f ca="1">(J10&lt;params!$B$9)</f>
        <v>1</v>
      </c>
    </row>
    <row r="11" spans="1:11" x14ac:dyDescent="0.4">
      <c r="A11">
        <v>10</v>
      </c>
      <c r="B11">
        <f>'1-baseline'!B11</f>
        <v>0</v>
      </c>
      <c r="D11" s="4" t="str">
        <f t="shared" si="0"/>
        <v/>
      </c>
      <c r="E11" s="4">
        <f t="shared" si="1"/>
        <v>1</v>
      </c>
      <c r="F11" s="4" t="b">
        <f t="shared" ca="1" si="2"/>
        <v>1</v>
      </c>
      <c r="G11" s="9">
        <f>params!$B$2</f>
        <v>70</v>
      </c>
      <c r="H11" s="9">
        <f>C11*params!$B$6</f>
        <v>0</v>
      </c>
      <c r="I11" s="9">
        <f ca="1">IF(F11=FALSE,IF($B11="J",params!$B$5*E11,$B11*params!$B$4*E11),0)</f>
        <v>0</v>
      </c>
      <c r="J11" s="9">
        <f t="shared" ca="1" si="3"/>
        <v>70</v>
      </c>
      <c r="K11" s="5" t="b">
        <f ca="1">(J11&lt;params!$B$9)</f>
        <v>1</v>
      </c>
    </row>
    <row r="12" spans="1:11" x14ac:dyDescent="0.4">
      <c r="A12">
        <v>11</v>
      </c>
      <c r="B12">
        <f>'1-baseline'!B12</f>
        <v>0</v>
      </c>
      <c r="D12" s="4" t="str">
        <f t="shared" si="0"/>
        <v/>
      </c>
      <c r="E12" s="4">
        <f t="shared" si="1"/>
        <v>1</v>
      </c>
      <c r="F12" s="4" t="b">
        <f t="shared" ca="1" si="2"/>
        <v>1</v>
      </c>
      <c r="G12" s="9">
        <f>params!$B$2</f>
        <v>70</v>
      </c>
      <c r="H12" s="9">
        <f>C12*params!$B$6</f>
        <v>0</v>
      </c>
      <c r="I12" s="9">
        <f ca="1">IF(F12=FALSE,IF($B12="J",params!$B$5*E12,$B12*params!$B$4*E12),0)</f>
        <v>0</v>
      </c>
      <c r="J12" s="9">
        <f t="shared" ca="1" si="3"/>
        <v>70</v>
      </c>
      <c r="K12" s="5" t="b">
        <f ca="1">(J12&lt;params!$B$9)</f>
        <v>1</v>
      </c>
    </row>
    <row r="13" spans="1:11" x14ac:dyDescent="0.4">
      <c r="A13">
        <v>12</v>
      </c>
      <c r="B13">
        <f>'1-baseline'!B13</f>
        <v>0</v>
      </c>
      <c r="D13" s="4" t="str">
        <f t="shared" si="0"/>
        <v/>
      </c>
      <c r="E13" s="4">
        <f t="shared" si="1"/>
        <v>1</v>
      </c>
      <c r="F13" s="4" t="b">
        <f t="shared" ca="1" si="2"/>
        <v>1</v>
      </c>
      <c r="G13" s="9">
        <f>params!$B$2</f>
        <v>70</v>
      </c>
      <c r="H13" s="9">
        <f>C13*params!$B$6</f>
        <v>0</v>
      </c>
      <c r="I13" s="9">
        <f ca="1">IF(F13=FALSE,IF($B13="J",params!$B$5*E13,$B13*params!$B$4*E13),0)</f>
        <v>0</v>
      </c>
      <c r="J13" s="9">
        <f t="shared" ca="1" si="3"/>
        <v>70</v>
      </c>
      <c r="K13" s="5" t="b">
        <f ca="1">(J13&lt;params!$B$9)</f>
        <v>1</v>
      </c>
    </row>
    <row r="14" spans="1:11" x14ac:dyDescent="0.4">
      <c r="A14">
        <v>13</v>
      </c>
      <c r="B14">
        <f>'1-baseline'!B14</f>
        <v>0</v>
      </c>
      <c r="D14" s="4" t="str">
        <f t="shared" si="0"/>
        <v/>
      </c>
      <c r="E14" s="4">
        <f t="shared" si="1"/>
        <v>1</v>
      </c>
      <c r="F14" s="4" t="b">
        <f t="shared" ca="1" si="2"/>
        <v>1</v>
      </c>
      <c r="G14" s="9">
        <f>params!$B$2</f>
        <v>70</v>
      </c>
      <c r="H14" s="9">
        <f>C14*params!$B$6</f>
        <v>0</v>
      </c>
      <c r="I14" s="9">
        <f ca="1">IF(F14=FALSE,IF($B14="J",params!$B$5*E14,$B14*params!$B$4*E14),0)</f>
        <v>0</v>
      </c>
      <c r="J14" s="9">
        <f t="shared" ca="1" si="3"/>
        <v>70</v>
      </c>
      <c r="K14" s="5" t="b">
        <f ca="1">(J14&lt;params!$B$9)</f>
        <v>1</v>
      </c>
    </row>
    <row r="15" spans="1:11" x14ac:dyDescent="0.4">
      <c r="A15">
        <v>14</v>
      </c>
      <c r="B15">
        <f>'1-baseline'!B15</f>
        <v>0</v>
      </c>
      <c r="D15" s="4" t="str">
        <f t="shared" si="0"/>
        <v/>
      </c>
      <c r="E15" s="4">
        <f t="shared" si="1"/>
        <v>1</v>
      </c>
      <c r="F15" s="4" t="b">
        <f t="shared" ca="1" si="2"/>
        <v>0</v>
      </c>
      <c r="G15" s="9">
        <f>params!$B$2</f>
        <v>70</v>
      </c>
      <c r="H15" s="9">
        <f>C15*params!$B$6</f>
        <v>0</v>
      </c>
      <c r="I15" s="9">
        <f ca="1">IF(F15=FALSE,IF($B15="J",params!$B$5*E15,$B15*params!$B$4*E15),0)</f>
        <v>0</v>
      </c>
      <c r="J15" s="9">
        <f t="shared" ca="1" si="3"/>
        <v>70</v>
      </c>
      <c r="K15" s="5" t="b">
        <f ca="1">(J15&lt;params!$B$9)</f>
        <v>1</v>
      </c>
    </row>
    <row r="16" spans="1:11" x14ac:dyDescent="0.4">
      <c r="A16">
        <v>15</v>
      </c>
      <c r="B16">
        <f>'1-baseline'!B16</f>
        <v>0</v>
      </c>
      <c r="D16" s="4" t="str">
        <f t="shared" si="0"/>
        <v/>
      </c>
      <c r="E16" s="4">
        <f t="shared" si="1"/>
        <v>1</v>
      </c>
      <c r="F16" s="4" t="b">
        <f t="shared" ca="1" si="2"/>
        <v>1</v>
      </c>
      <c r="G16" s="9">
        <f>params!$B$2</f>
        <v>70</v>
      </c>
      <c r="H16" s="9">
        <f>C16*params!$B$6</f>
        <v>0</v>
      </c>
      <c r="I16" s="9">
        <f ca="1">IF(F16=FALSE,IF($B16="J",params!$B$5*E16,$B16*params!$B$4*E16),0)</f>
        <v>0</v>
      </c>
      <c r="J16" s="9">
        <f t="shared" ca="1" si="3"/>
        <v>70</v>
      </c>
      <c r="K16" s="5" t="b">
        <f ca="1">(J16&lt;params!$B$9)</f>
        <v>1</v>
      </c>
    </row>
    <row r="17" spans="1:11" x14ac:dyDescent="0.4">
      <c r="A17">
        <v>16</v>
      </c>
      <c r="B17">
        <f>'1-baseline'!B17</f>
        <v>0</v>
      </c>
      <c r="D17" s="4" t="str">
        <f t="shared" si="0"/>
        <v/>
      </c>
      <c r="E17" s="4">
        <f t="shared" si="1"/>
        <v>1</v>
      </c>
      <c r="F17" s="4" t="b">
        <f t="shared" ca="1" si="2"/>
        <v>1</v>
      </c>
      <c r="G17" s="9">
        <f>params!$B$2</f>
        <v>70</v>
      </c>
      <c r="H17" s="9">
        <f>C17*params!$B$6</f>
        <v>0</v>
      </c>
      <c r="I17" s="9">
        <f ca="1">IF(F17=FALSE,IF($B17="J",params!$B$5*E17,$B17*params!$B$4*E17),0)</f>
        <v>0</v>
      </c>
      <c r="J17" s="9">
        <f t="shared" ca="1" si="3"/>
        <v>70</v>
      </c>
      <c r="K17" s="5" t="b">
        <f ca="1">(J17&lt;params!$B$9)</f>
        <v>1</v>
      </c>
    </row>
    <row r="18" spans="1:11" x14ac:dyDescent="0.4">
      <c r="A18">
        <v>17</v>
      </c>
      <c r="B18">
        <f>'1-baseline'!B18</f>
        <v>0</v>
      </c>
      <c r="D18" s="4" t="str">
        <f t="shared" si="0"/>
        <v/>
      </c>
      <c r="E18" s="4">
        <f t="shared" si="1"/>
        <v>1</v>
      </c>
      <c r="F18" s="4" t="b">
        <f t="shared" ca="1" si="2"/>
        <v>0</v>
      </c>
      <c r="G18" s="9">
        <f>params!$B$2</f>
        <v>70</v>
      </c>
      <c r="H18" s="9">
        <f>C18*params!$B$6</f>
        <v>0</v>
      </c>
      <c r="I18" s="9">
        <f ca="1">IF(F18=FALSE,IF($B18="J",params!$B$5*E18,$B18*params!$B$4*E18),0)</f>
        <v>0</v>
      </c>
      <c r="J18" s="9">
        <f t="shared" ca="1" si="3"/>
        <v>70</v>
      </c>
      <c r="K18" s="5" t="b">
        <f ca="1">(J18&lt;params!$B$9)</f>
        <v>1</v>
      </c>
    </row>
    <row r="19" spans="1:11" x14ac:dyDescent="0.4">
      <c r="A19">
        <v>18</v>
      </c>
      <c r="B19">
        <f>'1-baseline'!B19</f>
        <v>0</v>
      </c>
      <c r="D19" s="4" t="str">
        <f t="shared" si="0"/>
        <v/>
      </c>
      <c r="E19" s="4">
        <f t="shared" si="1"/>
        <v>1</v>
      </c>
      <c r="F19" s="4" t="b">
        <f t="shared" ca="1" si="2"/>
        <v>1</v>
      </c>
      <c r="G19" s="9">
        <f>params!$B$2</f>
        <v>70</v>
      </c>
      <c r="H19" s="9">
        <f>C19*params!$B$6</f>
        <v>0</v>
      </c>
      <c r="I19" s="9">
        <f ca="1">IF(F19=FALSE,IF($B19="J",params!$B$5*E19,$B19*params!$B$4*E19),0)</f>
        <v>0</v>
      </c>
      <c r="J19" s="9">
        <f t="shared" ca="1" si="3"/>
        <v>70</v>
      </c>
      <c r="K19" s="5" t="b">
        <f ca="1">(J19&lt;params!$B$9)</f>
        <v>1</v>
      </c>
    </row>
    <row r="20" spans="1:11" x14ac:dyDescent="0.4">
      <c r="A20">
        <v>19</v>
      </c>
      <c r="B20">
        <f>'1-baseline'!B20</f>
        <v>0</v>
      </c>
      <c r="D20" s="4" t="str">
        <f t="shared" si="0"/>
        <v/>
      </c>
      <c r="E20" s="4">
        <f t="shared" si="1"/>
        <v>1</v>
      </c>
      <c r="F20" s="4" t="b">
        <f t="shared" ca="1" si="2"/>
        <v>1</v>
      </c>
      <c r="G20" s="9">
        <f>params!$B$2</f>
        <v>70</v>
      </c>
      <c r="H20" s="9">
        <f>C20*params!$B$6</f>
        <v>0</v>
      </c>
      <c r="I20" s="9">
        <f ca="1">IF(F20=FALSE,IF($B20="J",params!$B$5*E20,$B20*params!$B$4*E20),0)</f>
        <v>0</v>
      </c>
      <c r="J20" s="9">
        <f t="shared" ca="1" si="3"/>
        <v>70</v>
      </c>
      <c r="K20" s="5" t="b">
        <f ca="1">(J20&lt;params!$B$9)</f>
        <v>1</v>
      </c>
    </row>
    <row r="21" spans="1:11" x14ac:dyDescent="0.4">
      <c r="A21">
        <v>20</v>
      </c>
      <c r="B21">
        <f>'1-baseline'!B21</f>
        <v>0</v>
      </c>
      <c r="D21" s="4" t="str">
        <f t="shared" si="0"/>
        <v/>
      </c>
      <c r="E21" s="4">
        <f t="shared" si="1"/>
        <v>1</v>
      </c>
      <c r="F21" s="4" t="b">
        <f t="shared" ca="1" si="2"/>
        <v>0</v>
      </c>
      <c r="G21" s="9">
        <f>params!$B$2</f>
        <v>70</v>
      </c>
      <c r="H21" s="9">
        <f>C21*params!$B$6</f>
        <v>0</v>
      </c>
      <c r="I21" s="9">
        <f ca="1">IF(F21=FALSE,IF($B21="J",params!$B$5*E21,$B21*params!$B$4*E21),0)</f>
        <v>0</v>
      </c>
      <c r="J21" s="9">
        <f t="shared" ca="1" si="3"/>
        <v>70</v>
      </c>
      <c r="K21" s="5" t="b">
        <f ca="1">(J21&lt;params!$B$9)</f>
        <v>1</v>
      </c>
    </row>
    <row r="22" spans="1:11" x14ac:dyDescent="0.4">
      <c r="A22">
        <v>21</v>
      </c>
      <c r="B22">
        <f>'1-baseline'!B22</f>
        <v>0</v>
      </c>
      <c r="D22" s="4" t="str">
        <f t="shared" si="0"/>
        <v/>
      </c>
      <c r="E22" s="4">
        <f t="shared" si="1"/>
        <v>1</v>
      </c>
      <c r="F22" s="4" t="b">
        <f t="shared" ca="1" si="2"/>
        <v>1</v>
      </c>
      <c r="G22" s="9">
        <f>params!$B$2</f>
        <v>70</v>
      </c>
      <c r="H22" s="9">
        <f>C22*params!$B$6</f>
        <v>0</v>
      </c>
      <c r="I22" s="9">
        <f ca="1">IF(F22=FALSE,IF($B22="J",params!$B$5*E22,$B22*params!$B$4*E22),0)</f>
        <v>0</v>
      </c>
      <c r="J22" s="9">
        <f t="shared" ca="1" si="3"/>
        <v>70</v>
      </c>
      <c r="K22" s="5" t="b">
        <f ca="1">(J22&lt;params!$B$9)</f>
        <v>1</v>
      </c>
    </row>
    <row r="23" spans="1:11" x14ac:dyDescent="0.4">
      <c r="A23">
        <v>22</v>
      </c>
      <c r="B23">
        <f>'1-baseline'!B23</f>
        <v>0</v>
      </c>
      <c r="D23" s="4" t="str">
        <f t="shared" si="0"/>
        <v/>
      </c>
      <c r="E23" s="4">
        <f t="shared" si="1"/>
        <v>1</v>
      </c>
      <c r="F23" s="4" t="b">
        <f t="shared" ca="1" si="2"/>
        <v>1</v>
      </c>
      <c r="G23" s="9">
        <f>params!$B$2</f>
        <v>70</v>
      </c>
      <c r="H23" s="9">
        <f>C23*params!$B$6</f>
        <v>0</v>
      </c>
      <c r="I23" s="9">
        <f ca="1">IF(F23=FALSE,IF($B23="J",params!$B$5*E23,$B23*params!$B$4*E23),0)</f>
        <v>0</v>
      </c>
      <c r="J23" s="9">
        <f t="shared" ca="1" si="3"/>
        <v>70</v>
      </c>
      <c r="K23" s="5" t="b">
        <f ca="1">(J23&lt;params!$B$9)</f>
        <v>1</v>
      </c>
    </row>
    <row r="24" spans="1:11" x14ac:dyDescent="0.4">
      <c r="A24">
        <v>23</v>
      </c>
      <c r="B24">
        <f>'1-baseline'!B24</f>
        <v>0</v>
      </c>
      <c r="D24" s="4" t="str">
        <f t="shared" si="0"/>
        <v/>
      </c>
      <c r="E24" s="4">
        <f t="shared" si="1"/>
        <v>1</v>
      </c>
      <c r="F24" s="4" t="b">
        <f t="shared" ca="1" si="2"/>
        <v>0</v>
      </c>
      <c r="G24" s="9">
        <f>params!$B$2</f>
        <v>70</v>
      </c>
      <c r="H24" s="9">
        <f>C24*params!$B$6</f>
        <v>0</v>
      </c>
      <c r="I24" s="9">
        <f ca="1">IF(F24=FALSE,IF($B24="J",params!$B$5*E24,$B24*params!$B$4*E24),0)</f>
        <v>0</v>
      </c>
      <c r="J24" s="9">
        <f t="shared" ca="1" si="3"/>
        <v>70</v>
      </c>
      <c r="K24" s="5" t="b">
        <f ca="1">(J24&lt;params!$B$9)</f>
        <v>1</v>
      </c>
    </row>
    <row r="25" spans="1:11" x14ac:dyDescent="0.4">
      <c r="A25">
        <v>24</v>
      </c>
      <c r="B25">
        <f>'1-baseline'!B25</f>
        <v>0</v>
      </c>
      <c r="D25" s="4" t="str">
        <f t="shared" si="0"/>
        <v/>
      </c>
      <c r="E25" s="4">
        <f t="shared" si="1"/>
        <v>1</v>
      </c>
      <c r="F25" s="4" t="b">
        <f t="shared" ca="1" si="2"/>
        <v>0</v>
      </c>
      <c r="G25" s="9">
        <f>params!$B$2</f>
        <v>70</v>
      </c>
      <c r="H25" s="9">
        <f>C25*params!$B$6</f>
        <v>0</v>
      </c>
      <c r="I25" s="9">
        <f ca="1">IF(F25=FALSE,IF($B25="J",params!$B$5*E25,$B25*params!$B$4*E25),0)</f>
        <v>0</v>
      </c>
      <c r="J25" s="9">
        <f t="shared" ca="1" si="3"/>
        <v>70</v>
      </c>
      <c r="K25" s="5" t="b">
        <f ca="1">(J25&lt;params!$B$9)</f>
        <v>1</v>
      </c>
    </row>
    <row r="26" spans="1:11" x14ac:dyDescent="0.4">
      <c r="A26">
        <v>25</v>
      </c>
      <c r="B26">
        <f>'1-baseline'!B26</f>
        <v>0</v>
      </c>
      <c r="D26" s="4" t="str">
        <f t="shared" si="0"/>
        <v/>
      </c>
      <c r="E26" s="4">
        <f t="shared" si="1"/>
        <v>1</v>
      </c>
      <c r="F26" s="4" t="b">
        <f t="shared" ca="1" si="2"/>
        <v>1</v>
      </c>
      <c r="G26" s="9">
        <f>params!$B$2</f>
        <v>70</v>
      </c>
      <c r="H26" s="9">
        <f>C26*params!$B$6</f>
        <v>0</v>
      </c>
      <c r="I26" s="9">
        <f ca="1">IF(F26=FALSE,IF($B26="J",params!$B$5*E26,$B26*params!$B$4*E26),0)</f>
        <v>0</v>
      </c>
      <c r="J26" s="9">
        <f t="shared" ca="1" si="3"/>
        <v>70</v>
      </c>
      <c r="K26" s="5" t="b">
        <f ca="1">(J26&lt;params!$B$9)</f>
        <v>1</v>
      </c>
    </row>
    <row r="27" spans="1:11" x14ac:dyDescent="0.4">
      <c r="A27">
        <v>26</v>
      </c>
      <c r="B27">
        <f>'1-baseline'!B27</f>
        <v>0</v>
      </c>
      <c r="D27" s="4" t="str">
        <f t="shared" si="0"/>
        <v/>
      </c>
      <c r="E27" s="4">
        <f t="shared" si="1"/>
        <v>1</v>
      </c>
      <c r="F27" s="4" t="b">
        <f t="shared" ca="1" si="2"/>
        <v>0</v>
      </c>
      <c r="G27" s="9">
        <f>params!$B$2</f>
        <v>70</v>
      </c>
      <c r="H27" s="9">
        <f>C27*params!$B$6</f>
        <v>0</v>
      </c>
      <c r="I27" s="9">
        <f ca="1">IF(F27=FALSE,IF($B27="J",params!$B$5*E27,$B27*params!$B$4*E27),0)</f>
        <v>0</v>
      </c>
      <c r="J27" s="9">
        <f t="shared" ca="1" si="3"/>
        <v>70</v>
      </c>
      <c r="K27" s="5" t="b">
        <f ca="1">(J27&lt;params!$B$9)</f>
        <v>1</v>
      </c>
    </row>
    <row r="28" spans="1:11" x14ac:dyDescent="0.4">
      <c r="A28">
        <v>27</v>
      </c>
      <c r="B28">
        <f>'1-baseline'!B28</f>
        <v>0</v>
      </c>
      <c r="D28" s="4" t="str">
        <f t="shared" si="0"/>
        <v/>
      </c>
      <c r="E28" s="4">
        <f t="shared" si="1"/>
        <v>1</v>
      </c>
      <c r="F28" s="4" t="b">
        <f t="shared" ca="1" si="2"/>
        <v>0</v>
      </c>
      <c r="G28" s="9">
        <f>params!$B$2</f>
        <v>70</v>
      </c>
      <c r="H28" s="9">
        <f>C28*params!$B$6</f>
        <v>0</v>
      </c>
      <c r="I28" s="9">
        <f ca="1">IF(F28=FALSE,IF($B28="J",params!$B$5*E28,$B28*params!$B$4*E28),0)</f>
        <v>0</v>
      </c>
      <c r="J28" s="9">
        <f t="shared" ca="1" si="3"/>
        <v>70</v>
      </c>
      <c r="K28" s="5" t="b">
        <f ca="1">(J28&lt;params!$B$9)</f>
        <v>1</v>
      </c>
    </row>
    <row r="29" spans="1:11" x14ac:dyDescent="0.4">
      <c r="A29">
        <v>28</v>
      </c>
      <c r="B29">
        <f>'1-baseline'!B29</f>
        <v>0</v>
      </c>
      <c r="D29" s="4" t="str">
        <f t="shared" si="0"/>
        <v/>
      </c>
      <c r="E29" s="4">
        <f t="shared" si="1"/>
        <v>1</v>
      </c>
      <c r="F29" s="4" t="b">
        <f t="shared" ca="1" si="2"/>
        <v>1</v>
      </c>
      <c r="G29" s="9">
        <f>params!$B$2</f>
        <v>70</v>
      </c>
      <c r="H29" s="9">
        <f>C29*params!$B$6</f>
        <v>0</v>
      </c>
      <c r="I29" s="9">
        <f ca="1">IF(F29=FALSE,IF($B29="J",params!$B$5*E29,$B29*params!$B$4*E29),0)</f>
        <v>0</v>
      </c>
      <c r="J29" s="9">
        <f t="shared" ca="1" si="3"/>
        <v>70</v>
      </c>
      <c r="K29" s="5" t="b">
        <f ca="1">(J29&lt;params!$B$9)</f>
        <v>1</v>
      </c>
    </row>
    <row r="30" spans="1:11" x14ac:dyDescent="0.4">
      <c r="A30">
        <v>29</v>
      </c>
      <c r="B30">
        <f>'1-baseline'!B30</f>
        <v>0</v>
      </c>
      <c r="D30" s="4" t="str">
        <f t="shared" si="0"/>
        <v/>
      </c>
      <c r="E30" s="4">
        <f t="shared" si="1"/>
        <v>1</v>
      </c>
      <c r="F30" s="4" t="b">
        <f t="shared" ca="1" si="2"/>
        <v>1</v>
      </c>
      <c r="G30" s="9">
        <f>params!$B$2</f>
        <v>70</v>
      </c>
      <c r="H30" s="9">
        <f>C30*params!$B$6</f>
        <v>0</v>
      </c>
      <c r="I30" s="9">
        <f ca="1">IF(F30=FALSE,IF($B30="J",params!$B$5*E30,$B30*params!$B$4*E30),0)</f>
        <v>0</v>
      </c>
      <c r="J30" s="9">
        <f t="shared" ca="1" si="3"/>
        <v>70</v>
      </c>
      <c r="K30" s="5" t="b">
        <f ca="1">(J30&lt;params!$B$9)</f>
        <v>1</v>
      </c>
    </row>
    <row r="31" spans="1:11" x14ac:dyDescent="0.4">
      <c r="A31">
        <v>30</v>
      </c>
      <c r="B31">
        <f>'1-baseline'!B31</f>
        <v>0</v>
      </c>
      <c r="D31" s="4" t="str">
        <f t="shared" si="0"/>
        <v/>
      </c>
      <c r="E31" s="4">
        <f t="shared" si="1"/>
        <v>1</v>
      </c>
      <c r="F31" s="4" t="b">
        <f t="shared" ca="1" si="2"/>
        <v>0</v>
      </c>
      <c r="G31" s="9">
        <f>params!$B$2</f>
        <v>70</v>
      </c>
      <c r="H31" s="9">
        <f>C31*params!$B$6</f>
        <v>0</v>
      </c>
      <c r="I31" s="9">
        <f ca="1">IF(F31=FALSE,IF($B31="J",params!$B$5*E31,$B31*params!$B$4*E31),0)</f>
        <v>0</v>
      </c>
      <c r="J31" s="9">
        <f t="shared" ca="1" si="3"/>
        <v>70</v>
      </c>
      <c r="K31" s="5" t="b">
        <f ca="1">(J31&lt;params!$B$9)</f>
        <v>1</v>
      </c>
    </row>
    <row r="32" spans="1:11" x14ac:dyDescent="0.4">
      <c r="A32">
        <v>31</v>
      </c>
      <c r="B32">
        <f>'1-baseline'!B32</f>
        <v>0</v>
      </c>
      <c r="D32" s="4" t="str">
        <f t="shared" si="0"/>
        <v/>
      </c>
      <c r="E32" s="4">
        <f t="shared" si="1"/>
        <v>1</v>
      </c>
      <c r="F32" s="4" t="b">
        <f t="shared" ca="1" si="2"/>
        <v>0</v>
      </c>
      <c r="G32" s="9">
        <f>params!$B$2</f>
        <v>70</v>
      </c>
      <c r="H32" s="9">
        <f>C32*params!$B$6</f>
        <v>0</v>
      </c>
      <c r="I32" s="9">
        <f ca="1">IF(F32=FALSE,IF($B32="J",params!$B$5*E32,$B32*params!$B$4*E32),0)</f>
        <v>0</v>
      </c>
      <c r="J32" s="9">
        <f t="shared" ca="1" si="3"/>
        <v>70</v>
      </c>
      <c r="K32" s="5" t="b">
        <f ca="1">(J32&lt;params!$B$9)</f>
        <v>1</v>
      </c>
    </row>
    <row r="33" spans="1:11" x14ac:dyDescent="0.4">
      <c r="A33">
        <v>32</v>
      </c>
      <c r="B33">
        <f>'1-baseline'!B33</f>
        <v>0</v>
      </c>
      <c r="D33" s="4" t="str">
        <f t="shared" si="0"/>
        <v/>
      </c>
      <c r="E33" s="4">
        <f t="shared" si="1"/>
        <v>1</v>
      </c>
      <c r="F33" s="4" t="b">
        <f t="shared" ca="1" si="2"/>
        <v>1</v>
      </c>
      <c r="G33" s="9">
        <f>params!$B$2</f>
        <v>70</v>
      </c>
      <c r="H33" s="9">
        <f>C33*params!$B$6</f>
        <v>0</v>
      </c>
      <c r="I33" s="9">
        <f ca="1">IF(F33=FALSE,IF($B33="J",params!$B$5*E33,$B33*params!$B$4*E33),0)</f>
        <v>0</v>
      </c>
      <c r="J33" s="9">
        <f t="shared" ca="1" si="3"/>
        <v>70</v>
      </c>
      <c r="K33" s="5" t="b">
        <f ca="1">(J33&lt;params!$B$9)</f>
        <v>1</v>
      </c>
    </row>
    <row r="34" spans="1:11" x14ac:dyDescent="0.4">
      <c r="A34">
        <v>33</v>
      </c>
      <c r="B34">
        <f>'1-baseline'!B34</f>
        <v>0</v>
      </c>
      <c r="D34" s="4" t="str">
        <f t="shared" si="0"/>
        <v/>
      </c>
      <c r="E34" s="4">
        <f t="shared" si="1"/>
        <v>1</v>
      </c>
      <c r="F34" s="4" t="b">
        <f t="shared" ca="1" si="2"/>
        <v>0</v>
      </c>
      <c r="G34" s="9">
        <f>params!$B$2</f>
        <v>70</v>
      </c>
      <c r="H34" s="9">
        <f>C34*params!$B$6</f>
        <v>0</v>
      </c>
      <c r="I34" s="9">
        <f ca="1">IF(F34=FALSE,IF($B34="J",params!$B$5*E34,$B34*params!$B$4*E34),0)</f>
        <v>0</v>
      </c>
      <c r="J34" s="9">
        <f t="shared" ca="1" si="3"/>
        <v>70</v>
      </c>
      <c r="K34" s="5" t="b">
        <f ca="1">(J34&lt;params!$B$9)</f>
        <v>1</v>
      </c>
    </row>
    <row r="35" spans="1:11" x14ac:dyDescent="0.4">
      <c r="A35">
        <v>34</v>
      </c>
      <c r="B35">
        <f>'1-baseline'!B35</f>
        <v>0</v>
      </c>
      <c r="D35" s="4" t="str">
        <f t="shared" si="0"/>
        <v/>
      </c>
      <c r="E35" s="4">
        <f t="shared" si="1"/>
        <v>1</v>
      </c>
      <c r="F35" s="4" t="b">
        <f t="shared" ca="1" si="2"/>
        <v>0</v>
      </c>
      <c r="G35" s="9">
        <f>params!$B$2</f>
        <v>70</v>
      </c>
      <c r="H35" s="9">
        <f>C35*params!$B$6</f>
        <v>0</v>
      </c>
      <c r="I35" s="9">
        <f ca="1">IF(F35=FALSE,IF($B35="J",params!$B$5*E35,$B35*params!$B$4*E35),0)</f>
        <v>0</v>
      </c>
      <c r="J35" s="9">
        <f t="shared" ca="1" si="3"/>
        <v>70</v>
      </c>
      <c r="K35" s="5" t="b">
        <f ca="1">(J35&lt;params!$B$9)</f>
        <v>1</v>
      </c>
    </row>
    <row r="36" spans="1:11" x14ac:dyDescent="0.4">
      <c r="A36">
        <v>35</v>
      </c>
      <c r="B36">
        <f>'1-baseline'!B36</f>
        <v>0</v>
      </c>
      <c r="D36" s="4" t="str">
        <f t="shared" si="0"/>
        <v/>
      </c>
      <c r="E36" s="4">
        <f t="shared" si="1"/>
        <v>1</v>
      </c>
      <c r="F36" s="4" t="b">
        <f t="shared" ca="1" si="2"/>
        <v>1</v>
      </c>
      <c r="G36" s="9">
        <f>params!$B$2</f>
        <v>70</v>
      </c>
      <c r="H36" s="9">
        <f>C36*params!$B$6</f>
        <v>0</v>
      </c>
      <c r="I36" s="9">
        <f ca="1">IF(F36=FALSE,IF($B36="J",params!$B$5*E36,$B36*params!$B$4*E36),0)</f>
        <v>0</v>
      </c>
      <c r="J36" s="9">
        <f t="shared" ca="1" si="3"/>
        <v>70</v>
      </c>
      <c r="K36" s="5" t="b">
        <f ca="1">(J36&lt;params!$B$9)</f>
        <v>1</v>
      </c>
    </row>
    <row r="37" spans="1:11" x14ac:dyDescent="0.4">
      <c r="A37">
        <v>36</v>
      </c>
      <c r="B37">
        <f>'1-baseline'!B37</f>
        <v>0</v>
      </c>
      <c r="D37" s="4" t="str">
        <f t="shared" si="0"/>
        <v/>
      </c>
      <c r="E37" s="4">
        <f t="shared" si="1"/>
        <v>1</v>
      </c>
      <c r="F37" s="4" t="b">
        <f t="shared" ca="1" si="2"/>
        <v>1</v>
      </c>
      <c r="G37" s="9">
        <f>params!$B$2</f>
        <v>70</v>
      </c>
      <c r="H37" s="9">
        <f>C37*params!$B$6</f>
        <v>0</v>
      </c>
      <c r="I37" s="9">
        <f ca="1">IF(F37=FALSE,IF($B37="J",params!$B$5*E37,$B37*params!$B$4*E37),0)</f>
        <v>0</v>
      </c>
      <c r="J37" s="9">
        <f t="shared" ca="1" si="3"/>
        <v>70</v>
      </c>
      <c r="K37" s="5" t="b">
        <f ca="1">(J37&lt;params!$B$9)</f>
        <v>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lessThan" id="{380C9BAE-F6C8-448F-A005-78AD1F5E32B3}">
            <xm:f>params!$B$9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4.6" x14ac:dyDescent="0.4"/>
  <cols>
    <col min="1" max="1" width="2.765625" bestFit="1" customWidth="1"/>
    <col min="2" max="2" width="7.3046875" bestFit="1" customWidth="1"/>
    <col min="3" max="3" width="5.4609375" style="4" bestFit="1" customWidth="1"/>
    <col min="4" max="4" width="7.3046875" bestFit="1" customWidth="1"/>
    <col min="5" max="5" width="3.07421875" customWidth="1"/>
    <col min="6" max="6" width="5.61328125" style="4" bestFit="1" customWidth="1"/>
    <col min="7" max="7" width="8.07421875" bestFit="1" customWidth="1"/>
    <col min="8" max="8" width="8" bestFit="1" customWidth="1"/>
    <col min="9" max="9" width="12.07421875" bestFit="1" customWidth="1"/>
    <col min="10" max="10" width="8.69140625" bestFit="1" customWidth="1"/>
    <col min="11" max="11" width="7.921875" bestFit="1" customWidth="1"/>
    <col min="12" max="12" width="12.23046875" style="5" bestFit="1" customWidth="1"/>
  </cols>
  <sheetData>
    <row r="1" spans="1:12" s="14" customFormat="1" x14ac:dyDescent="0.4">
      <c r="A1" s="14" t="s">
        <v>9</v>
      </c>
      <c r="B1" s="14" t="s">
        <v>55</v>
      </c>
      <c r="C1" s="16" t="s">
        <v>26</v>
      </c>
      <c r="D1" s="14" t="s">
        <v>19</v>
      </c>
      <c r="E1" s="14" t="s">
        <v>50</v>
      </c>
      <c r="F1" s="16" t="s">
        <v>40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10</v>
      </c>
      <c r="L1" s="17" t="s">
        <v>11</v>
      </c>
    </row>
    <row r="2" spans="1:12" x14ac:dyDescent="0.4">
      <c r="A2">
        <v>1</v>
      </c>
      <c r="B2">
        <f>'1-baseline'!B2</f>
        <v>0</v>
      </c>
      <c r="C2" s="1"/>
      <c r="D2">
        <f>IF(NOT(ISBLANK(C2)),IF(C2&lt;summaries!$P$9,1,0),)</f>
        <v>0</v>
      </c>
      <c r="E2" s="1" t="str">
        <f>IF((1-D2)*C2=0,"",(1-D2)*C2)</f>
        <v/>
      </c>
      <c r="F2" s="4" t="str">
        <f t="shared" ref="F2:F37" si="0">IF(D2=1,IF($B2&lt;&gt;"J","ADDL","NOT"),"")</f>
        <v/>
      </c>
      <c r="G2">
        <f>1-D2</f>
        <v>1</v>
      </c>
      <c r="H2" s="1">
        <f>params!$B$2</f>
        <v>70</v>
      </c>
      <c r="I2" s="1">
        <f>D2*summaries!$P$10</f>
        <v>0</v>
      </c>
      <c r="J2" s="1">
        <f>IF($B2="J",params!$B$5*G2,$B2*params!$B$3*G2)</f>
        <v>0</v>
      </c>
      <c r="K2" s="1">
        <f>SUM(H2:J2)</f>
        <v>70</v>
      </c>
      <c r="L2" s="5" t="b">
        <f>(K2&lt;params!$B$9)</f>
        <v>1</v>
      </c>
    </row>
    <row r="3" spans="1:12" x14ac:dyDescent="0.4">
      <c r="A3">
        <v>2</v>
      </c>
      <c r="B3">
        <f>'1-baseline'!B3</f>
        <v>0</v>
      </c>
      <c r="C3" s="1"/>
      <c r="D3">
        <f>IF(NOT(ISBLANK(C3)),IF(C3&lt;summaries!$P$9,1,0),)</f>
        <v>0</v>
      </c>
      <c r="E3" s="1" t="str">
        <f t="shared" ref="E3:E37" si="1">IF((1-D3)*C3=0,"",(1-D3)*C3)</f>
        <v/>
      </c>
      <c r="F3" s="4" t="str">
        <f t="shared" si="0"/>
        <v/>
      </c>
      <c r="G3">
        <f t="shared" ref="G3:G37" si="2">1-D3</f>
        <v>1</v>
      </c>
      <c r="H3" s="1">
        <f>params!$B$2</f>
        <v>70</v>
      </c>
      <c r="I3" s="1">
        <f>D3*summaries!$P$10</f>
        <v>0</v>
      </c>
      <c r="J3" s="1">
        <f>IF($B3="J",params!$B$5*G3,$B3*params!$B$3*G3)</f>
        <v>0</v>
      </c>
      <c r="K3" s="1">
        <f t="shared" ref="K3:K37" si="3">SUM(H3:J3)</f>
        <v>70</v>
      </c>
      <c r="L3" s="5" t="b">
        <f>(K3&lt;params!$B$9)</f>
        <v>1</v>
      </c>
    </row>
    <row r="4" spans="1:12" x14ac:dyDescent="0.4">
      <c r="A4">
        <v>3</v>
      </c>
      <c r="B4">
        <f>'1-baseline'!B4</f>
        <v>0</v>
      </c>
      <c r="C4" s="1"/>
      <c r="D4">
        <f>IF(NOT(ISBLANK(C4)),IF(C4&lt;summaries!$P$9,1,0),)</f>
        <v>0</v>
      </c>
      <c r="E4" s="1" t="str">
        <f t="shared" si="1"/>
        <v/>
      </c>
      <c r="F4" s="4" t="str">
        <f t="shared" si="0"/>
        <v/>
      </c>
      <c r="G4">
        <f t="shared" si="2"/>
        <v>1</v>
      </c>
      <c r="H4" s="1">
        <f>params!$B$2</f>
        <v>70</v>
      </c>
      <c r="I4" s="1">
        <f>D4*summaries!$P$10</f>
        <v>0</v>
      </c>
      <c r="J4" s="1">
        <f>IF($B4="J",params!$B$5*G4,$B4*params!$B$3*G4)</f>
        <v>0</v>
      </c>
      <c r="K4" s="1">
        <f t="shared" si="3"/>
        <v>70</v>
      </c>
      <c r="L4" s="5" t="b">
        <f>(K4&lt;params!$B$9)</f>
        <v>1</v>
      </c>
    </row>
    <row r="5" spans="1:12" x14ac:dyDescent="0.4">
      <c r="A5">
        <v>4</v>
      </c>
      <c r="B5">
        <f>'1-baseline'!B5</f>
        <v>0</v>
      </c>
      <c r="C5" s="1"/>
      <c r="D5">
        <f>IF(NOT(ISBLANK(C5)),IF(C5&lt;summaries!$P$9,1,0),)</f>
        <v>0</v>
      </c>
      <c r="E5" s="1" t="str">
        <f t="shared" si="1"/>
        <v/>
      </c>
      <c r="F5" s="4" t="str">
        <f t="shared" si="0"/>
        <v/>
      </c>
      <c r="G5">
        <f t="shared" si="2"/>
        <v>1</v>
      </c>
      <c r="H5" s="1">
        <f>params!$B$2</f>
        <v>70</v>
      </c>
      <c r="I5" s="1">
        <f>D5*summaries!$P$10</f>
        <v>0</v>
      </c>
      <c r="J5" s="1">
        <f>IF($B5="J",params!$B$5*G5,$B5*params!$B$3*G5)</f>
        <v>0</v>
      </c>
      <c r="K5" s="1">
        <f t="shared" si="3"/>
        <v>70</v>
      </c>
      <c r="L5" s="5" t="b">
        <f>(K5&lt;params!$B$9)</f>
        <v>1</v>
      </c>
    </row>
    <row r="6" spans="1:12" x14ac:dyDescent="0.4">
      <c r="A6">
        <v>5</v>
      </c>
      <c r="B6">
        <f>'1-baseline'!B6</f>
        <v>0</v>
      </c>
      <c r="C6" s="1"/>
      <c r="D6">
        <f>IF(NOT(ISBLANK(C6)),IF(C6&lt;summaries!$P$9,1,0),)</f>
        <v>0</v>
      </c>
      <c r="E6" s="1" t="str">
        <f t="shared" si="1"/>
        <v/>
      </c>
      <c r="F6" s="4" t="str">
        <f t="shared" si="0"/>
        <v/>
      </c>
      <c r="G6">
        <f t="shared" si="2"/>
        <v>1</v>
      </c>
      <c r="H6" s="1">
        <f>params!$B$2</f>
        <v>70</v>
      </c>
      <c r="I6" s="1">
        <f>D6*summaries!$P$10</f>
        <v>0</v>
      </c>
      <c r="J6" s="1">
        <f>IF($B6="J",params!$B$5*G6,$B6*params!$B$3*G6)</f>
        <v>0</v>
      </c>
      <c r="K6" s="1">
        <f t="shared" si="3"/>
        <v>70</v>
      </c>
      <c r="L6" s="5" t="b">
        <f>(K6&lt;params!$B$9)</f>
        <v>1</v>
      </c>
    </row>
    <row r="7" spans="1:12" x14ac:dyDescent="0.4">
      <c r="A7">
        <v>6</v>
      </c>
      <c r="B7">
        <f>'1-baseline'!B7</f>
        <v>0</v>
      </c>
      <c r="C7" s="1"/>
      <c r="D7">
        <f>IF(NOT(ISBLANK(C7)),IF(C7&lt;summaries!$P$9,1,0),)</f>
        <v>0</v>
      </c>
      <c r="E7" s="1" t="str">
        <f t="shared" si="1"/>
        <v/>
      </c>
      <c r="F7" s="4" t="str">
        <f t="shared" si="0"/>
        <v/>
      </c>
      <c r="G7">
        <f t="shared" si="2"/>
        <v>1</v>
      </c>
      <c r="H7" s="1">
        <f>params!$B$2</f>
        <v>70</v>
      </c>
      <c r="I7" s="1">
        <f>D7*summaries!$P$10</f>
        <v>0</v>
      </c>
      <c r="J7" s="1">
        <f>IF($B7="J",params!$B$5*G7,$B7*params!$B$3*G7)</f>
        <v>0</v>
      </c>
      <c r="K7" s="1">
        <f t="shared" si="3"/>
        <v>70</v>
      </c>
      <c r="L7" s="5" t="b">
        <f>(K7&lt;params!$B$9)</f>
        <v>1</v>
      </c>
    </row>
    <row r="8" spans="1:12" x14ac:dyDescent="0.4">
      <c r="A8">
        <v>7</v>
      </c>
      <c r="B8">
        <f>'1-baseline'!B8</f>
        <v>0</v>
      </c>
      <c r="C8" s="1"/>
      <c r="D8">
        <f>IF(NOT(ISBLANK(C8)),IF(C8&lt;summaries!$P$9,1,0),)</f>
        <v>0</v>
      </c>
      <c r="E8" s="1" t="str">
        <f t="shared" si="1"/>
        <v/>
      </c>
      <c r="F8" s="4" t="str">
        <f t="shared" si="0"/>
        <v/>
      </c>
      <c r="G8">
        <f t="shared" si="2"/>
        <v>1</v>
      </c>
      <c r="H8" s="1">
        <f>params!$B$2</f>
        <v>70</v>
      </c>
      <c r="I8" s="1">
        <f>D8*summaries!$P$10</f>
        <v>0</v>
      </c>
      <c r="J8" s="1">
        <f>IF($B8="J",params!$B$5*G8,$B8*params!$B$3*G8)</f>
        <v>0</v>
      </c>
      <c r="K8" s="1">
        <f t="shared" si="3"/>
        <v>70</v>
      </c>
      <c r="L8" s="5" t="b">
        <f>(K8&lt;params!$B$9)</f>
        <v>1</v>
      </c>
    </row>
    <row r="9" spans="1:12" x14ac:dyDescent="0.4">
      <c r="A9">
        <v>8</v>
      </c>
      <c r="B9">
        <f>'1-baseline'!B9</f>
        <v>0</v>
      </c>
      <c r="C9" s="1"/>
      <c r="D9">
        <f>IF(NOT(ISBLANK(C9)),IF(C9&lt;summaries!$P$9,1,0),)</f>
        <v>0</v>
      </c>
      <c r="E9" s="1" t="str">
        <f t="shared" si="1"/>
        <v/>
      </c>
      <c r="F9" s="4" t="str">
        <f t="shared" si="0"/>
        <v/>
      </c>
      <c r="G9">
        <f t="shared" si="2"/>
        <v>1</v>
      </c>
      <c r="H9" s="1">
        <f>params!$B$2</f>
        <v>70</v>
      </c>
      <c r="I9" s="1">
        <f>D9*summaries!$P$10</f>
        <v>0</v>
      </c>
      <c r="J9" s="1">
        <f>IF($B9="J",params!$B$5*G9,$B9*params!$B$3*G9)</f>
        <v>0</v>
      </c>
      <c r="K9" s="1">
        <f t="shared" si="3"/>
        <v>70</v>
      </c>
      <c r="L9" s="5" t="b">
        <f>(K9&lt;params!$B$9)</f>
        <v>1</v>
      </c>
    </row>
    <row r="10" spans="1:12" x14ac:dyDescent="0.4">
      <c r="A10">
        <v>9</v>
      </c>
      <c r="B10">
        <f>'1-baseline'!B10</f>
        <v>0</v>
      </c>
      <c r="C10" s="1"/>
      <c r="D10">
        <f>IF(NOT(ISBLANK(C10)),IF(C10&lt;summaries!$P$9,1,0),)</f>
        <v>0</v>
      </c>
      <c r="E10" s="1" t="str">
        <f t="shared" si="1"/>
        <v/>
      </c>
      <c r="F10" s="4" t="str">
        <f t="shared" si="0"/>
        <v/>
      </c>
      <c r="G10">
        <f t="shared" si="2"/>
        <v>1</v>
      </c>
      <c r="H10" s="1">
        <f>params!$B$2</f>
        <v>70</v>
      </c>
      <c r="I10" s="1">
        <f>D10*summaries!$P$10</f>
        <v>0</v>
      </c>
      <c r="J10" s="1">
        <f>IF($B10="J",params!$B$5*G10,$B10*params!$B$3*G10)</f>
        <v>0</v>
      </c>
      <c r="K10" s="1">
        <f t="shared" si="3"/>
        <v>70</v>
      </c>
      <c r="L10" s="5" t="b">
        <f>(K10&lt;params!$B$9)</f>
        <v>1</v>
      </c>
    </row>
    <row r="11" spans="1:12" x14ac:dyDescent="0.4">
      <c r="A11">
        <v>10</v>
      </c>
      <c r="B11">
        <f>'1-baseline'!B11</f>
        <v>0</v>
      </c>
      <c r="C11" s="1"/>
      <c r="D11">
        <f>IF(NOT(ISBLANK(C11)),IF(C11&lt;summaries!$P$9,1,0),)</f>
        <v>0</v>
      </c>
      <c r="E11" s="1" t="str">
        <f t="shared" si="1"/>
        <v/>
      </c>
      <c r="F11" s="4" t="str">
        <f t="shared" si="0"/>
        <v/>
      </c>
      <c r="G11">
        <f t="shared" si="2"/>
        <v>1</v>
      </c>
      <c r="H11" s="1">
        <f>params!$B$2</f>
        <v>70</v>
      </c>
      <c r="I11" s="1">
        <f>D11*summaries!$P$10</f>
        <v>0</v>
      </c>
      <c r="J11" s="1">
        <f>IF($B11="J",params!$B$5*G11,$B11*params!$B$3*G11)</f>
        <v>0</v>
      </c>
      <c r="K11" s="1">
        <f t="shared" si="3"/>
        <v>70</v>
      </c>
      <c r="L11" s="5" t="b">
        <f>(K11&lt;params!$B$9)</f>
        <v>1</v>
      </c>
    </row>
    <row r="12" spans="1:12" x14ac:dyDescent="0.4">
      <c r="A12">
        <v>11</v>
      </c>
      <c r="B12">
        <f>'1-baseline'!B12</f>
        <v>0</v>
      </c>
      <c r="C12" s="1"/>
      <c r="D12">
        <f>IF(NOT(ISBLANK(C12)),IF(C12&lt;summaries!$P$9,1,0),)</f>
        <v>0</v>
      </c>
      <c r="E12" s="1" t="str">
        <f t="shared" si="1"/>
        <v/>
      </c>
      <c r="F12" s="4" t="str">
        <f t="shared" si="0"/>
        <v/>
      </c>
      <c r="G12">
        <f t="shared" si="2"/>
        <v>1</v>
      </c>
      <c r="H12" s="1">
        <f>params!$B$2</f>
        <v>70</v>
      </c>
      <c r="I12" s="1">
        <f>D12*summaries!$P$10</f>
        <v>0</v>
      </c>
      <c r="J12" s="1">
        <f>IF($B12="J",params!$B$5*G12,$B12*params!$B$3*G12)</f>
        <v>0</v>
      </c>
      <c r="K12" s="1">
        <f t="shared" si="3"/>
        <v>70</v>
      </c>
      <c r="L12" s="5" t="b">
        <f>(K12&lt;params!$B$9)</f>
        <v>1</v>
      </c>
    </row>
    <row r="13" spans="1:12" x14ac:dyDescent="0.4">
      <c r="A13">
        <v>12</v>
      </c>
      <c r="B13">
        <f>'1-baseline'!B13</f>
        <v>0</v>
      </c>
      <c r="C13" s="1"/>
      <c r="D13">
        <f>IF(NOT(ISBLANK(C13)),IF(C13&lt;summaries!$P$9,1,0),)</f>
        <v>0</v>
      </c>
      <c r="E13" s="1" t="str">
        <f t="shared" si="1"/>
        <v/>
      </c>
      <c r="F13" s="4" t="str">
        <f t="shared" si="0"/>
        <v/>
      </c>
      <c r="G13">
        <f t="shared" si="2"/>
        <v>1</v>
      </c>
      <c r="H13" s="1">
        <f>params!$B$2</f>
        <v>70</v>
      </c>
      <c r="I13" s="1">
        <f>D13*summaries!$P$10</f>
        <v>0</v>
      </c>
      <c r="J13" s="1">
        <f>IF($B13="J",params!$B$5*G13,$B13*params!$B$3*G13)</f>
        <v>0</v>
      </c>
      <c r="K13" s="1">
        <f t="shared" si="3"/>
        <v>70</v>
      </c>
      <c r="L13" s="5" t="b">
        <f>(K13&lt;params!$B$9)</f>
        <v>1</v>
      </c>
    </row>
    <row r="14" spans="1:12" x14ac:dyDescent="0.4">
      <c r="A14">
        <v>13</v>
      </c>
      <c r="B14">
        <f>'1-baseline'!B14</f>
        <v>0</v>
      </c>
      <c r="C14" s="1"/>
      <c r="D14">
        <f>IF(NOT(ISBLANK(C14)),IF(C14&lt;summaries!$P$9,1,0),)</f>
        <v>0</v>
      </c>
      <c r="E14" s="1" t="str">
        <f t="shared" si="1"/>
        <v/>
      </c>
      <c r="F14" s="4" t="str">
        <f t="shared" si="0"/>
        <v/>
      </c>
      <c r="G14">
        <f t="shared" si="2"/>
        <v>1</v>
      </c>
      <c r="H14" s="1">
        <f>params!$B$2</f>
        <v>70</v>
      </c>
      <c r="I14" s="1">
        <f>D14*summaries!$P$10</f>
        <v>0</v>
      </c>
      <c r="J14" s="1">
        <f>IF($B14="J",params!$B$5*G14,$B14*params!$B$3*G14)</f>
        <v>0</v>
      </c>
      <c r="K14" s="1">
        <f t="shared" si="3"/>
        <v>70</v>
      </c>
      <c r="L14" s="5" t="b">
        <f>(K14&lt;params!$B$9)</f>
        <v>1</v>
      </c>
    </row>
    <row r="15" spans="1:12" x14ac:dyDescent="0.4">
      <c r="A15">
        <v>14</v>
      </c>
      <c r="B15">
        <f>'1-baseline'!B15</f>
        <v>0</v>
      </c>
      <c r="C15" s="1"/>
      <c r="D15">
        <f>IF(NOT(ISBLANK(C15)),IF(C15&lt;summaries!$P$9,1,0),)</f>
        <v>0</v>
      </c>
      <c r="E15" s="1" t="str">
        <f t="shared" si="1"/>
        <v/>
      </c>
      <c r="F15" s="4" t="str">
        <f t="shared" si="0"/>
        <v/>
      </c>
      <c r="G15">
        <f t="shared" si="2"/>
        <v>1</v>
      </c>
      <c r="H15" s="1">
        <f>params!$B$2</f>
        <v>70</v>
      </c>
      <c r="I15" s="1">
        <f>D15*summaries!$P$10</f>
        <v>0</v>
      </c>
      <c r="J15" s="1">
        <f>IF($B15="J",params!$B$5*G15,$B15*params!$B$3*G15)</f>
        <v>0</v>
      </c>
      <c r="K15" s="1">
        <f t="shared" si="3"/>
        <v>70</v>
      </c>
      <c r="L15" s="5" t="b">
        <f>(K15&lt;params!$B$9)</f>
        <v>1</v>
      </c>
    </row>
    <row r="16" spans="1:12" x14ac:dyDescent="0.4">
      <c r="A16">
        <v>15</v>
      </c>
      <c r="B16">
        <f>'1-baseline'!B16</f>
        <v>0</v>
      </c>
      <c r="C16" s="1"/>
      <c r="D16">
        <f>IF(NOT(ISBLANK(C16)),IF(C16&lt;summaries!$P$9,1,0),)</f>
        <v>0</v>
      </c>
      <c r="E16" s="1" t="str">
        <f t="shared" si="1"/>
        <v/>
      </c>
      <c r="F16" s="4" t="str">
        <f t="shared" si="0"/>
        <v/>
      </c>
      <c r="G16">
        <f t="shared" si="2"/>
        <v>1</v>
      </c>
      <c r="H16" s="1">
        <f>params!$B$2</f>
        <v>70</v>
      </c>
      <c r="I16" s="1">
        <f>D16*summaries!$P$10</f>
        <v>0</v>
      </c>
      <c r="J16" s="1">
        <f>IF($B16="J",params!$B$5*G16,$B16*params!$B$3*G16)</f>
        <v>0</v>
      </c>
      <c r="K16" s="1">
        <f t="shared" si="3"/>
        <v>70</v>
      </c>
      <c r="L16" s="5" t="b">
        <f>(K16&lt;params!$B$9)</f>
        <v>1</v>
      </c>
    </row>
    <row r="17" spans="1:12" x14ac:dyDescent="0.4">
      <c r="A17">
        <v>16</v>
      </c>
      <c r="B17">
        <f>'1-baseline'!B17</f>
        <v>0</v>
      </c>
      <c r="C17" s="1"/>
      <c r="D17">
        <f>IF(NOT(ISBLANK(C17)),IF(C17&lt;summaries!$P$9,1,0),)</f>
        <v>0</v>
      </c>
      <c r="E17" s="1" t="str">
        <f t="shared" si="1"/>
        <v/>
      </c>
      <c r="F17" s="4" t="str">
        <f t="shared" si="0"/>
        <v/>
      </c>
      <c r="G17">
        <f t="shared" si="2"/>
        <v>1</v>
      </c>
      <c r="H17" s="1">
        <f>params!$B$2</f>
        <v>70</v>
      </c>
      <c r="I17" s="1">
        <f>D17*summaries!$P$10</f>
        <v>0</v>
      </c>
      <c r="J17" s="1">
        <f>IF($B17="J",params!$B$5*G17,$B17*params!$B$3*G17)</f>
        <v>0</v>
      </c>
      <c r="K17" s="1">
        <f t="shared" si="3"/>
        <v>70</v>
      </c>
      <c r="L17" s="5" t="b">
        <f>(K17&lt;params!$B$9)</f>
        <v>1</v>
      </c>
    </row>
    <row r="18" spans="1:12" x14ac:dyDescent="0.4">
      <c r="A18">
        <v>17</v>
      </c>
      <c r="B18">
        <f>'1-baseline'!B18</f>
        <v>0</v>
      </c>
      <c r="C18" s="1"/>
      <c r="D18">
        <f>IF(NOT(ISBLANK(C18)),IF(C18&lt;summaries!$P$9,1,0),)</f>
        <v>0</v>
      </c>
      <c r="E18" s="1" t="str">
        <f t="shared" si="1"/>
        <v/>
      </c>
      <c r="F18" s="4" t="str">
        <f t="shared" si="0"/>
        <v/>
      </c>
      <c r="G18">
        <f t="shared" si="2"/>
        <v>1</v>
      </c>
      <c r="H18" s="1">
        <f>params!$B$2</f>
        <v>70</v>
      </c>
      <c r="I18" s="1">
        <f>D18*summaries!$P$10</f>
        <v>0</v>
      </c>
      <c r="J18" s="1">
        <f>IF($B18="J",params!$B$5*G18,$B18*params!$B$3*G18)</f>
        <v>0</v>
      </c>
      <c r="K18" s="1">
        <f t="shared" si="3"/>
        <v>70</v>
      </c>
      <c r="L18" s="5" t="b">
        <f>(K18&lt;params!$B$9)</f>
        <v>1</v>
      </c>
    </row>
    <row r="19" spans="1:12" x14ac:dyDescent="0.4">
      <c r="A19">
        <v>18</v>
      </c>
      <c r="B19">
        <f>'1-baseline'!B19</f>
        <v>0</v>
      </c>
      <c r="C19" s="1"/>
      <c r="D19">
        <f>IF(NOT(ISBLANK(C19)),IF(C19&lt;summaries!$P$9,1,0),)</f>
        <v>0</v>
      </c>
      <c r="E19" s="1" t="str">
        <f t="shared" si="1"/>
        <v/>
      </c>
      <c r="F19" s="4" t="str">
        <f t="shared" si="0"/>
        <v/>
      </c>
      <c r="G19">
        <f t="shared" si="2"/>
        <v>1</v>
      </c>
      <c r="H19" s="1">
        <f>params!$B$2</f>
        <v>70</v>
      </c>
      <c r="I19" s="1">
        <f>D19*summaries!$P$10</f>
        <v>0</v>
      </c>
      <c r="J19" s="1">
        <f>IF($B19="J",params!$B$5*G19,$B19*params!$B$3*G19)</f>
        <v>0</v>
      </c>
      <c r="K19" s="1">
        <f t="shared" si="3"/>
        <v>70</v>
      </c>
      <c r="L19" s="5" t="b">
        <f>(K19&lt;params!$B$9)</f>
        <v>1</v>
      </c>
    </row>
    <row r="20" spans="1:12" x14ac:dyDescent="0.4">
      <c r="A20">
        <v>19</v>
      </c>
      <c r="B20">
        <f>'1-baseline'!B20</f>
        <v>0</v>
      </c>
      <c r="C20" s="1"/>
      <c r="D20">
        <f>IF(NOT(ISBLANK(C20)),IF(C20&lt;summaries!$P$9,1,0),)</f>
        <v>0</v>
      </c>
      <c r="E20" s="1" t="str">
        <f t="shared" si="1"/>
        <v/>
      </c>
      <c r="F20" s="4" t="str">
        <f t="shared" si="0"/>
        <v/>
      </c>
      <c r="G20">
        <f t="shared" si="2"/>
        <v>1</v>
      </c>
      <c r="H20" s="1">
        <f>params!$B$2</f>
        <v>70</v>
      </c>
      <c r="I20" s="1">
        <f>D20*summaries!$P$10</f>
        <v>0</v>
      </c>
      <c r="J20" s="1">
        <f>IF($B20="J",params!$B$5*G20,$B20*params!$B$3*G20)</f>
        <v>0</v>
      </c>
      <c r="K20" s="1">
        <f t="shared" si="3"/>
        <v>70</v>
      </c>
      <c r="L20" s="5" t="b">
        <f>(K20&lt;params!$B$9)</f>
        <v>1</v>
      </c>
    </row>
    <row r="21" spans="1:12" x14ac:dyDescent="0.4">
      <c r="A21">
        <v>20</v>
      </c>
      <c r="B21">
        <f>'1-baseline'!B21</f>
        <v>0</v>
      </c>
      <c r="C21" s="1"/>
      <c r="D21">
        <f>IF(NOT(ISBLANK(C21)),IF(C21&lt;summaries!$P$9,1,0),)</f>
        <v>0</v>
      </c>
      <c r="E21" s="1" t="str">
        <f t="shared" si="1"/>
        <v/>
      </c>
      <c r="F21" s="4" t="str">
        <f t="shared" si="0"/>
        <v/>
      </c>
      <c r="G21">
        <f t="shared" si="2"/>
        <v>1</v>
      </c>
      <c r="H21" s="1">
        <f>params!$B$2</f>
        <v>70</v>
      </c>
      <c r="I21" s="1">
        <f>D21*summaries!$P$10</f>
        <v>0</v>
      </c>
      <c r="J21" s="1">
        <f>IF($B21="J",params!$B$5*G21,$B21*params!$B$3*G21)</f>
        <v>0</v>
      </c>
      <c r="K21" s="1">
        <f t="shared" si="3"/>
        <v>70</v>
      </c>
      <c r="L21" s="5" t="b">
        <f>(K21&lt;params!$B$9)</f>
        <v>1</v>
      </c>
    </row>
    <row r="22" spans="1:12" x14ac:dyDescent="0.4">
      <c r="A22">
        <v>21</v>
      </c>
      <c r="B22">
        <f>'1-baseline'!B22</f>
        <v>0</v>
      </c>
      <c r="C22" s="1"/>
      <c r="D22">
        <f>IF(NOT(ISBLANK(C22)),IF(C22&lt;summaries!$P$9,1,0),)</f>
        <v>0</v>
      </c>
      <c r="E22" s="1" t="str">
        <f t="shared" si="1"/>
        <v/>
      </c>
      <c r="F22" s="4" t="str">
        <f t="shared" si="0"/>
        <v/>
      </c>
      <c r="G22">
        <f t="shared" si="2"/>
        <v>1</v>
      </c>
      <c r="H22" s="1">
        <f>params!$B$2</f>
        <v>70</v>
      </c>
      <c r="I22" s="1">
        <f>D22*summaries!$P$10</f>
        <v>0</v>
      </c>
      <c r="J22" s="1">
        <f>IF($B22="J",params!$B$5*G22,$B22*params!$B$3*G22)</f>
        <v>0</v>
      </c>
      <c r="K22" s="1">
        <f t="shared" si="3"/>
        <v>70</v>
      </c>
      <c r="L22" s="5" t="b">
        <f>(K22&lt;params!$B$9)</f>
        <v>1</v>
      </c>
    </row>
    <row r="23" spans="1:12" x14ac:dyDescent="0.4">
      <c r="A23">
        <v>22</v>
      </c>
      <c r="B23">
        <f>'1-baseline'!B23</f>
        <v>0</v>
      </c>
      <c r="C23" s="1"/>
      <c r="D23">
        <f>IF(NOT(ISBLANK(C23)),IF(C23&lt;summaries!$P$9,1,0),)</f>
        <v>0</v>
      </c>
      <c r="E23" s="1" t="str">
        <f t="shared" si="1"/>
        <v/>
      </c>
      <c r="F23" s="4" t="str">
        <f t="shared" si="0"/>
        <v/>
      </c>
      <c r="G23">
        <f t="shared" si="2"/>
        <v>1</v>
      </c>
      <c r="H23" s="1">
        <f>params!$B$2</f>
        <v>70</v>
      </c>
      <c r="I23" s="1">
        <f>D23*summaries!$P$10</f>
        <v>0</v>
      </c>
      <c r="J23" s="1">
        <f>IF($B23="J",params!$B$5*G23,$B23*params!$B$3*G23)</f>
        <v>0</v>
      </c>
      <c r="K23" s="1">
        <f t="shared" si="3"/>
        <v>70</v>
      </c>
      <c r="L23" s="5" t="b">
        <f>(K23&lt;params!$B$9)</f>
        <v>1</v>
      </c>
    </row>
    <row r="24" spans="1:12" x14ac:dyDescent="0.4">
      <c r="A24">
        <v>23</v>
      </c>
      <c r="B24">
        <f>'1-baseline'!B24</f>
        <v>0</v>
      </c>
      <c r="C24" s="1"/>
      <c r="D24">
        <f>IF(NOT(ISBLANK(C24)),IF(C24&lt;summaries!$P$9,1,0),)</f>
        <v>0</v>
      </c>
      <c r="E24" s="1" t="str">
        <f t="shared" si="1"/>
        <v/>
      </c>
      <c r="F24" s="4" t="str">
        <f t="shared" si="0"/>
        <v/>
      </c>
      <c r="G24">
        <f t="shared" si="2"/>
        <v>1</v>
      </c>
      <c r="H24" s="1">
        <f>params!$B$2</f>
        <v>70</v>
      </c>
      <c r="I24" s="1">
        <f>D24*summaries!$P$10</f>
        <v>0</v>
      </c>
      <c r="J24" s="1">
        <f>IF($B24="J",params!$B$5*G24,$B24*params!$B$3*G24)</f>
        <v>0</v>
      </c>
      <c r="K24" s="1">
        <f t="shared" si="3"/>
        <v>70</v>
      </c>
      <c r="L24" s="5" t="b">
        <f>(K24&lt;params!$B$9)</f>
        <v>1</v>
      </c>
    </row>
    <row r="25" spans="1:12" x14ac:dyDescent="0.4">
      <c r="A25">
        <v>24</v>
      </c>
      <c r="B25">
        <f>'1-baseline'!B25</f>
        <v>0</v>
      </c>
      <c r="C25" s="1"/>
      <c r="D25">
        <f>IF(NOT(ISBLANK(C25)),IF(C25&lt;summaries!$P$9,1,0),)</f>
        <v>0</v>
      </c>
      <c r="E25" s="1" t="str">
        <f t="shared" si="1"/>
        <v/>
      </c>
      <c r="F25" s="4" t="str">
        <f t="shared" si="0"/>
        <v/>
      </c>
      <c r="G25">
        <f t="shared" si="2"/>
        <v>1</v>
      </c>
      <c r="H25" s="1">
        <f>params!$B$2</f>
        <v>70</v>
      </c>
      <c r="I25" s="1">
        <f>D25*summaries!$P$10</f>
        <v>0</v>
      </c>
      <c r="J25" s="1">
        <f>IF($B25="J",params!$B$5*G25,$B25*params!$B$3*G25)</f>
        <v>0</v>
      </c>
      <c r="K25" s="1">
        <f t="shared" si="3"/>
        <v>70</v>
      </c>
      <c r="L25" s="5" t="b">
        <f>(K25&lt;params!$B$9)</f>
        <v>1</v>
      </c>
    </row>
    <row r="26" spans="1:12" x14ac:dyDescent="0.4">
      <c r="A26">
        <v>25</v>
      </c>
      <c r="B26">
        <f>'1-baseline'!B26</f>
        <v>0</v>
      </c>
      <c r="C26" s="1"/>
      <c r="D26">
        <f>IF(NOT(ISBLANK(C26)),IF(C26&lt;summaries!$P$9,1,0),)</f>
        <v>0</v>
      </c>
      <c r="E26" s="1" t="str">
        <f t="shared" si="1"/>
        <v/>
      </c>
      <c r="F26" s="4" t="str">
        <f t="shared" si="0"/>
        <v/>
      </c>
      <c r="G26">
        <f t="shared" si="2"/>
        <v>1</v>
      </c>
      <c r="H26" s="1">
        <f>params!$B$2</f>
        <v>70</v>
      </c>
      <c r="I26" s="1">
        <f>D26*summaries!$P$10</f>
        <v>0</v>
      </c>
      <c r="J26" s="1">
        <f>IF($B26="J",params!$B$5*G26,$B26*params!$B$3*G26)</f>
        <v>0</v>
      </c>
      <c r="K26" s="1">
        <f t="shared" si="3"/>
        <v>70</v>
      </c>
      <c r="L26" s="5" t="b">
        <f>(K26&lt;params!$B$9)</f>
        <v>1</v>
      </c>
    </row>
    <row r="27" spans="1:12" x14ac:dyDescent="0.4">
      <c r="A27">
        <v>26</v>
      </c>
      <c r="B27">
        <f>'1-baseline'!B27</f>
        <v>0</v>
      </c>
      <c r="C27" s="1"/>
      <c r="D27">
        <f>IF(NOT(ISBLANK(C27)),IF(C27&lt;summaries!$P$9,1,0),)</f>
        <v>0</v>
      </c>
      <c r="E27" s="1" t="str">
        <f t="shared" si="1"/>
        <v/>
      </c>
      <c r="F27" s="4" t="str">
        <f t="shared" si="0"/>
        <v/>
      </c>
      <c r="G27">
        <f t="shared" si="2"/>
        <v>1</v>
      </c>
      <c r="H27" s="1">
        <f>params!$B$2</f>
        <v>70</v>
      </c>
      <c r="I27" s="1">
        <f>D27*summaries!$P$10</f>
        <v>0</v>
      </c>
      <c r="J27" s="1">
        <f>IF($B27="J",params!$B$5*G27,$B27*params!$B$3*G27)</f>
        <v>0</v>
      </c>
      <c r="K27" s="1">
        <f t="shared" si="3"/>
        <v>70</v>
      </c>
      <c r="L27" s="5" t="b">
        <f>(K27&lt;params!$B$9)</f>
        <v>1</v>
      </c>
    </row>
    <row r="28" spans="1:12" x14ac:dyDescent="0.4">
      <c r="A28">
        <v>27</v>
      </c>
      <c r="B28">
        <f>'1-baseline'!B28</f>
        <v>0</v>
      </c>
      <c r="C28" s="1"/>
      <c r="D28">
        <f>IF(NOT(ISBLANK(C28)),IF(C28&lt;summaries!$P$9,1,0),)</f>
        <v>0</v>
      </c>
      <c r="E28" s="1" t="str">
        <f t="shared" si="1"/>
        <v/>
      </c>
      <c r="F28" s="4" t="str">
        <f t="shared" si="0"/>
        <v/>
      </c>
      <c r="G28">
        <f t="shared" si="2"/>
        <v>1</v>
      </c>
      <c r="H28" s="1">
        <f>params!$B$2</f>
        <v>70</v>
      </c>
      <c r="I28" s="1">
        <f>D28*summaries!$P$10</f>
        <v>0</v>
      </c>
      <c r="J28" s="1">
        <f>IF($B28="J",params!$B$5*G28,$B28*params!$B$3*G28)</f>
        <v>0</v>
      </c>
      <c r="K28" s="1">
        <f t="shared" si="3"/>
        <v>70</v>
      </c>
      <c r="L28" s="5" t="b">
        <f>(K28&lt;params!$B$9)</f>
        <v>1</v>
      </c>
    </row>
    <row r="29" spans="1:12" x14ac:dyDescent="0.4">
      <c r="A29">
        <v>28</v>
      </c>
      <c r="B29">
        <f>'1-baseline'!B29</f>
        <v>0</v>
      </c>
      <c r="C29" s="1"/>
      <c r="D29">
        <f>IF(NOT(ISBLANK(C29)),IF(C29&lt;summaries!$P$9,1,0),)</f>
        <v>0</v>
      </c>
      <c r="E29" s="1" t="str">
        <f t="shared" si="1"/>
        <v/>
      </c>
      <c r="F29" s="4" t="str">
        <f t="shared" si="0"/>
        <v/>
      </c>
      <c r="G29">
        <f t="shared" si="2"/>
        <v>1</v>
      </c>
      <c r="H29" s="1">
        <f>params!$B$2</f>
        <v>70</v>
      </c>
      <c r="I29" s="1">
        <f>D29*summaries!$P$10</f>
        <v>0</v>
      </c>
      <c r="J29" s="1">
        <f>IF($B29="J",params!$B$5*G29,$B29*params!$B$3*G29)</f>
        <v>0</v>
      </c>
      <c r="K29" s="1">
        <f t="shared" si="3"/>
        <v>70</v>
      </c>
      <c r="L29" s="5" t="b">
        <f>(K29&lt;params!$B$9)</f>
        <v>1</v>
      </c>
    </row>
    <row r="30" spans="1:12" x14ac:dyDescent="0.4">
      <c r="A30">
        <v>29</v>
      </c>
      <c r="B30">
        <f>'1-baseline'!B30</f>
        <v>0</v>
      </c>
      <c r="C30" s="1"/>
      <c r="D30">
        <f>IF(NOT(ISBLANK(C30)),IF(C30&lt;summaries!$P$9,1,0),)</f>
        <v>0</v>
      </c>
      <c r="E30" s="1" t="str">
        <f t="shared" si="1"/>
        <v/>
      </c>
      <c r="F30" s="4" t="str">
        <f t="shared" si="0"/>
        <v/>
      </c>
      <c r="G30">
        <f t="shared" si="2"/>
        <v>1</v>
      </c>
      <c r="H30" s="1">
        <f>params!$B$2</f>
        <v>70</v>
      </c>
      <c r="I30" s="1">
        <f>D30*summaries!$P$10</f>
        <v>0</v>
      </c>
      <c r="J30" s="1">
        <f>IF($B30="J",params!$B$5*G30,$B30*params!$B$3*G30)</f>
        <v>0</v>
      </c>
      <c r="K30" s="1">
        <f t="shared" si="3"/>
        <v>70</v>
      </c>
      <c r="L30" s="5" t="b">
        <f>(K30&lt;params!$B$9)</f>
        <v>1</v>
      </c>
    </row>
    <row r="31" spans="1:12" x14ac:dyDescent="0.4">
      <c r="A31">
        <v>30</v>
      </c>
      <c r="B31">
        <f>'1-baseline'!B31</f>
        <v>0</v>
      </c>
      <c r="C31" s="1"/>
      <c r="D31">
        <f>IF(NOT(ISBLANK(C31)),IF(C31&lt;summaries!$P$9,1,0),)</f>
        <v>0</v>
      </c>
      <c r="E31" s="1" t="str">
        <f t="shared" si="1"/>
        <v/>
      </c>
      <c r="F31" s="4" t="str">
        <f t="shared" si="0"/>
        <v/>
      </c>
      <c r="G31">
        <f t="shared" si="2"/>
        <v>1</v>
      </c>
      <c r="H31" s="1">
        <f>params!$B$2</f>
        <v>70</v>
      </c>
      <c r="I31" s="1">
        <f>D31*summaries!$P$10</f>
        <v>0</v>
      </c>
      <c r="J31" s="1">
        <f>IF($B31="J",params!$B$5*G31,$B31*params!$B$3*G31)</f>
        <v>0</v>
      </c>
      <c r="K31" s="1">
        <f t="shared" si="3"/>
        <v>70</v>
      </c>
      <c r="L31" s="5" t="b">
        <f>(K31&lt;params!$B$9)</f>
        <v>1</v>
      </c>
    </row>
    <row r="32" spans="1:12" x14ac:dyDescent="0.4">
      <c r="A32">
        <v>31</v>
      </c>
      <c r="B32">
        <f>'1-baseline'!B32</f>
        <v>0</v>
      </c>
      <c r="C32" s="1"/>
      <c r="D32">
        <f>IF(NOT(ISBLANK(C32)),IF(C32&lt;summaries!$P$9,1,0),)</f>
        <v>0</v>
      </c>
      <c r="E32" s="1" t="str">
        <f t="shared" si="1"/>
        <v/>
      </c>
      <c r="F32" s="4" t="str">
        <f t="shared" si="0"/>
        <v/>
      </c>
      <c r="G32">
        <f t="shared" si="2"/>
        <v>1</v>
      </c>
      <c r="H32" s="1">
        <f>params!$B$2</f>
        <v>70</v>
      </c>
      <c r="I32" s="1">
        <f>D32*summaries!$P$10</f>
        <v>0</v>
      </c>
      <c r="J32" s="1">
        <f>IF($B32="J",params!$B$5*G32,$B32*params!$B$3*G32)</f>
        <v>0</v>
      </c>
      <c r="K32" s="1">
        <f t="shared" si="3"/>
        <v>70</v>
      </c>
      <c r="L32" s="5" t="b">
        <f>(K32&lt;params!$B$9)</f>
        <v>1</v>
      </c>
    </row>
    <row r="33" spans="1:12" x14ac:dyDescent="0.4">
      <c r="A33">
        <v>32</v>
      </c>
      <c r="B33">
        <f>'1-baseline'!B33</f>
        <v>0</v>
      </c>
      <c r="C33" s="1"/>
      <c r="D33">
        <f>IF(NOT(ISBLANK(C33)),IF(C33&lt;summaries!$P$9,1,0),)</f>
        <v>0</v>
      </c>
      <c r="E33" s="1" t="str">
        <f t="shared" si="1"/>
        <v/>
      </c>
      <c r="F33" s="4" t="str">
        <f t="shared" si="0"/>
        <v/>
      </c>
      <c r="G33">
        <f t="shared" si="2"/>
        <v>1</v>
      </c>
      <c r="H33" s="1">
        <f>params!$B$2</f>
        <v>70</v>
      </c>
      <c r="I33" s="1">
        <f>D33*summaries!$P$10</f>
        <v>0</v>
      </c>
      <c r="J33" s="1">
        <f>IF($B33="J",params!$B$5*G33,$B33*params!$B$3*G33)</f>
        <v>0</v>
      </c>
      <c r="K33" s="1">
        <f t="shared" si="3"/>
        <v>70</v>
      </c>
      <c r="L33" s="5" t="b">
        <f>(K33&lt;params!$B$9)</f>
        <v>1</v>
      </c>
    </row>
    <row r="34" spans="1:12" x14ac:dyDescent="0.4">
      <c r="A34">
        <v>33</v>
      </c>
      <c r="B34">
        <f>'1-baseline'!B34</f>
        <v>0</v>
      </c>
      <c r="C34" s="1"/>
      <c r="D34">
        <f>IF(NOT(ISBLANK(C34)),IF(C34&lt;summaries!$P$9,1,0),)</f>
        <v>0</v>
      </c>
      <c r="E34" s="1" t="str">
        <f t="shared" si="1"/>
        <v/>
      </c>
      <c r="F34" s="4" t="str">
        <f t="shared" si="0"/>
        <v/>
      </c>
      <c r="G34">
        <f t="shared" si="2"/>
        <v>1</v>
      </c>
      <c r="H34" s="1">
        <f>params!$B$2</f>
        <v>70</v>
      </c>
      <c r="I34" s="1">
        <f>D34*summaries!$P$10</f>
        <v>0</v>
      </c>
      <c r="J34" s="1">
        <f>IF($B34="J",params!$B$5*G34,$B34*params!$B$3*G34)</f>
        <v>0</v>
      </c>
      <c r="K34" s="1">
        <f t="shared" si="3"/>
        <v>70</v>
      </c>
      <c r="L34" s="5" t="b">
        <f>(K34&lt;params!$B$9)</f>
        <v>1</v>
      </c>
    </row>
    <row r="35" spans="1:12" x14ac:dyDescent="0.4">
      <c r="A35">
        <v>34</v>
      </c>
      <c r="B35">
        <f>'1-baseline'!B35</f>
        <v>0</v>
      </c>
      <c r="C35" s="1"/>
      <c r="D35">
        <f>IF(NOT(ISBLANK(C35)),IF(C35&lt;summaries!$P$9,1,0),)</f>
        <v>0</v>
      </c>
      <c r="E35" s="1" t="str">
        <f t="shared" si="1"/>
        <v/>
      </c>
      <c r="F35" s="4" t="str">
        <f t="shared" si="0"/>
        <v/>
      </c>
      <c r="G35">
        <f t="shared" si="2"/>
        <v>1</v>
      </c>
      <c r="H35" s="1">
        <f>params!$B$2</f>
        <v>70</v>
      </c>
      <c r="I35" s="1">
        <f>D35*summaries!$P$10</f>
        <v>0</v>
      </c>
      <c r="J35" s="1">
        <f>IF($B35="J",params!$B$5*G35,$B35*params!$B$3*G35)</f>
        <v>0</v>
      </c>
      <c r="K35" s="1">
        <f t="shared" si="3"/>
        <v>70</v>
      </c>
      <c r="L35" s="5" t="b">
        <f>(K35&lt;params!$B$9)</f>
        <v>1</v>
      </c>
    </row>
    <row r="36" spans="1:12" x14ac:dyDescent="0.4">
      <c r="A36">
        <v>35</v>
      </c>
      <c r="B36">
        <f>'1-baseline'!B36</f>
        <v>0</v>
      </c>
      <c r="C36" s="1"/>
      <c r="D36">
        <f>IF(NOT(ISBLANK(C36)),IF(C36&lt;summaries!$P$9,1,0),)</f>
        <v>0</v>
      </c>
      <c r="E36" s="1" t="str">
        <f t="shared" si="1"/>
        <v/>
      </c>
      <c r="F36" s="4" t="str">
        <f t="shared" si="0"/>
        <v/>
      </c>
      <c r="G36">
        <f t="shared" si="2"/>
        <v>1</v>
      </c>
      <c r="H36" s="1">
        <f>params!$B$2</f>
        <v>70</v>
      </c>
      <c r="I36" s="1">
        <f>D36*summaries!$P$10</f>
        <v>0</v>
      </c>
      <c r="J36" s="1">
        <f>IF($B36="J",params!$B$5*G36,$B36*params!$B$3*G36)</f>
        <v>0</v>
      </c>
      <c r="K36" s="1">
        <f t="shared" si="3"/>
        <v>70</v>
      </c>
      <c r="L36" s="5" t="b">
        <f>(K36&lt;params!$B$9)</f>
        <v>1</v>
      </c>
    </row>
    <row r="37" spans="1:12" x14ac:dyDescent="0.4">
      <c r="A37">
        <v>36</v>
      </c>
      <c r="B37">
        <f>'1-baseline'!B37</f>
        <v>0</v>
      </c>
      <c r="C37" s="1"/>
      <c r="D37">
        <f>IF(NOT(ISBLANK(C37)),IF(C37&lt;summaries!$P$9,1,0),)</f>
        <v>0</v>
      </c>
      <c r="E37" s="1" t="str">
        <f t="shared" si="1"/>
        <v/>
      </c>
      <c r="F37" s="4" t="str">
        <f t="shared" si="0"/>
        <v/>
      </c>
      <c r="G37">
        <f t="shared" si="2"/>
        <v>1</v>
      </c>
      <c r="H37" s="1">
        <f>params!$B$2</f>
        <v>70</v>
      </c>
      <c r="I37" s="1">
        <f>D37*summaries!$P$10</f>
        <v>0</v>
      </c>
      <c r="J37" s="1">
        <f>IF($B37="J",params!$B$5*G37,$B37*params!$B$3*G37)</f>
        <v>0</v>
      </c>
      <c r="K37" s="1">
        <f t="shared" si="3"/>
        <v>70</v>
      </c>
      <c r="L37" s="5" t="b">
        <f>(K37&lt;params!$B$9)</f>
        <v>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A01312E8-13DC-40C7-B6B6-979E714A4EF5}">
            <xm:f>params!$B$9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K2:K37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4.6" x14ac:dyDescent="0.4"/>
  <cols>
    <col min="1" max="1" width="2.69140625" bestFit="1" customWidth="1"/>
    <col min="2" max="2" width="7.4609375" bestFit="1" customWidth="1"/>
    <col min="3" max="3" width="7.3828125" style="21" bestFit="1" customWidth="1"/>
    <col min="4" max="4" width="6.921875" style="12" bestFit="1" customWidth="1"/>
    <col min="5" max="5" width="5.07421875" style="4" bestFit="1" customWidth="1"/>
    <col min="6" max="6" width="7.765625" bestFit="1" customWidth="1"/>
    <col min="7" max="7" width="7.69140625" bestFit="1" customWidth="1"/>
    <col min="8" max="8" width="11.69140625" bestFit="1" customWidth="1"/>
    <col min="9" max="9" width="8.4609375" bestFit="1" customWidth="1"/>
    <col min="10" max="10" width="7.61328125" bestFit="1" customWidth="1"/>
    <col min="11" max="11" width="11.84375" style="4" bestFit="1" customWidth="1"/>
  </cols>
  <sheetData>
    <row r="1" spans="1:11" s="14" customFormat="1" x14ac:dyDescent="0.4">
      <c r="A1" s="14" t="s">
        <v>9</v>
      </c>
      <c r="B1" s="14" t="s">
        <v>55</v>
      </c>
      <c r="C1" s="20" t="s">
        <v>27</v>
      </c>
      <c r="D1" s="19" t="s">
        <v>19</v>
      </c>
      <c r="E1" s="16" t="s">
        <v>40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10</v>
      </c>
      <c r="K1" s="15" t="s">
        <v>11</v>
      </c>
    </row>
    <row r="2" spans="1:11" x14ac:dyDescent="0.4">
      <c r="A2">
        <v>1</v>
      </c>
      <c r="B2">
        <f>'1-baseline'!B2</f>
        <v>0</v>
      </c>
      <c r="C2" s="21">
        <f t="shared" ref="C2:C37" si="0">INT((A2-1)/6)+1</f>
        <v>1</v>
      </c>
      <c r="E2" s="4" t="str">
        <f t="shared" ref="E2:E37" si="1">IF(D2=1,IF($B2&lt;&gt;"J","ADDL","NOT"),"")</f>
        <v/>
      </c>
      <c r="F2">
        <f>1-D2</f>
        <v>1</v>
      </c>
      <c r="G2" s="1">
        <f>params!$B$2</f>
        <v>70</v>
      </c>
      <c r="H2" s="1">
        <f>D2*params!$B$6</f>
        <v>0</v>
      </c>
      <c r="I2" s="1">
        <f>IF($B2="J",params!$B$5*F2,$B2*params!$B$3*F2)</f>
        <v>0</v>
      </c>
      <c r="J2" s="1">
        <f>SUM(G2:I2)</f>
        <v>70</v>
      </c>
      <c r="K2" s="4" t="b">
        <f>(J2&lt;params!$B$9)</f>
        <v>1</v>
      </c>
    </row>
    <row r="3" spans="1:11" x14ac:dyDescent="0.4">
      <c r="A3">
        <v>2</v>
      </c>
      <c r="B3">
        <f>'1-baseline'!B3</f>
        <v>0</v>
      </c>
      <c r="C3" s="21">
        <f t="shared" si="0"/>
        <v>1</v>
      </c>
      <c r="E3" s="4" t="str">
        <f t="shared" si="1"/>
        <v/>
      </c>
      <c r="F3">
        <f t="shared" ref="F3:F37" si="2">1-D3</f>
        <v>1</v>
      </c>
      <c r="G3" s="1">
        <f>params!$B$2</f>
        <v>70</v>
      </c>
      <c r="H3" s="1">
        <f>D3*params!$B$6</f>
        <v>0</v>
      </c>
      <c r="I3" s="1">
        <f>IF($B3="J",params!$B$5*F3,$B3*params!$B$3*F3)</f>
        <v>0</v>
      </c>
      <c r="J3" s="1">
        <f t="shared" ref="J3:J37" si="3">SUM(G3:I3)</f>
        <v>70</v>
      </c>
      <c r="K3" s="4" t="b">
        <f>(J3&lt;params!$B$9)</f>
        <v>1</v>
      </c>
    </row>
    <row r="4" spans="1:11" x14ac:dyDescent="0.4">
      <c r="A4">
        <v>3</v>
      </c>
      <c r="B4">
        <f>'1-baseline'!B4</f>
        <v>0</v>
      </c>
      <c r="C4" s="21">
        <f t="shared" si="0"/>
        <v>1</v>
      </c>
      <c r="E4" s="4" t="str">
        <f t="shared" si="1"/>
        <v/>
      </c>
      <c r="F4">
        <f t="shared" si="2"/>
        <v>1</v>
      </c>
      <c r="G4" s="1">
        <f>params!$B$2</f>
        <v>70</v>
      </c>
      <c r="H4" s="1">
        <f>D4*params!$B$6</f>
        <v>0</v>
      </c>
      <c r="I4" s="1">
        <f>IF($B4="J",params!$B$5*F4,$B4*params!$B$3*F4)</f>
        <v>0</v>
      </c>
      <c r="J4" s="1">
        <f t="shared" si="3"/>
        <v>70</v>
      </c>
      <c r="K4" s="4" t="b">
        <f>(J4&lt;params!$B$9)</f>
        <v>1</v>
      </c>
    </row>
    <row r="5" spans="1:11" x14ac:dyDescent="0.4">
      <c r="A5">
        <v>4</v>
      </c>
      <c r="B5">
        <f>'1-baseline'!B5</f>
        <v>0</v>
      </c>
      <c r="C5" s="21">
        <f t="shared" si="0"/>
        <v>1</v>
      </c>
      <c r="E5" s="4" t="str">
        <f t="shared" si="1"/>
        <v/>
      </c>
      <c r="F5">
        <f t="shared" si="2"/>
        <v>1</v>
      </c>
      <c r="G5" s="1">
        <f>params!$B$2</f>
        <v>70</v>
      </c>
      <c r="H5" s="1">
        <f>D5*params!$B$6</f>
        <v>0</v>
      </c>
      <c r="I5" s="1">
        <f>IF($B5="J",params!$B$5*F5,$B5*params!$B$3*F5)</f>
        <v>0</v>
      </c>
      <c r="J5" s="1">
        <f t="shared" si="3"/>
        <v>70</v>
      </c>
      <c r="K5" s="4" t="b">
        <f>(J5&lt;params!$B$9)</f>
        <v>1</v>
      </c>
    </row>
    <row r="6" spans="1:11" x14ac:dyDescent="0.4">
      <c r="A6">
        <v>5</v>
      </c>
      <c r="B6">
        <f>'1-baseline'!B6</f>
        <v>0</v>
      </c>
      <c r="C6" s="21">
        <f t="shared" si="0"/>
        <v>1</v>
      </c>
      <c r="E6" s="4" t="str">
        <f t="shared" si="1"/>
        <v/>
      </c>
      <c r="F6">
        <f t="shared" si="2"/>
        <v>1</v>
      </c>
      <c r="G6" s="1">
        <f>params!$B$2</f>
        <v>70</v>
      </c>
      <c r="H6" s="1">
        <f>D6*params!$B$6</f>
        <v>0</v>
      </c>
      <c r="I6" s="1">
        <f>IF($B6="J",params!$B$5*F6,$B6*params!$B$3*F6)</f>
        <v>0</v>
      </c>
      <c r="J6" s="1">
        <f t="shared" si="3"/>
        <v>70</v>
      </c>
      <c r="K6" s="4" t="b">
        <f>(J6&lt;params!$B$9)</f>
        <v>1</v>
      </c>
    </row>
    <row r="7" spans="1:11" x14ac:dyDescent="0.4">
      <c r="A7">
        <v>6</v>
      </c>
      <c r="B7">
        <f>'1-baseline'!B7</f>
        <v>0</v>
      </c>
      <c r="C7" s="21">
        <f t="shared" si="0"/>
        <v>1</v>
      </c>
      <c r="E7" s="4" t="str">
        <f t="shared" si="1"/>
        <v/>
      </c>
      <c r="F7">
        <f t="shared" si="2"/>
        <v>1</v>
      </c>
      <c r="G7" s="1">
        <f>params!$B$2</f>
        <v>70</v>
      </c>
      <c r="H7" s="1">
        <f>D7*params!$B$6</f>
        <v>0</v>
      </c>
      <c r="I7" s="1">
        <f>IF($B7="J",params!$B$5*F7,$B7*params!$B$3*F7)</f>
        <v>0</v>
      </c>
      <c r="J7" s="1">
        <f t="shared" si="3"/>
        <v>70</v>
      </c>
      <c r="K7" s="4" t="b">
        <f>(J7&lt;params!$B$9)</f>
        <v>1</v>
      </c>
    </row>
    <row r="8" spans="1:11" x14ac:dyDescent="0.4">
      <c r="A8">
        <v>7</v>
      </c>
      <c r="B8">
        <f>'1-baseline'!B8</f>
        <v>0</v>
      </c>
      <c r="C8" s="21">
        <f t="shared" si="0"/>
        <v>2</v>
      </c>
      <c r="E8" s="4" t="str">
        <f t="shared" si="1"/>
        <v/>
      </c>
      <c r="F8">
        <f t="shared" si="2"/>
        <v>1</v>
      </c>
      <c r="G8" s="1">
        <f>params!$B$2</f>
        <v>70</v>
      </c>
      <c r="H8" s="1">
        <f>D8*params!$B$6</f>
        <v>0</v>
      </c>
      <c r="I8" s="1">
        <f>IF($B8="J",params!$B$5*F8,$B8*params!$B$3*F8)</f>
        <v>0</v>
      </c>
      <c r="J8" s="1">
        <f t="shared" si="3"/>
        <v>70</v>
      </c>
      <c r="K8" s="4" t="b">
        <f>(J8&lt;params!$B$9)</f>
        <v>1</v>
      </c>
    </row>
    <row r="9" spans="1:11" x14ac:dyDescent="0.4">
      <c r="A9">
        <v>8</v>
      </c>
      <c r="B9">
        <f>'1-baseline'!B9</f>
        <v>0</v>
      </c>
      <c r="C9" s="21">
        <f t="shared" si="0"/>
        <v>2</v>
      </c>
      <c r="E9" s="4" t="str">
        <f t="shared" si="1"/>
        <v/>
      </c>
      <c r="F9">
        <f t="shared" si="2"/>
        <v>1</v>
      </c>
      <c r="G9" s="1">
        <f>params!$B$2</f>
        <v>70</v>
      </c>
      <c r="H9" s="1">
        <f>D9*params!$B$6</f>
        <v>0</v>
      </c>
      <c r="I9" s="1">
        <f>IF($B9="J",params!$B$5*F9,$B9*params!$B$3*F9)</f>
        <v>0</v>
      </c>
      <c r="J9" s="1">
        <f t="shared" si="3"/>
        <v>70</v>
      </c>
      <c r="K9" s="4" t="b">
        <f>(J9&lt;params!$B$9)</f>
        <v>1</v>
      </c>
    </row>
    <row r="10" spans="1:11" x14ac:dyDescent="0.4">
      <c r="A10">
        <v>9</v>
      </c>
      <c r="B10">
        <f>'1-baseline'!B10</f>
        <v>0</v>
      </c>
      <c r="C10" s="21">
        <f t="shared" si="0"/>
        <v>2</v>
      </c>
      <c r="E10" s="4" t="str">
        <f t="shared" si="1"/>
        <v/>
      </c>
      <c r="F10">
        <f t="shared" si="2"/>
        <v>1</v>
      </c>
      <c r="G10" s="1">
        <f>params!$B$2</f>
        <v>70</v>
      </c>
      <c r="H10" s="1">
        <f>D10*params!$B$6</f>
        <v>0</v>
      </c>
      <c r="I10" s="1">
        <f>IF($B10="J",params!$B$5*F10,$B10*params!$B$3*F10)</f>
        <v>0</v>
      </c>
      <c r="J10" s="1">
        <f t="shared" si="3"/>
        <v>70</v>
      </c>
      <c r="K10" s="4" t="b">
        <f>(J10&lt;params!$B$9)</f>
        <v>1</v>
      </c>
    </row>
    <row r="11" spans="1:11" x14ac:dyDescent="0.4">
      <c r="A11">
        <v>10</v>
      </c>
      <c r="B11">
        <f>'1-baseline'!B11</f>
        <v>0</v>
      </c>
      <c r="C11" s="21">
        <f t="shared" si="0"/>
        <v>2</v>
      </c>
      <c r="E11" s="4" t="str">
        <f t="shared" si="1"/>
        <v/>
      </c>
      <c r="F11">
        <f t="shared" si="2"/>
        <v>1</v>
      </c>
      <c r="G11" s="1">
        <f>params!$B$2</f>
        <v>70</v>
      </c>
      <c r="H11" s="1">
        <f>D11*params!$B$6</f>
        <v>0</v>
      </c>
      <c r="I11" s="1">
        <f>IF($B11="J",params!$B$5*F11,$B11*params!$B$3*F11)</f>
        <v>0</v>
      </c>
      <c r="J11" s="1">
        <f t="shared" si="3"/>
        <v>70</v>
      </c>
      <c r="K11" s="4" t="b">
        <f>(J11&lt;params!$B$9)</f>
        <v>1</v>
      </c>
    </row>
    <row r="12" spans="1:11" x14ac:dyDescent="0.4">
      <c r="A12">
        <v>11</v>
      </c>
      <c r="B12">
        <f>'1-baseline'!B12</f>
        <v>0</v>
      </c>
      <c r="C12" s="21">
        <f t="shared" si="0"/>
        <v>2</v>
      </c>
      <c r="E12" s="4" t="str">
        <f t="shared" si="1"/>
        <v/>
      </c>
      <c r="F12">
        <f t="shared" si="2"/>
        <v>1</v>
      </c>
      <c r="G12" s="1">
        <f>params!$B$2</f>
        <v>70</v>
      </c>
      <c r="H12" s="1">
        <f>D12*params!$B$6</f>
        <v>0</v>
      </c>
      <c r="I12" s="1">
        <f>IF($B12="J",params!$B$5*F12,$B12*params!$B$3*F12)</f>
        <v>0</v>
      </c>
      <c r="J12" s="1">
        <f t="shared" si="3"/>
        <v>70</v>
      </c>
      <c r="K12" s="4" t="b">
        <f>(J12&lt;params!$B$9)</f>
        <v>1</v>
      </c>
    </row>
    <row r="13" spans="1:11" x14ac:dyDescent="0.4">
      <c r="A13">
        <v>12</v>
      </c>
      <c r="B13">
        <f>'1-baseline'!B13</f>
        <v>0</v>
      </c>
      <c r="C13" s="21">
        <f t="shared" si="0"/>
        <v>2</v>
      </c>
      <c r="E13" s="4" t="str">
        <f t="shared" si="1"/>
        <v/>
      </c>
      <c r="F13">
        <f t="shared" si="2"/>
        <v>1</v>
      </c>
      <c r="G13" s="1">
        <f>params!$B$2</f>
        <v>70</v>
      </c>
      <c r="H13" s="1">
        <f>D13*params!$B$6</f>
        <v>0</v>
      </c>
      <c r="I13" s="1">
        <f>IF($B13="J",params!$B$5*F13,$B13*params!$B$3*F13)</f>
        <v>0</v>
      </c>
      <c r="J13" s="1">
        <f t="shared" si="3"/>
        <v>70</v>
      </c>
      <c r="K13" s="4" t="b">
        <f>(J13&lt;params!$B$9)</f>
        <v>1</v>
      </c>
    </row>
    <row r="14" spans="1:11" x14ac:dyDescent="0.4">
      <c r="A14">
        <v>13</v>
      </c>
      <c r="B14">
        <f>'1-baseline'!B14</f>
        <v>0</v>
      </c>
      <c r="C14" s="21">
        <f t="shared" si="0"/>
        <v>3</v>
      </c>
      <c r="E14" s="4" t="str">
        <f t="shared" si="1"/>
        <v/>
      </c>
      <c r="F14">
        <f t="shared" si="2"/>
        <v>1</v>
      </c>
      <c r="G14" s="1">
        <f>params!$B$2</f>
        <v>70</v>
      </c>
      <c r="H14" s="1">
        <f>D14*params!$B$6</f>
        <v>0</v>
      </c>
      <c r="I14" s="1">
        <f>IF($B14="J",params!$B$5*F14,$B14*params!$B$3*F14)</f>
        <v>0</v>
      </c>
      <c r="J14" s="1">
        <f t="shared" si="3"/>
        <v>70</v>
      </c>
      <c r="K14" s="4" t="b">
        <f>(J14&lt;params!$B$9)</f>
        <v>1</v>
      </c>
    </row>
    <row r="15" spans="1:11" x14ac:dyDescent="0.4">
      <c r="A15">
        <v>14</v>
      </c>
      <c r="B15">
        <f>'1-baseline'!B15</f>
        <v>0</v>
      </c>
      <c r="C15" s="21">
        <f t="shared" si="0"/>
        <v>3</v>
      </c>
      <c r="E15" s="4" t="str">
        <f t="shared" si="1"/>
        <v/>
      </c>
      <c r="F15">
        <f t="shared" si="2"/>
        <v>1</v>
      </c>
      <c r="G15" s="1">
        <f>params!$B$2</f>
        <v>70</v>
      </c>
      <c r="H15" s="1">
        <f>D15*params!$B$6</f>
        <v>0</v>
      </c>
      <c r="I15" s="1">
        <f>IF($B15="J",params!$B$5*F15,$B15*params!$B$3*F15)</f>
        <v>0</v>
      </c>
      <c r="J15" s="1">
        <f t="shared" si="3"/>
        <v>70</v>
      </c>
      <c r="K15" s="4" t="b">
        <f>(J15&lt;params!$B$9)</f>
        <v>1</v>
      </c>
    </row>
    <row r="16" spans="1:11" x14ac:dyDescent="0.4">
      <c r="A16">
        <v>15</v>
      </c>
      <c r="B16">
        <f>'1-baseline'!B16</f>
        <v>0</v>
      </c>
      <c r="C16" s="21">
        <f t="shared" si="0"/>
        <v>3</v>
      </c>
      <c r="E16" s="4" t="str">
        <f t="shared" si="1"/>
        <v/>
      </c>
      <c r="F16">
        <f t="shared" si="2"/>
        <v>1</v>
      </c>
      <c r="G16" s="1">
        <f>params!$B$2</f>
        <v>70</v>
      </c>
      <c r="H16" s="1">
        <f>D16*params!$B$6</f>
        <v>0</v>
      </c>
      <c r="I16" s="1">
        <f>IF($B16="J",params!$B$5*F16,$B16*params!$B$3*F16)</f>
        <v>0</v>
      </c>
      <c r="J16" s="1">
        <f t="shared" si="3"/>
        <v>70</v>
      </c>
      <c r="K16" s="4" t="b">
        <f>(J16&lt;params!$B$9)</f>
        <v>1</v>
      </c>
    </row>
    <row r="17" spans="1:11" x14ac:dyDescent="0.4">
      <c r="A17">
        <v>16</v>
      </c>
      <c r="B17">
        <f>'1-baseline'!B17</f>
        <v>0</v>
      </c>
      <c r="C17" s="21">
        <f t="shared" si="0"/>
        <v>3</v>
      </c>
      <c r="E17" s="4" t="str">
        <f t="shared" si="1"/>
        <v/>
      </c>
      <c r="F17">
        <f t="shared" si="2"/>
        <v>1</v>
      </c>
      <c r="G17" s="1">
        <f>params!$B$2</f>
        <v>70</v>
      </c>
      <c r="H17" s="1">
        <f>D17*params!$B$6</f>
        <v>0</v>
      </c>
      <c r="I17" s="1">
        <f>IF($B17="J",params!$B$5*F17,$B17*params!$B$3*F17)</f>
        <v>0</v>
      </c>
      <c r="J17" s="1">
        <f t="shared" si="3"/>
        <v>70</v>
      </c>
      <c r="K17" s="4" t="b">
        <f>(J17&lt;params!$B$9)</f>
        <v>1</v>
      </c>
    </row>
    <row r="18" spans="1:11" x14ac:dyDescent="0.4">
      <c r="A18">
        <v>17</v>
      </c>
      <c r="B18">
        <f>'1-baseline'!B18</f>
        <v>0</v>
      </c>
      <c r="C18" s="21">
        <f t="shared" si="0"/>
        <v>3</v>
      </c>
      <c r="E18" s="4" t="str">
        <f t="shared" si="1"/>
        <v/>
      </c>
      <c r="F18">
        <f t="shared" si="2"/>
        <v>1</v>
      </c>
      <c r="G18" s="1">
        <f>params!$B$2</f>
        <v>70</v>
      </c>
      <c r="H18" s="1">
        <f>D18*params!$B$6</f>
        <v>0</v>
      </c>
      <c r="I18" s="1">
        <f>IF($B18="J",params!$B$5*F18,$B18*params!$B$3*F18)</f>
        <v>0</v>
      </c>
      <c r="J18" s="1">
        <f t="shared" si="3"/>
        <v>70</v>
      </c>
      <c r="K18" s="4" t="b">
        <f>(J18&lt;params!$B$9)</f>
        <v>1</v>
      </c>
    </row>
    <row r="19" spans="1:11" x14ac:dyDescent="0.4">
      <c r="A19">
        <v>18</v>
      </c>
      <c r="B19">
        <f>'1-baseline'!B19</f>
        <v>0</v>
      </c>
      <c r="C19" s="21">
        <f t="shared" si="0"/>
        <v>3</v>
      </c>
      <c r="E19" s="4" t="str">
        <f t="shared" si="1"/>
        <v/>
      </c>
      <c r="F19">
        <f t="shared" si="2"/>
        <v>1</v>
      </c>
      <c r="G19" s="1">
        <f>params!$B$2</f>
        <v>70</v>
      </c>
      <c r="H19" s="1">
        <f>D19*params!$B$6</f>
        <v>0</v>
      </c>
      <c r="I19" s="1">
        <f>IF($B19="J",params!$B$5*F19,$B19*params!$B$3*F19)</f>
        <v>0</v>
      </c>
      <c r="J19" s="1">
        <f t="shared" si="3"/>
        <v>70</v>
      </c>
      <c r="K19" s="4" t="b">
        <f>(J19&lt;params!$B$9)</f>
        <v>1</v>
      </c>
    </row>
    <row r="20" spans="1:11" x14ac:dyDescent="0.4">
      <c r="A20">
        <v>19</v>
      </c>
      <c r="B20">
        <f>'1-baseline'!B20</f>
        <v>0</v>
      </c>
      <c r="C20" s="21">
        <f t="shared" si="0"/>
        <v>4</v>
      </c>
      <c r="E20" s="4" t="str">
        <f t="shared" si="1"/>
        <v/>
      </c>
      <c r="F20">
        <f t="shared" si="2"/>
        <v>1</v>
      </c>
      <c r="G20" s="1">
        <f>params!$B$2</f>
        <v>70</v>
      </c>
      <c r="H20" s="1">
        <f>D20*params!$B$6</f>
        <v>0</v>
      </c>
      <c r="I20" s="1">
        <f>IF($B20="J",params!$B$5*F20,$B20*params!$B$3*F20)</f>
        <v>0</v>
      </c>
      <c r="J20" s="1">
        <f t="shared" si="3"/>
        <v>70</v>
      </c>
      <c r="K20" s="4" t="b">
        <f>(J20&lt;params!$B$9)</f>
        <v>1</v>
      </c>
    </row>
    <row r="21" spans="1:11" x14ac:dyDescent="0.4">
      <c r="A21">
        <v>20</v>
      </c>
      <c r="B21">
        <f>'1-baseline'!B21</f>
        <v>0</v>
      </c>
      <c r="C21" s="21">
        <f t="shared" si="0"/>
        <v>4</v>
      </c>
      <c r="E21" s="4" t="str">
        <f t="shared" si="1"/>
        <v/>
      </c>
      <c r="F21">
        <f t="shared" si="2"/>
        <v>1</v>
      </c>
      <c r="G21" s="1">
        <f>params!$B$2</f>
        <v>70</v>
      </c>
      <c r="H21" s="1">
        <f>D21*params!$B$6</f>
        <v>0</v>
      </c>
      <c r="I21" s="1">
        <f>IF($B21="J",params!$B$5*F21,$B21*params!$B$3*F21)</f>
        <v>0</v>
      </c>
      <c r="J21" s="1">
        <f t="shared" si="3"/>
        <v>70</v>
      </c>
      <c r="K21" s="4" t="b">
        <f>(J21&lt;params!$B$9)</f>
        <v>1</v>
      </c>
    </row>
    <row r="22" spans="1:11" x14ac:dyDescent="0.4">
      <c r="A22">
        <v>21</v>
      </c>
      <c r="B22">
        <f>'1-baseline'!B22</f>
        <v>0</v>
      </c>
      <c r="C22" s="21">
        <f t="shared" si="0"/>
        <v>4</v>
      </c>
      <c r="E22" s="4" t="str">
        <f t="shared" si="1"/>
        <v/>
      </c>
      <c r="F22">
        <f t="shared" si="2"/>
        <v>1</v>
      </c>
      <c r="G22" s="1">
        <f>params!$B$2</f>
        <v>70</v>
      </c>
      <c r="H22" s="1">
        <f>D22*params!$B$6</f>
        <v>0</v>
      </c>
      <c r="I22" s="1">
        <f>IF($B22="J",params!$B$5*F22,$B22*params!$B$3*F22)</f>
        <v>0</v>
      </c>
      <c r="J22" s="1">
        <f t="shared" si="3"/>
        <v>70</v>
      </c>
      <c r="K22" s="4" t="b">
        <f>(J22&lt;params!$B$9)</f>
        <v>1</v>
      </c>
    </row>
    <row r="23" spans="1:11" x14ac:dyDescent="0.4">
      <c r="A23">
        <v>22</v>
      </c>
      <c r="B23">
        <f>'1-baseline'!B23</f>
        <v>0</v>
      </c>
      <c r="C23" s="21">
        <f t="shared" si="0"/>
        <v>4</v>
      </c>
      <c r="E23" s="4" t="str">
        <f t="shared" si="1"/>
        <v/>
      </c>
      <c r="F23">
        <f t="shared" si="2"/>
        <v>1</v>
      </c>
      <c r="G23" s="1">
        <f>params!$B$2</f>
        <v>70</v>
      </c>
      <c r="H23" s="1">
        <f>D23*params!$B$6</f>
        <v>0</v>
      </c>
      <c r="I23" s="1">
        <f>IF($B23="J",params!$B$5*F23,$B23*params!$B$3*F23)</f>
        <v>0</v>
      </c>
      <c r="J23" s="1">
        <f t="shared" si="3"/>
        <v>70</v>
      </c>
      <c r="K23" s="4" t="b">
        <f>(J23&lt;params!$B$9)</f>
        <v>1</v>
      </c>
    </row>
    <row r="24" spans="1:11" x14ac:dyDescent="0.4">
      <c r="A24">
        <v>23</v>
      </c>
      <c r="B24">
        <f>'1-baseline'!B24</f>
        <v>0</v>
      </c>
      <c r="C24" s="21">
        <f t="shared" si="0"/>
        <v>4</v>
      </c>
      <c r="E24" s="4" t="str">
        <f t="shared" si="1"/>
        <v/>
      </c>
      <c r="F24">
        <f t="shared" si="2"/>
        <v>1</v>
      </c>
      <c r="G24" s="1">
        <f>params!$B$2</f>
        <v>70</v>
      </c>
      <c r="H24" s="1">
        <f>D24*params!$B$6</f>
        <v>0</v>
      </c>
      <c r="I24" s="1">
        <f>IF($B24="J",params!$B$5*F24,$B24*params!$B$3*F24)</f>
        <v>0</v>
      </c>
      <c r="J24" s="1">
        <f t="shared" si="3"/>
        <v>70</v>
      </c>
      <c r="K24" s="4" t="b">
        <f>(J24&lt;params!$B$9)</f>
        <v>1</v>
      </c>
    </row>
    <row r="25" spans="1:11" x14ac:dyDescent="0.4">
      <c r="A25">
        <v>24</v>
      </c>
      <c r="B25">
        <f>'1-baseline'!B25</f>
        <v>0</v>
      </c>
      <c r="C25" s="21">
        <f t="shared" si="0"/>
        <v>4</v>
      </c>
      <c r="E25" s="4" t="str">
        <f t="shared" si="1"/>
        <v/>
      </c>
      <c r="F25">
        <f t="shared" si="2"/>
        <v>1</v>
      </c>
      <c r="G25" s="1">
        <f>params!$B$2</f>
        <v>70</v>
      </c>
      <c r="H25" s="1">
        <f>D25*params!$B$6</f>
        <v>0</v>
      </c>
      <c r="I25" s="1">
        <f>IF($B25="J",params!$B$5*F25,$B25*params!$B$3*F25)</f>
        <v>0</v>
      </c>
      <c r="J25" s="1">
        <f t="shared" si="3"/>
        <v>70</v>
      </c>
      <c r="K25" s="4" t="b">
        <f>(J25&lt;params!$B$9)</f>
        <v>1</v>
      </c>
    </row>
    <row r="26" spans="1:11" x14ac:dyDescent="0.4">
      <c r="A26">
        <v>25</v>
      </c>
      <c r="B26">
        <f>'1-baseline'!B26</f>
        <v>0</v>
      </c>
      <c r="C26" s="21">
        <f t="shared" si="0"/>
        <v>5</v>
      </c>
      <c r="E26" s="4" t="str">
        <f t="shared" si="1"/>
        <v/>
      </c>
      <c r="F26">
        <f t="shared" si="2"/>
        <v>1</v>
      </c>
      <c r="G26" s="1">
        <f>params!$B$2</f>
        <v>70</v>
      </c>
      <c r="H26" s="1">
        <f>D26*params!$B$6</f>
        <v>0</v>
      </c>
      <c r="I26" s="1">
        <f>IF($B26="J",params!$B$5*F26,$B26*params!$B$3*F26)</f>
        <v>0</v>
      </c>
      <c r="J26" s="1">
        <f t="shared" si="3"/>
        <v>70</v>
      </c>
      <c r="K26" s="4" t="b">
        <f>(J26&lt;params!$B$9)</f>
        <v>1</v>
      </c>
    </row>
    <row r="27" spans="1:11" x14ac:dyDescent="0.4">
      <c r="A27">
        <v>26</v>
      </c>
      <c r="B27">
        <f>'1-baseline'!B27</f>
        <v>0</v>
      </c>
      <c r="C27" s="21">
        <f t="shared" si="0"/>
        <v>5</v>
      </c>
      <c r="E27" s="4" t="str">
        <f t="shared" si="1"/>
        <v/>
      </c>
      <c r="F27">
        <f t="shared" si="2"/>
        <v>1</v>
      </c>
      <c r="G27" s="1">
        <f>params!$B$2</f>
        <v>70</v>
      </c>
      <c r="H27" s="1">
        <f>D27*params!$B$6</f>
        <v>0</v>
      </c>
      <c r="I27" s="1">
        <f>IF($B27="J",params!$B$5*F27,$B27*params!$B$3*F27)</f>
        <v>0</v>
      </c>
      <c r="J27" s="1">
        <f t="shared" si="3"/>
        <v>70</v>
      </c>
      <c r="K27" s="4" t="b">
        <f>(J27&lt;params!$B$9)</f>
        <v>1</v>
      </c>
    </row>
    <row r="28" spans="1:11" x14ac:dyDescent="0.4">
      <c r="A28">
        <v>27</v>
      </c>
      <c r="B28">
        <f>'1-baseline'!B28</f>
        <v>0</v>
      </c>
      <c r="C28" s="21">
        <f t="shared" si="0"/>
        <v>5</v>
      </c>
      <c r="E28" s="4" t="str">
        <f t="shared" si="1"/>
        <v/>
      </c>
      <c r="F28">
        <f t="shared" si="2"/>
        <v>1</v>
      </c>
      <c r="G28" s="1">
        <f>params!$B$2</f>
        <v>70</v>
      </c>
      <c r="H28" s="1">
        <f>D28*params!$B$6</f>
        <v>0</v>
      </c>
      <c r="I28" s="1">
        <f>IF($B28="J",params!$B$5*F28,$B28*params!$B$3*F28)</f>
        <v>0</v>
      </c>
      <c r="J28" s="1">
        <f t="shared" si="3"/>
        <v>70</v>
      </c>
      <c r="K28" s="4" t="b">
        <f>(J28&lt;params!$B$9)</f>
        <v>1</v>
      </c>
    </row>
    <row r="29" spans="1:11" x14ac:dyDescent="0.4">
      <c r="A29">
        <v>28</v>
      </c>
      <c r="B29">
        <f>'1-baseline'!B29</f>
        <v>0</v>
      </c>
      <c r="C29" s="21">
        <f t="shared" si="0"/>
        <v>5</v>
      </c>
      <c r="E29" s="4" t="str">
        <f t="shared" si="1"/>
        <v/>
      </c>
      <c r="F29">
        <f t="shared" si="2"/>
        <v>1</v>
      </c>
      <c r="G29" s="1">
        <f>params!$B$2</f>
        <v>70</v>
      </c>
      <c r="H29" s="1">
        <f>D29*params!$B$6</f>
        <v>0</v>
      </c>
      <c r="I29" s="1">
        <f>IF($B29="J",params!$B$5*F29,$B29*params!$B$3*F29)</f>
        <v>0</v>
      </c>
      <c r="J29" s="1">
        <f t="shared" si="3"/>
        <v>70</v>
      </c>
      <c r="K29" s="4" t="b">
        <f>(J29&lt;params!$B$9)</f>
        <v>1</v>
      </c>
    </row>
    <row r="30" spans="1:11" x14ac:dyDescent="0.4">
      <c r="A30">
        <v>29</v>
      </c>
      <c r="B30">
        <f>'1-baseline'!B30</f>
        <v>0</v>
      </c>
      <c r="C30" s="21">
        <f t="shared" si="0"/>
        <v>5</v>
      </c>
      <c r="E30" s="4" t="str">
        <f t="shared" si="1"/>
        <v/>
      </c>
      <c r="F30">
        <f t="shared" si="2"/>
        <v>1</v>
      </c>
      <c r="G30" s="1">
        <f>params!$B$2</f>
        <v>70</v>
      </c>
      <c r="H30" s="1">
        <f>D30*params!$B$6</f>
        <v>0</v>
      </c>
      <c r="I30" s="1">
        <f>IF($B30="J",params!$B$5*F30,$B30*params!$B$3*F30)</f>
        <v>0</v>
      </c>
      <c r="J30" s="1">
        <f t="shared" si="3"/>
        <v>70</v>
      </c>
      <c r="K30" s="4" t="b">
        <f>(J30&lt;params!$B$9)</f>
        <v>1</v>
      </c>
    </row>
    <row r="31" spans="1:11" x14ac:dyDescent="0.4">
      <c r="A31">
        <v>30</v>
      </c>
      <c r="B31">
        <f>'1-baseline'!B31</f>
        <v>0</v>
      </c>
      <c r="C31" s="21">
        <f t="shared" si="0"/>
        <v>5</v>
      </c>
      <c r="E31" s="4" t="str">
        <f t="shared" si="1"/>
        <v/>
      </c>
      <c r="F31">
        <f t="shared" si="2"/>
        <v>1</v>
      </c>
      <c r="G31" s="1">
        <f>params!$B$2</f>
        <v>70</v>
      </c>
      <c r="H31" s="1">
        <f>D31*params!$B$6</f>
        <v>0</v>
      </c>
      <c r="I31" s="1">
        <f>IF($B31="J",params!$B$5*F31,$B31*params!$B$3*F31)</f>
        <v>0</v>
      </c>
      <c r="J31" s="1">
        <f t="shared" si="3"/>
        <v>70</v>
      </c>
      <c r="K31" s="4" t="b">
        <f>(J31&lt;params!$B$9)</f>
        <v>1</v>
      </c>
    </row>
    <row r="32" spans="1:11" x14ac:dyDescent="0.4">
      <c r="A32">
        <v>31</v>
      </c>
      <c r="B32">
        <f>'1-baseline'!B32</f>
        <v>0</v>
      </c>
      <c r="C32" s="21">
        <f t="shared" si="0"/>
        <v>6</v>
      </c>
      <c r="E32" s="4" t="str">
        <f t="shared" si="1"/>
        <v/>
      </c>
      <c r="F32">
        <f t="shared" si="2"/>
        <v>1</v>
      </c>
      <c r="G32" s="1">
        <f>params!$B$2</f>
        <v>70</v>
      </c>
      <c r="H32" s="1">
        <f>D32*params!$B$6</f>
        <v>0</v>
      </c>
      <c r="I32" s="1">
        <f>IF($B32="J",params!$B$5*F32,$B32*params!$B$3*F32)</f>
        <v>0</v>
      </c>
      <c r="J32" s="1">
        <f t="shared" si="3"/>
        <v>70</v>
      </c>
      <c r="K32" s="4" t="b">
        <f>(J32&lt;params!$B$9)</f>
        <v>1</v>
      </c>
    </row>
    <row r="33" spans="1:11" x14ac:dyDescent="0.4">
      <c r="A33">
        <v>32</v>
      </c>
      <c r="B33">
        <f>'1-baseline'!B33</f>
        <v>0</v>
      </c>
      <c r="C33" s="21">
        <f t="shared" si="0"/>
        <v>6</v>
      </c>
      <c r="E33" s="4" t="str">
        <f t="shared" si="1"/>
        <v/>
      </c>
      <c r="F33">
        <f t="shared" si="2"/>
        <v>1</v>
      </c>
      <c r="G33" s="1">
        <f>params!$B$2</f>
        <v>70</v>
      </c>
      <c r="H33" s="1">
        <f>D33*params!$B$6</f>
        <v>0</v>
      </c>
      <c r="I33" s="1">
        <f>IF($B33="J",params!$B$5*F33,$B33*params!$B$3*F33)</f>
        <v>0</v>
      </c>
      <c r="J33" s="1">
        <f t="shared" si="3"/>
        <v>70</v>
      </c>
      <c r="K33" s="4" t="b">
        <f>(J33&lt;params!$B$9)</f>
        <v>1</v>
      </c>
    </row>
    <row r="34" spans="1:11" x14ac:dyDescent="0.4">
      <c r="A34">
        <v>33</v>
      </c>
      <c r="B34">
        <f>'1-baseline'!B34</f>
        <v>0</v>
      </c>
      <c r="C34" s="21">
        <f t="shared" si="0"/>
        <v>6</v>
      </c>
      <c r="E34" s="4" t="str">
        <f t="shared" si="1"/>
        <v/>
      </c>
      <c r="F34">
        <f t="shared" si="2"/>
        <v>1</v>
      </c>
      <c r="G34" s="1">
        <f>params!$B$2</f>
        <v>70</v>
      </c>
      <c r="H34" s="1">
        <f>D34*params!$B$6</f>
        <v>0</v>
      </c>
      <c r="I34" s="1">
        <f>IF($B34="J",params!$B$5*F34,$B34*params!$B$3*F34)</f>
        <v>0</v>
      </c>
      <c r="J34" s="1">
        <f t="shared" si="3"/>
        <v>70</v>
      </c>
      <c r="K34" s="4" t="b">
        <f>(J34&lt;params!$B$9)</f>
        <v>1</v>
      </c>
    </row>
    <row r="35" spans="1:11" x14ac:dyDescent="0.4">
      <c r="A35">
        <v>34</v>
      </c>
      <c r="B35">
        <f>'1-baseline'!B35</f>
        <v>0</v>
      </c>
      <c r="C35" s="21">
        <f t="shared" si="0"/>
        <v>6</v>
      </c>
      <c r="E35" s="4" t="str">
        <f t="shared" si="1"/>
        <v/>
      </c>
      <c r="F35">
        <f t="shared" si="2"/>
        <v>1</v>
      </c>
      <c r="G35" s="1">
        <f>params!$B$2</f>
        <v>70</v>
      </c>
      <c r="H35" s="1">
        <f>D35*params!$B$6</f>
        <v>0</v>
      </c>
      <c r="I35" s="1">
        <f>IF($B35="J",params!$B$5*F35,$B35*params!$B$3*F35)</f>
        <v>0</v>
      </c>
      <c r="J35" s="1">
        <f t="shared" si="3"/>
        <v>70</v>
      </c>
      <c r="K35" s="4" t="b">
        <f>(J35&lt;params!$B$9)</f>
        <v>1</v>
      </c>
    </row>
    <row r="36" spans="1:11" x14ac:dyDescent="0.4">
      <c r="A36">
        <v>35</v>
      </c>
      <c r="B36">
        <f>'1-baseline'!B36</f>
        <v>0</v>
      </c>
      <c r="C36" s="21">
        <f t="shared" si="0"/>
        <v>6</v>
      </c>
      <c r="E36" s="4" t="str">
        <f t="shared" si="1"/>
        <v/>
      </c>
      <c r="F36">
        <f t="shared" si="2"/>
        <v>1</v>
      </c>
      <c r="G36" s="1">
        <f>params!$B$2</f>
        <v>70</v>
      </c>
      <c r="H36" s="1">
        <f>D36*params!$B$6</f>
        <v>0</v>
      </c>
      <c r="I36" s="1">
        <f>IF($B36="J",params!$B$5*F36,$B36*params!$B$3*F36)</f>
        <v>0</v>
      </c>
      <c r="J36" s="1">
        <f t="shared" si="3"/>
        <v>70</v>
      </c>
      <c r="K36" s="4" t="b">
        <f>(J36&lt;params!$B$9)</f>
        <v>1</v>
      </c>
    </row>
    <row r="37" spans="1:11" x14ac:dyDescent="0.4">
      <c r="A37">
        <v>36</v>
      </c>
      <c r="B37">
        <f>'1-baseline'!B37</f>
        <v>0</v>
      </c>
      <c r="C37" s="21">
        <f t="shared" si="0"/>
        <v>6</v>
      </c>
      <c r="E37" s="4" t="str">
        <f t="shared" si="1"/>
        <v/>
      </c>
      <c r="F37">
        <f t="shared" si="2"/>
        <v>1</v>
      </c>
      <c r="G37" s="1">
        <f>params!$B$2</f>
        <v>70</v>
      </c>
      <c r="H37" s="1">
        <f>D37*params!$B$6</f>
        <v>0</v>
      </c>
      <c r="I37" s="1">
        <f>IF($B37="J",params!$B$5*F37,$B37*params!$B$3*F37)</f>
        <v>0</v>
      </c>
      <c r="J37" s="1">
        <f t="shared" si="3"/>
        <v>70</v>
      </c>
      <c r="K37" s="4" t="b">
        <f>(J37&lt;params!$B$9)</f>
        <v>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800628E0-5F3F-457F-844D-B51A4E52D5D8}">
            <xm:f>params!$B$9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4.6" x14ac:dyDescent="0.4"/>
  <cols>
    <col min="1" max="1" width="2.765625" bestFit="1" customWidth="1"/>
    <col min="2" max="2" width="7.3046875" bestFit="1" customWidth="1"/>
    <col min="3" max="3" width="7.69140625" style="6" bestFit="1" customWidth="1"/>
    <col min="4" max="4" width="7.3046875" style="13" bestFit="1" customWidth="1"/>
    <col min="5" max="5" width="5.61328125" style="4" bestFit="1" customWidth="1"/>
    <col min="6" max="6" width="6.53515625" style="12" bestFit="1" customWidth="1"/>
    <col min="7" max="7" width="8.07421875" style="12" bestFit="1" customWidth="1"/>
    <col min="8" max="8" width="6.53515625" bestFit="1" customWidth="1"/>
    <col min="9" max="9" width="6.23046875" bestFit="1" customWidth="1"/>
    <col min="10" max="10" width="7.53515625" bestFit="1" customWidth="1"/>
    <col min="11" max="11" width="8" bestFit="1" customWidth="1"/>
    <col min="12" max="12" width="12.07421875" bestFit="1" customWidth="1"/>
    <col min="13" max="13" width="8.69140625" bestFit="1" customWidth="1"/>
    <col min="14" max="14" width="4.23046875" bestFit="1" customWidth="1"/>
    <col min="15" max="15" width="7.921875" bestFit="1" customWidth="1"/>
    <col min="16" max="16" width="12.23046875" style="5" bestFit="1" customWidth="1"/>
  </cols>
  <sheetData>
    <row r="1" spans="1:16" s="14" customFormat="1" x14ac:dyDescent="0.4">
      <c r="A1" s="14" t="s">
        <v>9</v>
      </c>
      <c r="B1" s="14" t="s">
        <v>55</v>
      </c>
      <c r="C1" s="23" t="s">
        <v>27</v>
      </c>
      <c r="D1" s="18" t="s">
        <v>19</v>
      </c>
      <c r="E1" s="16" t="s">
        <v>40</v>
      </c>
      <c r="F1" s="19" t="s">
        <v>36</v>
      </c>
      <c r="G1" s="19" t="s">
        <v>20</v>
      </c>
      <c r="H1" s="14" t="s">
        <v>42</v>
      </c>
      <c r="I1" s="14" t="s">
        <v>24</v>
      </c>
      <c r="J1" s="14" t="s">
        <v>29</v>
      </c>
      <c r="K1" s="14" t="s">
        <v>21</v>
      </c>
      <c r="L1" s="14" t="s">
        <v>22</v>
      </c>
      <c r="M1" s="14" t="s">
        <v>23</v>
      </c>
      <c r="N1" s="14" t="s">
        <v>28</v>
      </c>
      <c r="O1" s="14" t="s">
        <v>10</v>
      </c>
      <c r="P1" s="17" t="s">
        <v>11</v>
      </c>
    </row>
    <row r="2" spans="1:16" x14ac:dyDescent="0.4">
      <c r="A2">
        <v>1</v>
      </c>
      <c r="B2">
        <f>'1-baseline'!B2</f>
        <v>0</v>
      </c>
      <c r="C2" s="6">
        <f>'5-community'!C2</f>
        <v>1</v>
      </c>
      <c r="E2" s="4" t="str">
        <f t="shared" ref="E2:E37" si="0">IF(D2=1,IF($B2&lt;&gt;"J","ADDL","NOT"),"")</f>
        <v/>
      </c>
      <c r="G2" s="12">
        <f t="shared" ref="G2:G37" si="1">1-D2</f>
        <v>1</v>
      </c>
      <c r="H2" t="str">
        <f>IF(AND(D2=1,G2=1),"Fraud","")</f>
        <v/>
      </c>
      <c r="I2" t="b">
        <f ca="1">VLOOKUP(C2,params!A$28:C$37,3)</f>
        <v>0</v>
      </c>
      <c r="J2">
        <f t="shared" ref="J2:J36" ca="1" si="2">I2*G2*D2</f>
        <v>0</v>
      </c>
      <c r="K2" s="1">
        <f>params!$B$2</f>
        <v>70</v>
      </c>
      <c r="L2" s="1">
        <f ca="1">D2*params!$B$6*(1-J2)</f>
        <v>0</v>
      </c>
      <c r="M2" s="1">
        <f ca="1">IF(AND(D2=1,OR(F2,I2)),0,IF($B2="J",params!$B$5*G2,$B2*params!$B$3*G2))</f>
        <v>0</v>
      </c>
      <c r="N2" s="1">
        <f ca="1">J2*params!$B$7</f>
        <v>0</v>
      </c>
      <c r="O2" s="1">
        <f t="shared" ref="O2:O37" ca="1" si="3">K2+L2+M2-N2</f>
        <v>70</v>
      </c>
      <c r="P2" s="5" t="b">
        <f ca="1">(O2&lt;params!$B$9)</f>
        <v>1</v>
      </c>
    </row>
    <row r="3" spans="1:16" x14ac:dyDescent="0.4">
      <c r="A3">
        <v>2</v>
      </c>
      <c r="B3">
        <f>'1-baseline'!B3</f>
        <v>0</v>
      </c>
      <c r="C3" s="6">
        <f>'5-community'!C3</f>
        <v>1</v>
      </c>
      <c r="E3" s="4" t="str">
        <f t="shared" si="0"/>
        <v/>
      </c>
      <c r="G3" s="12">
        <f t="shared" si="1"/>
        <v>1</v>
      </c>
      <c r="H3" t="str">
        <f t="shared" ref="H3:H37" si="4">IF(AND(D3=1,G3=1),"Fraud","")</f>
        <v/>
      </c>
      <c r="I3" t="b">
        <f ca="1">VLOOKUP(C3,params!A$28:C$37,3)</f>
        <v>0</v>
      </c>
      <c r="J3">
        <f t="shared" ca="1" si="2"/>
        <v>0</v>
      </c>
      <c r="K3" s="1">
        <f>params!$B$2</f>
        <v>70</v>
      </c>
      <c r="L3" s="1">
        <f ca="1">D3*params!$B$6*(1-J3)</f>
        <v>0</v>
      </c>
      <c r="M3" s="1">
        <f ca="1">IF(AND(D3=1,OR(F3,I3)),0,IF($B3="J",params!$B$5*G3,$B3*params!$B$3*G3))</f>
        <v>0</v>
      </c>
      <c r="N3" s="1">
        <f ca="1">J3*params!$B$7</f>
        <v>0</v>
      </c>
      <c r="O3" s="1">
        <f t="shared" ca="1" si="3"/>
        <v>70</v>
      </c>
      <c r="P3" s="5" t="b">
        <f ca="1">(O3&lt;params!$B$9)</f>
        <v>1</v>
      </c>
    </row>
    <row r="4" spans="1:16" x14ac:dyDescent="0.4">
      <c r="A4">
        <v>3</v>
      </c>
      <c r="B4">
        <f>'1-baseline'!B4</f>
        <v>0</v>
      </c>
      <c r="C4" s="6">
        <f>'5-community'!C4</f>
        <v>1</v>
      </c>
      <c r="E4" s="4" t="str">
        <f t="shared" si="0"/>
        <v/>
      </c>
      <c r="G4" s="12">
        <f t="shared" si="1"/>
        <v>1</v>
      </c>
      <c r="H4" t="str">
        <f t="shared" si="4"/>
        <v/>
      </c>
      <c r="I4" t="b">
        <f ca="1">VLOOKUP(C4,params!A$28:C$37,3)</f>
        <v>0</v>
      </c>
      <c r="J4">
        <f t="shared" ca="1" si="2"/>
        <v>0</v>
      </c>
      <c r="K4" s="1">
        <f>params!$B$2</f>
        <v>70</v>
      </c>
      <c r="L4" s="1">
        <f ca="1">D4*params!$B$6*(1-J4)</f>
        <v>0</v>
      </c>
      <c r="M4" s="1">
        <f ca="1">IF(AND(D4=1,OR(F4,I4)),0,IF($B4="J",params!$B$5*G4,$B4*params!$B$3*G4))</f>
        <v>0</v>
      </c>
      <c r="N4" s="1">
        <f ca="1">J4*params!$B$7</f>
        <v>0</v>
      </c>
      <c r="O4" s="1">
        <f t="shared" ca="1" si="3"/>
        <v>70</v>
      </c>
      <c r="P4" s="5" t="b">
        <f ca="1">(O4&lt;params!$B$9)</f>
        <v>1</v>
      </c>
    </row>
    <row r="5" spans="1:16" x14ac:dyDescent="0.4">
      <c r="A5">
        <v>4</v>
      </c>
      <c r="B5">
        <f>'1-baseline'!B5</f>
        <v>0</v>
      </c>
      <c r="C5" s="6">
        <f>'5-community'!C5</f>
        <v>1</v>
      </c>
      <c r="E5" s="4" t="str">
        <f t="shared" si="0"/>
        <v/>
      </c>
      <c r="G5" s="12">
        <f t="shared" si="1"/>
        <v>1</v>
      </c>
      <c r="H5" t="str">
        <f t="shared" si="4"/>
        <v/>
      </c>
      <c r="I5" t="b">
        <f ca="1">VLOOKUP(C5,params!A$28:C$37,3)</f>
        <v>0</v>
      </c>
      <c r="J5">
        <f t="shared" ca="1" si="2"/>
        <v>0</v>
      </c>
      <c r="K5" s="1">
        <f>params!$B$2</f>
        <v>70</v>
      </c>
      <c r="L5" s="1">
        <f ca="1">D5*params!$B$6*(1-J5)</f>
        <v>0</v>
      </c>
      <c r="M5" s="1">
        <f ca="1">IF(AND(D5=1,OR(F5,I5)),0,IF($B5="J",params!$B$5*G5,$B5*params!$B$3*G5))</f>
        <v>0</v>
      </c>
      <c r="N5" s="1">
        <f ca="1">J5*params!$B$7</f>
        <v>0</v>
      </c>
      <c r="O5" s="1">
        <f t="shared" ca="1" si="3"/>
        <v>70</v>
      </c>
      <c r="P5" s="5" t="b">
        <f ca="1">(O5&lt;params!$B$9)</f>
        <v>1</v>
      </c>
    </row>
    <row r="6" spans="1:16" x14ac:dyDescent="0.4">
      <c r="A6">
        <v>5</v>
      </c>
      <c r="B6">
        <f>'1-baseline'!B6</f>
        <v>0</v>
      </c>
      <c r="C6" s="6">
        <f>'5-community'!C6</f>
        <v>1</v>
      </c>
      <c r="E6" s="4" t="str">
        <f t="shared" si="0"/>
        <v/>
      </c>
      <c r="G6" s="12">
        <f t="shared" si="1"/>
        <v>1</v>
      </c>
      <c r="H6" t="str">
        <f t="shared" si="4"/>
        <v/>
      </c>
      <c r="I6" t="b">
        <f ca="1">VLOOKUP(C6,params!A$28:C$37,3)</f>
        <v>0</v>
      </c>
      <c r="J6">
        <f t="shared" ca="1" si="2"/>
        <v>0</v>
      </c>
      <c r="K6" s="1">
        <f>params!$B$2</f>
        <v>70</v>
      </c>
      <c r="L6" s="1">
        <f ca="1">D6*params!$B$6*(1-J6)</f>
        <v>0</v>
      </c>
      <c r="M6" s="1">
        <f ca="1">IF(AND(D6=1,OR(F6,I6)),0,IF($B6="J",params!$B$5*G6,$B6*params!$B$3*G6))</f>
        <v>0</v>
      </c>
      <c r="N6" s="1">
        <f ca="1">J6*params!$B$7</f>
        <v>0</v>
      </c>
      <c r="O6" s="1">
        <f t="shared" ca="1" si="3"/>
        <v>70</v>
      </c>
      <c r="P6" s="5" t="b">
        <f ca="1">(O6&lt;params!$B$9)</f>
        <v>1</v>
      </c>
    </row>
    <row r="7" spans="1:16" x14ac:dyDescent="0.4">
      <c r="A7">
        <v>6</v>
      </c>
      <c r="B7">
        <f>'1-baseline'!B7</f>
        <v>0</v>
      </c>
      <c r="C7" s="6">
        <f>'5-community'!C7</f>
        <v>1</v>
      </c>
      <c r="E7" s="4" t="str">
        <f t="shared" si="0"/>
        <v/>
      </c>
      <c r="G7" s="12">
        <f t="shared" si="1"/>
        <v>1</v>
      </c>
      <c r="H7" t="str">
        <f t="shared" si="4"/>
        <v/>
      </c>
      <c r="I7" t="b">
        <f ca="1">VLOOKUP(C7,params!A$28:C$37,3)</f>
        <v>0</v>
      </c>
      <c r="J7">
        <f t="shared" ca="1" si="2"/>
        <v>0</v>
      </c>
      <c r="K7" s="1">
        <f>params!$B$2</f>
        <v>70</v>
      </c>
      <c r="L7" s="1">
        <f ca="1">D7*params!$B$6*(1-J7)</f>
        <v>0</v>
      </c>
      <c r="M7" s="1">
        <f ca="1">IF(AND(D7=1,OR(F7,I7)),0,IF($B7="J",params!$B$5*G7,$B7*params!$B$3*G7))</f>
        <v>0</v>
      </c>
      <c r="N7" s="1">
        <f ca="1">J7*params!$B$7</f>
        <v>0</v>
      </c>
      <c r="O7" s="1">
        <f t="shared" ca="1" si="3"/>
        <v>70</v>
      </c>
      <c r="P7" s="5" t="b">
        <f ca="1">(O7&lt;params!$B$9)</f>
        <v>1</v>
      </c>
    </row>
    <row r="8" spans="1:16" x14ac:dyDescent="0.4">
      <c r="A8">
        <v>7</v>
      </c>
      <c r="B8">
        <f>'1-baseline'!B8</f>
        <v>0</v>
      </c>
      <c r="C8" s="6">
        <f>'5-community'!C8</f>
        <v>2</v>
      </c>
      <c r="E8" s="4" t="str">
        <f t="shared" si="0"/>
        <v/>
      </c>
      <c r="G8" s="12">
        <f t="shared" si="1"/>
        <v>1</v>
      </c>
      <c r="H8" t="str">
        <f t="shared" si="4"/>
        <v/>
      </c>
      <c r="I8" t="b">
        <f ca="1">VLOOKUP(C8,params!A$28:C$37,3)</f>
        <v>0</v>
      </c>
      <c r="J8">
        <f t="shared" ca="1" si="2"/>
        <v>0</v>
      </c>
      <c r="K8" s="1">
        <f>params!$B$2</f>
        <v>70</v>
      </c>
      <c r="L8" s="1">
        <f ca="1">D8*params!$B$6*(1-J8)</f>
        <v>0</v>
      </c>
      <c r="M8" s="1">
        <f ca="1">IF(AND(D8=1,OR(F8,I8)),0,IF($B8="J",params!$B$5*G8,$B8*params!$B$3*G8))</f>
        <v>0</v>
      </c>
      <c r="N8" s="1">
        <f ca="1">J8*params!$B$7</f>
        <v>0</v>
      </c>
      <c r="O8" s="1">
        <f t="shared" ca="1" si="3"/>
        <v>70</v>
      </c>
      <c r="P8" s="5" t="b">
        <f ca="1">(O8&lt;params!$B$9)</f>
        <v>1</v>
      </c>
    </row>
    <row r="9" spans="1:16" x14ac:dyDescent="0.4">
      <c r="A9">
        <v>8</v>
      </c>
      <c r="B9">
        <f>'1-baseline'!B9</f>
        <v>0</v>
      </c>
      <c r="C9" s="6">
        <f>'5-community'!C9</f>
        <v>2</v>
      </c>
      <c r="E9" s="4" t="str">
        <f t="shared" si="0"/>
        <v/>
      </c>
      <c r="G9" s="12">
        <f t="shared" si="1"/>
        <v>1</v>
      </c>
      <c r="H9" t="str">
        <f t="shared" si="4"/>
        <v/>
      </c>
      <c r="I9" t="b">
        <f ca="1">VLOOKUP(C9,params!A$28:C$37,3)</f>
        <v>0</v>
      </c>
      <c r="J9">
        <f t="shared" ca="1" si="2"/>
        <v>0</v>
      </c>
      <c r="K9" s="1">
        <f>params!$B$2</f>
        <v>70</v>
      </c>
      <c r="L9" s="1">
        <f ca="1">D9*params!$B$6*(1-J9)</f>
        <v>0</v>
      </c>
      <c r="M9" s="1">
        <f ca="1">IF(AND(D9=1,OR(F9,I9)),0,IF($B9="J",params!$B$5*G9,$B9*params!$B$3*G9))</f>
        <v>0</v>
      </c>
      <c r="N9" s="1">
        <f ca="1">J9*params!$B$7</f>
        <v>0</v>
      </c>
      <c r="O9" s="1">
        <f t="shared" ca="1" si="3"/>
        <v>70</v>
      </c>
      <c r="P9" s="5" t="b">
        <f ca="1">(O9&lt;params!$B$9)</f>
        <v>1</v>
      </c>
    </row>
    <row r="10" spans="1:16" x14ac:dyDescent="0.4">
      <c r="A10">
        <v>9</v>
      </c>
      <c r="B10">
        <f>'1-baseline'!B10</f>
        <v>0</v>
      </c>
      <c r="C10" s="6">
        <f>'5-community'!C10</f>
        <v>2</v>
      </c>
      <c r="E10" s="4" t="str">
        <f t="shared" si="0"/>
        <v/>
      </c>
      <c r="G10" s="12">
        <f t="shared" si="1"/>
        <v>1</v>
      </c>
      <c r="H10" t="str">
        <f t="shared" si="4"/>
        <v/>
      </c>
      <c r="I10" t="b">
        <f ca="1">VLOOKUP(C10,params!A$28:C$37,3)</f>
        <v>0</v>
      </c>
      <c r="J10">
        <f t="shared" ca="1" si="2"/>
        <v>0</v>
      </c>
      <c r="K10" s="1">
        <f>params!$B$2</f>
        <v>70</v>
      </c>
      <c r="L10" s="1">
        <f ca="1">D10*params!$B$6*(1-J10)</f>
        <v>0</v>
      </c>
      <c r="M10" s="1">
        <f ca="1">IF(AND(D10=1,OR(F10,I10)),0,IF($B10="J",params!$B$5*G10,$B10*params!$B$3*G10))</f>
        <v>0</v>
      </c>
      <c r="N10" s="1">
        <f ca="1">J10*params!$B$7</f>
        <v>0</v>
      </c>
      <c r="O10" s="1">
        <f t="shared" ca="1" si="3"/>
        <v>70</v>
      </c>
      <c r="P10" s="5" t="b">
        <f ca="1">(O10&lt;params!$B$9)</f>
        <v>1</v>
      </c>
    </row>
    <row r="11" spans="1:16" x14ac:dyDescent="0.4">
      <c r="A11">
        <v>10</v>
      </c>
      <c r="B11">
        <f>'1-baseline'!B11</f>
        <v>0</v>
      </c>
      <c r="C11" s="6">
        <f>'5-community'!C11</f>
        <v>2</v>
      </c>
      <c r="E11" s="4" t="str">
        <f t="shared" si="0"/>
        <v/>
      </c>
      <c r="G11" s="12">
        <f t="shared" si="1"/>
        <v>1</v>
      </c>
      <c r="H11" t="str">
        <f t="shared" si="4"/>
        <v/>
      </c>
      <c r="I11" t="b">
        <f ca="1">VLOOKUP(C11,params!A$28:C$37,3)</f>
        <v>0</v>
      </c>
      <c r="J11">
        <f t="shared" ca="1" si="2"/>
        <v>0</v>
      </c>
      <c r="K11" s="1">
        <f>params!$B$2</f>
        <v>70</v>
      </c>
      <c r="L11" s="1">
        <f ca="1">D11*params!$B$6*(1-J11)</f>
        <v>0</v>
      </c>
      <c r="M11" s="1">
        <f ca="1">IF(AND(D11=1,OR(F11,I11)),0,IF($B11="J",params!$B$5*G11,$B11*params!$B$3*G11))</f>
        <v>0</v>
      </c>
      <c r="N11" s="1">
        <f ca="1">J11*params!$B$7</f>
        <v>0</v>
      </c>
      <c r="O11" s="1">
        <f t="shared" ca="1" si="3"/>
        <v>70</v>
      </c>
      <c r="P11" s="5" t="b">
        <f ca="1">(O11&lt;params!$B$9)</f>
        <v>1</v>
      </c>
    </row>
    <row r="12" spans="1:16" x14ac:dyDescent="0.4">
      <c r="A12">
        <v>11</v>
      </c>
      <c r="B12">
        <f>'1-baseline'!B12</f>
        <v>0</v>
      </c>
      <c r="C12" s="6">
        <f>'5-community'!C12</f>
        <v>2</v>
      </c>
      <c r="E12" s="4" t="str">
        <f t="shared" si="0"/>
        <v/>
      </c>
      <c r="G12" s="12">
        <f t="shared" si="1"/>
        <v>1</v>
      </c>
      <c r="H12" t="str">
        <f t="shared" si="4"/>
        <v/>
      </c>
      <c r="I12" t="b">
        <f ca="1">VLOOKUP(C12,params!A$28:C$37,3)</f>
        <v>0</v>
      </c>
      <c r="J12">
        <f t="shared" ca="1" si="2"/>
        <v>0</v>
      </c>
      <c r="K12" s="1">
        <f>params!$B$2</f>
        <v>70</v>
      </c>
      <c r="L12" s="1">
        <f ca="1">D12*params!$B$6*(1-J12)</f>
        <v>0</v>
      </c>
      <c r="M12" s="1">
        <f ca="1">IF(AND(D12=1,OR(F12,I12)),0,IF($B12="J",params!$B$5*G12,$B12*params!$B$3*G12))</f>
        <v>0</v>
      </c>
      <c r="N12" s="1">
        <f ca="1">J12*params!$B$7</f>
        <v>0</v>
      </c>
      <c r="O12" s="1">
        <f t="shared" ca="1" si="3"/>
        <v>70</v>
      </c>
      <c r="P12" s="5" t="b">
        <f ca="1">(O12&lt;params!$B$9)</f>
        <v>1</v>
      </c>
    </row>
    <row r="13" spans="1:16" x14ac:dyDescent="0.4">
      <c r="A13">
        <v>12</v>
      </c>
      <c r="B13">
        <f>'1-baseline'!B13</f>
        <v>0</v>
      </c>
      <c r="C13" s="6">
        <f>'5-community'!C13</f>
        <v>2</v>
      </c>
      <c r="E13" s="4" t="str">
        <f t="shared" si="0"/>
        <v/>
      </c>
      <c r="G13" s="12">
        <f t="shared" si="1"/>
        <v>1</v>
      </c>
      <c r="H13" t="str">
        <f t="shared" si="4"/>
        <v/>
      </c>
      <c r="I13" t="b">
        <f ca="1">VLOOKUP(C13,params!A$28:C$37,3)</f>
        <v>0</v>
      </c>
      <c r="J13">
        <f t="shared" ca="1" si="2"/>
        <v>0</v>
      </c>
      <c r="K13" s="1">
        <f>params!$B$2</f>
        <v>70</v>
      </c>
      <c r="L13" s="1">
        <f ca="1">D13*params!$B$6*(1-J13)</f>
        <v>0</v>
      </c>
      <c r="M13" s="1">
        <f ca="1">IF(AND(D13=1,OR(F13,I13)),0,IF($B13="J",params!$B$5*G13,$B13*params!$B$3*G13))</f>
        <v>0</v>
      </c>
      <c r="N13" s="1">
        <f ca="1">J13*params!$B$7</f>
        <v>0</v>
      </c>
      <c r="O13" s="1">
        <f t="shared" ca="1" si="3"/>
        <v>70</v>
      </c>
      <c r="P13" s="5" t="b">
        <f ca="1">(O13&lt;params!$B$9)</f>
        <v>1</v>
      </c>
    </row>
    <row r="14" spans="1:16" x14ac:dyDescent="0.4">
      <c r="A14">
        <v>13</v>
      </c>
      <c r="B14">
        <f>'1-baseline'!B14</f>
        <v>0</v>
      </c>
      <c r="C14" s="6">
        <f>'5-community'!C14</f>
        <v>3</v>
      </c>
      <c r="E14" s="4" t="str">
        <f t="shared" si="0"/>
        <v/>
      </c>
      <c r="G14" s="12">
        <f t="shared" si="1"/>
        <v>1</v>
      </c>
      <c r="H14" t="str">
        <f t="shared" si="4"/>
        <v/>
      </c>
      <c r="I14" t="b">
        <f ca="1">VLOOKUP(C14,params!A$28:C$37,3)</f>
        <v>0</v>
      </c>
      <c r="J14">
        <f t="shared" ca="1" si="2"/>
        <v>0</v>
      </c>
      <c r="K14" s="1">
        <f>params!$B$2</f>
        <v>70</v>
      </c>
      <c r="L14" s="1">
        <f ca="1">D14*params!$B$6*(1-J14)</f>
        <v>0</v>
      </c>
      <c r="M14" s="1">
        <f ca="1">IF(AND(D14=1,OR(F14,I14)),0,IF($B14="J",params!$B$5*G14,$B14*params!$B$3*G14))</f>
        <v>0</v>
      </c>
      <c r="N14" s="1">
        <f ca="1">J14*params!$B$7</f>
        <v>0</v>
      </c>
      <c r="O14" s="1">
        <f t="shared" ca="1" si="3"/>
        <v>70</v>
      </c>
      <c r="P14" s="5" t="b">
        <f ca="1">(O14&lt;params!$B$9)</f>
        <v>1</v>
      </c>
    </row>
    <row r="15" spans="1:16" x14ac:dyDescent="0.4">
      <c r="A15">
        <v>14</v>
      </c>
      <c r="B15">
        <f>'1-baseline'!B15</f>
        <v>0</v>
      </c>
      <c r="C15" s="6">
        <f>'5-community'!C15</f>
        <v>3</v>
      </c>
      <c r="E15" s="4" t="str">
        <f t="shared" si="0"/>
        <v/>
      </c>
      <c r="G15" s="12">
        <f t="shared" si="1"/>
        <v>1</v>
      </c>
      <c r="H15" t="str">
        <f t="shared" si="4"/>
        <v/>
      </c>
      <c r="I15" t="b">
        <f ca="1">VLOOKUP(C15,params!A$28:C$37,3)</f>
        <v>0</v>
      </c>
      <c r="J15">
        <f t="shared" ca="1" si="2"/>
        <v>0</v>
      </c>
      <c r="K15" s="1">
        <f>params!$B$2</f>
        <v>70</v>
      </c>
      <c r="L15" s="1">
        <f ca="1">D15*params!$B$6*(1-J15)</f>
        <v>0</v>
      </c>
      <c r="M15" s="1">
        <f ca="1">IF(AND(D15=1,OR(F15,I15)),0,IF($B15="J",params!$B$5*G15,$B15*params!$B$3*G15))</f>
        <v>0</v>
      </c>
      <c r="N15" s="1">
        <f ca="1">J15*params!$B$7</f>
        <v>0</v>
      </c>
      <c r="O15" s="1">
        <f t="shared" ca="1" si="3"/>
        <v>70</v>
      </c>
      <c r="P15" s="5" t="b">
        <f ca="1">(O15&lt;params!$B$9)</f>
        <v>1</v>
      </c>
    </row>
    <row r="16" spans="1:16" x14ac:dyDescent="0.4">
      <c r="A16">
        <v>15</v>
      </c>
      <c r="B16">
        <f>'1-baseline'!B16</f>
        <v>0</v>
      </c>
      <c r="C16" s="6">
        <f>'5-community'!C16</f>
        <v>3</v>
      </c>
      <c r="E16" s="4" t="str">
        <f t="shared" si="0"/>
        <v/>
      </c>
      <c r="G16" s="12">
        <f t="shared" si="1"/>
        <v>1</v>
      </c>
      <c r="H16" t="str">
        <f t="shared" si="4"/>
        <v/>
      </c>
      <c r="I16" t="b">
        <f ca="1">VLOOKUP(C16,params!A$28:C$37,3)</f>
        <v>0</v>
      </c>
      <c r="J16">
        <f t="shared" ca="1" si="2"/>
        <v>0</v>
      </c>
      <c r="K16" s="1">
        <f>params!$B$2</f>
        <v>70</v>
      </c>
      <c r="L16" s="1">
        <f ca="1">D16*params!$B$6*(1-J16)</f>
        <v>0</v>
      </c>
      <c r="M16" s="1">
        <f ca="1">IF(AND(D16=1,OR(F16,I16)),0,IF($B16="J",params!$B$5*G16,$B16*params!$B$3*G16))</f>
        <v>0</v>
      </c>
      <c r="N16" s="1">
        <f ca="1">J16*params!$B$7</f>
        <v>0</v>
      </c>
      <c r="O16" s="1">
        <f t="shared" ca="1" si="3"/>
        <v>70</v>
      </c>
      <c r="P16" s="5" t="b">
        <f ca="1">(O16&lt;params!$B$9)</f>
        <v>1</v>
      </c>
    </row>
    <row r="17" spans="1:16" x14ac:dyDescent="0.4">
      <c r="A17">
        <v>16</v>
      </c>
      <c r="B17">
        <f>'1-baseline'!B17</f>
        <v>0</v>
      </c>
      <c r="C17" s="6">
        <f>'5-community'!C17</f>
        <v>3</v>
      </c>
      <c r="E17" s="4" t="str">
        <f t="shared" si="0"/>
        <v/>
      </c>
      <c r="G17" s="12">
        <f t="shared" si="1"/>
        <v>1</v>
      </c>
      <c r="H17" t="str">
        <f t="shared" si="4"/>
        <v/>
      </c>
      <c r="I17" t="b">
        <f ca="1">VLOOKUP(C17,params!A$28:C$37,3)</f>
        <v>0</v>
      </c>
      <c r="J17">
        <f t="shared" ca="1" si="2"/>
        <v>0</v>
      </c>
      <c r="K17" s="1">
        <f>params!$B$2</f>
        <v>70</v>
      </c>
      <c r="L17" s="1">
        <f ca="1">D17*params!$B$6*(1-J17)</f>
        <v>0</v>
      </c>
      <c r="M17" s="1">
        <f ca="1">IF(AND(D17=1,OR(F17,I17)),0,IF($B17="J",params!$B$5*G17,$B17*params!$B$3*G17))</f>
        <v>0</v>
      </c>
      <c r="N17" s="1">
        <f ca="1">J17*params!$B$7</f>
        <v>0</v>
      </c>
      <c r="O17" s="1">
        <f t="shared" ca="1" si="3"/>
        <v>70</v>
      </c>
      <c r="P17" s="5" t="b">
        <f ca="1">(O17&lt;params!$B$9)</f>
        <v>1</v>
      </c>
    </row>
    <row r="18" spans="1:16" x14ac:dyDescent="0.4">
      <c r="A18">
        <v>17</v>
      </c>
      <c r="B18">
        <f>'1-baseline'!B18</f>
        <v>0</v>
      </c>
      <c r="C18" s="6">
        <f>'5-community'!C18</f>
        <v>3</v>
      </c>
      <c r="E18" s="4" t="str">
        <f t="shared" si="0"/>
        <v/>
      </c>
      <c r="G18" s="12">
        <f t="shared" si="1"/>
        <v>1</v>
      </c>
      <c r="H18" t="str">
        <f t="shared" si="4"/>
        <v/>
      </c>
      <c r="I18" t="b">
        <f ca="1">VLOOKUP(C18,params!A$28:C$37,3)</f>
        <v>0</v>
      </c>
      <c r="J18">
        <f t="shared" ca="1" si="2"/>
        <v>0</v>
      </c>
      <c r="K18" s="1">
        <f>params!$B$2</f>
        <v>70</v>
      </c>
      <c r="L18" s="1">
        <f ca="1">D18*params!$B$6*(1-J18)</f>
        <v>0</v>
      </c>
      <c r="M18" s="1">
        <f ca="1">IF(AND(D18=1,OR(F18,I18)),0,IF($B18="J",params!$B$5*G18,$B18*params!$B$3*G18))</f>
        <v>0</v>
      </c>
      <c r="N18" s="1">
        <f ca="1">J18*params!$B$7</f>
        <v>0</v>
      </c>
      <c r="O18" s="1">
        <f t="shared" ca="1" si="3"/>
        <v>70</v>
      </c>
      <c r="P18" s="5" t="b">
        <f ca="1">(O18&lt;params!$B$9)</f>
        <v>1</v>
      </c>
    </row>
    <row r="19" spans="1:16" x14ac:dyDescent="0.4">
      <c r="A19">
        <v>18</v>
      </c>
      <c r="B19">
        <f>'1-baseline'!B19</f>
        <v>0</v>
      </c>
      <c r="C19" s="6">
        <f>'5-community'!C19</f>
        <v>3</v>
      </c>
      <c r="E19" s="4" t="str">
        <f t="shared" si="0"/>
        <v/>
      </c>
      <c r="G19" s="12">
        <f t="shared" si="1"/>
        <v>1</v>
      </c>
      <c r="H19" t="str">
        <f t="shared" si="4"/>
        <v/>
      </c>
      <c r="I19" t="b">
        <f ca="1">VLOOKUP(C19,params!A$28:C$37,3)</f>
        <v>0</v>
      </c>
      <c r="J19">
        <f t="shared" ca="1" si="2"/>
        <v>0</v>
      </c>
      <c r="K19" s="1">
        <f>params!$B$2</f>
        <v>70</v>
      </c>
      <c r="L19" s="1">
        <f ca="1">D19*params!$B$6*(1-J19)</f>
        <v>0</v>
      </c>
      <c r="M19" s="1">
        <f ca="1">IF(AND(D19=1,OR(F19,I19)),0,IF($B19="J",params!$B$5*G19,$B19*params!$B$3*G19))</f>
        <v>0</v>
      </c>
      <c r="N19" s="1">
        <f ca="1">J19*params!$B$7</f>
        <v>0</v>
      </c>
      <c r="O19" s="1">
        <f t="shared" ca="1" si="3"/>
        <v>70</v>
      </c>
      <c r="P19" s="5" t="b">
        <f ca="1">(O19&lt;params!$B$9)</f>
        <v>1</v>
      </c>
    </row>
    <row r="20" spans="1:16" x14ac:dyDescent="0.4">
      <c r="A20">
        <v>19</v>
      </c>
      <c r="B20">
        <f>'1-baseline'!B20</f>
        <v>0</v>
      </c>
      <c r="C20" s="6">
        <f>'5-community'!C20</f>
        <v>4</v>
      </c>
      <c r="E20" s="4" t="str">
        <f t="shared" si="0"/>
        <v/>
      </c>
      <c r="G20" s="12">
        <f t="shared" si="1"/>
        <v>1</v>
      </c>
      <c r="H20" t="str">
        <f t="shared" si="4"/>
        <v/>
      </c>
      <c r="I20" t="b">
        <f ca="1">VLOOKUP(C20,params!A$28:C$37,3)</f>
        <v>0</v>
      </c>
      <c r="J20">
        <f t="shared" ca="1" si="2"/>
        <v>0</v>
      </c>
      <c r="K20" s="1">
        <f>params!$B$2</f>
        <v>70</v>
      </c>
      <c r="L20" s="1">
        <f ca="1">D20*params!$B$6*(1-J20)</f>
        <v>0</v>
      </c>
      <c r="M20" s="1">
        <f ca="1">IF(AND(D20=1,OR(F20,I20)),0,IF($B20="J",params!$B$5*G20,$B20*params!$B$3*G20))</f>
        <v>0</v>
      </c>
      <c r="N20" s="1">
        <f ca="1">J20*params!$B$7</f>
        <v>0</v>
      </c>
      <c r="O20" s="1">
        <f t="shared" ca="1" si="3"/>
        <v>70</v>
      </c>
      <c r="P20" s="5" t="b">
        <f ca="1">(O20&lt;params!$B$9)</f>
        <v>1</v>
      </c>
    </row>
    <row r="21" spans="1:16" x14ac:dyDescent="0.4">
      <c r="A21">
        <v>20</v>
      </c>
      <c r="B21">
        <f>'1-baseline'!B21</f>
        <v>0</v>
      </c>
      <c r="C21" s="6">
        <f>'5-community'!C21</f>
        <v>4</v>
      </c>
      <c r="E21" s="4" t="str">
        <f t="shared" si="0"/>
        <v/>
      </c>
      <c r="G21" s="12">
        <f t="shared" si="1"/>
        <v>1</v>
      </c>
      <c r="H21" t="str">
        <f t="shared" si="4"/>
        <v/>
      </c>
      <c r="I21" t="b">
        <f ca="1">VLOOKUP(C21,params!A$28:C$37,3)</f>
        <v>0</v>
      </c>
      <c r="J21">
        <f t="shared" ca="1" si="2"/>
        <v>0</v>
      </c>
      <c r="K21" s="1">
        <f>params!$B$2</f>
        <v>70</v>
      </c>
      <c r="L21" s="1">
        <f ca="1">D21*params!$B$6*(1-J21)</f>
        <v>0</v>
      </c>
      <c r="M21" s="1">
        <f ca="1">IF(AND(D21=1,OR(F21,I21)),0,IF($B21="J",params!$B$5*G21,$B21*params!$B$3*G21))</f>
        <v>0</v>
      </c>
      <c r="N21" s="1">
        <f ca="1">J21*params!$B$7</f>
        <v>0</v>
      </c>
      <c r="O21" s="1">
        <f t="shared" ca="1" si="3"/>
        <v>70</v>
      </c>
      <c r="P21" s="5" t="b">
        <f ca="1">(O21&lt;params!$B$9)</f>
        <v>1</v>
      </c>
    </row>
    <row r="22" spans="1:16" x14ac:dyDescent="0.4">
      <c r="A22">
        <v>21</v>
      </c>
      <c r="B22">
        <f>'1-baseline'!B22</f>
        <v>0</v>
      </c>
      <c r="C22" s="6">
        <f>'5-community'!C22</f>
        <v>4</v>
      </c>
      <c r="E22" s="4" t="str">
        <f t="shared" si="0"/>
        <v/>
      </c>
      <c r="G22" s="12">
        <f t="shared" si="1"/>
        <v>1</v>
      </c>
      <c r="H22" t="str">
        <f t="shared" si="4"/>
        <v/>
      </c>
      <c r="I22" t="b">
        <f ca="1">VLOOKUP(C22,params!A$28:C$37,3)</f>
        <v>0</v>
      </c>
      <c r="J22">
        <f t="shared" ca="1" si="2"/>
        <v>0</v>
      </c>
      <c r="K22" s="1">
        <f>params!$B$2</f>
        <v>70</v>
      </c>
      <c r="L22" s="1">
        <f ca="1">D22*params!$B$6*(1-J22)</f>
        <v>0</v>
      </c>
      <c r="M22" s="1">
        <f ca="1">IF(AND(D22=1,OR(F22,I22)),0,IF($B22="J",params!$B$5*G22,$B22*params!$B$3*G22))</f>
        <v>0</v>
      </c>
      <c r="N22" s="1">
        <f ca="1">J22*params!$B$7</f>
        <v>0</v>
      </c>
      <c r="O22" s="1">
        <f t="shared" ca="1" si="3"/>
        <v>70</v>
      </c>
      <c r="P22" s="5" t="b">
        <f ca="1">(O22&lt;params!$B$9)</f>
        <v>1</v>
      </c>
    </row>
    <row r="23" spans="1:16" x14ac:dyDescent="0.4">
      <c r="A23">
        <v>22</v>
      </c>
      <c r="B23">
        <f>'1-baseline'!B23</f>
        <v>0</v>
      </c>
      <c r="C23" s="6">
        <f>'5-community'!C23</f>
        <v>4</v>
      </c>
      <c r="E23" s="4" t="str">
        <f t="shared" si="0"/>
        <v/>
      </c>
      <c r="G23" s="12">
        <f t="shared" si="1"/>
        <v>1</v>
      </c>
      <c r="H23" t="str">
        <f t="shared" si="4"/>
        <v/>
      </c>
      <c r="I23" t="b">
        <f ca="1">VLOOKUP(C23,params!A$28:C$37,3)</f>
        <v>0</v>
      </c>
      <c r="J23">
        <f t="shared" ca="1" si="2"/>
        <v>0</v>
      </c>
      <c r="K23" s="1">
        <f>params!$B$2</f>
        <v>70</v>
      </c>
      <c r="L23" s="1">
        <f ca="1">D23*params!$B$6*(1-J23)</f>
        <v>0</v>
      </c>
      <c r="M23" s="1">
        <f ca="1">IF(AND(D23=1,OR(F23,I23)),0,IF($B23="J",params!$B$5*G23,$B23*params!$B$3*G23))</f>
        <v>0</v>
      </c>
      <c r="N23" s="1">
        <f ca="1">J23*params!$B$7</f>
        <v>0</v>
      </c>
      <c r="O23" s="1">
        <f t="shared" ca="1" si="3"/>
        <v>70</v>
      </c>
      <c r="P23" s="5" t="b">
        <f ca="1">(O23&lt;params!$B$9)</f>
        <v>1</v>
      </c>
    </row>
    <row r="24" spans="1:16" x14ac:dyDescent="0.4">
      <c r="A24">
        <v>23</v>
      </c>
      <c r="B24">
        <f>'1-baseline'!B24</f>
        <v>0</v>
      </c>
      <c r="C24" s="6">
        <f>'5-community'!C24</f>
        <v>4</v>
      </c>
      <c r="E24" s="4" t="str">
        <f t="shared" si="0"/>
        <v/>
      </c>
      <c r="G24" s="12">
        <f t="shared" si="1"/>
        <v>1</v>
      </c>
      <c r="H24" t="str">
        <f t="shared" si="4"/>
        <v/>
      </c>
      <c r="I24" t="b">
        <f ca="1">VLOOKUP(C24,params!A$28:C$37,3)</f>
        <v>0</v>
      </c>
      <c r="J24">
        <f t="shared" ca="1" si="2"/>
        <v>0</v>
      </c>
      <c r="K24" s="1">
        <f>params!$B$2</f>
        <v>70</v>
      </c>
      <c r="L24" s="1">
        <f ca="1">D24*params!$B$6*(1-J24)</f>
        <v>0</v>
      </c>
      <c r="M24" s="1">
        <f ca="1">IF(AND(D24=1,OR(F24,I24)),0,IF($B24="J",params!$B$5*G24,$B24*params!$B$3*G24))</f>
        <v>0</v>
      </c>
      <c r="N24" s="1">
        <f ca="1">J24*params!$B$7</f>
        <v>0</v>
      </c>
      <c r="O24" s="1">
        <f t="shared" ca="1" si="3"/>
        <v>70</v>
      </c>
      <c r="P24" s="5" t="b">
        <f ca="1">(O24&lt;params!$B$9)</f>
        <v>1</v>
      </c>
    </row>
    <row r="25" spans="1:16" x14ac:dyDescent="0.4">
      <c r="A25">
        <v>24</v>
      </c>
      <c r="B25">
        <f>'1-baseline'!B25</f>
        <v>0</v>
      </c>
      <c r="C25" s="6">
        <f>'5-community'!C25</f>
        <v>4</v>
      </c>
      <c r="E25" s="4" t="str">
        <f t="shared" si="0"/>
        <v/>
      </c>
      <c r="G25" s="12">
        <f t="shared" si="1"/>
        <v>1</v>
      </c>
      <c r="H25" t="str">
        <f t="shared" si="4"/>
        <v/>
      </c>
      <c r="I25" t="b">
        <f ca="1">VLOOKUP(C25,params!A$28:C$37,3)</f>
        <v>0</v>
      </c>
      <c r="J25">
        <f t="shared" ca="1" si="2"/>
        <v>0</v>
      </c>
      <c r="K25" s="1">
        <f>params!$B$2</f>
        <v>70</v>
      </c>
      <c r="L25" s="1">
        <f ca="1">D25*params!$B$6*(1-J25)</f>
        <v>0</v>
      </c>
      <c r="M25" s="1">
        <f ca="1">IF(AND(D25=1,OR(F25,I25)),0,IF($B25="J",params!$B$5*G25,$B25*params!$B$3*G25))</f>
        <v>0</v>
      </c>
      <c r="N25" s="1">
        <f ca="1">J25*params!$B$7</f>
        <v>0</v>
      </c>
      <c r="O25" s="1">
        <f t="shared" ca="1" si="3"/>
        <v>70</v>
      </c>
      <c r="P25" s="5" t="b">
        <f ca="1">(O25&lt;params!$B$9)</f>
        <v>1</v>
      </c>
    </row>
    <row r="26" spans="1:16" x14ac:dyDescent="0.4">
      <c r="A26">
        <v>25</v>
      </c>
      <c r="B26">
        <f>'1-baseline'!B26</f>
        <v>0</v>
      </c>
      <c r="C26" s="6">
        <f>'5-community'!C26</f>
        <v>5</v>
      </c>
      <c r="E26" s="4" t="str">
        <f t="shared" si="0"/>
        <v/>
      </c>
      <c r="G26" s="12">
        <f t="shared" si="1"/>
        <v>1</v>
      </c>
      <c r="H26" t="str">
        <f t="shared" si="4"/>
        <v/>
      </c>
      <c r="I26" t="b">
        <f ca="1">VLOOKUP(C26,params!A$28:C$37,3)</f>
        <v>0</v>
      </c>
      <c r="J26">
        <f t="shared" ca="1" si="2"/>
        <v>0</v>
      </c>
      <c r="K26" s="1">
        <f>params!$B$2</f>
        <v>70</v>
      </c>
      <c r="L26" s="1">
        <f ca="1">D26*params!$B$6*(1-J26)</f>
        <v>0</v>
      </c>
      <c r="M26" s="1">
        <f ca="1">IF(AND(D26=1,OR(F26,I26)),0,IF($B26="J",params!$B$5*G26,$B26*params!$B$3*G26))</f>
        <v>0</v>
      </c>
      <c r="N26" s="1">
        <f ca="1">J26*params!$B$7</f>
        <v>0</v>
      </c>
      <c r="O26" s="1">
        <f t="shared" ca="1" si="3"/>
        <v>70</v>
      </c>
      <c r="P26" s="5" t="b">
        <f ca="1">(O26&lt;params!$B$9)</f>
        <v>1</v>
      </c>
    </row>
    <row r="27" spans="1:16" x14ac:dyDescent="0.4">
      <c r="A27">
        <v>26</v>
      </c>
      <c r="B27">
        <f>'1-baseline'!B27</f>
        <v>0</v>
      </c>
      <c r="C27" s="6">
        <f>'5-community'!C27</f>
        <v>5</v>
      </c>
      <c r="E27" s="4" t="str">
        <f t="shared" si="0"/>
        <v/>
      </c>
      <c r="G27" s="12">
        <f t="shared" si="1"/>
        <v>1</v>
      </c>
      <c r="H27" t="str">
        <f t="shared" si="4"/>
        <v/>
      </c>
      <c r="I27" t="b">
        <f ca="1">VLOOKUP(C27,params!A$28:C$37,3)</f>
        <v>0</v>
      </c>
      <c r="J27">
        <f t="shared" ca="1" si="2"/>
        <v>0</v>
      </c>
      <c r="K27" s="1">
        <f>params!$B$2</f>
        <v>70</v>
      </c>
      <c r="L27" s="1">
        <f ca="1">D27*params!$B$6*(1-J27)</f>
        <v>0</v>
      </c>
      <c r="M27" s="1">
        <f ca="1">IF(AND(D27=1,OR(F27,I27)),0,IF($B27="J",params!$B$5*G27,$B27*params!$B$3*G27))</f>
        <v>0</v>
      </c>
      <c r="N27" s="1">
        <f ca="1">J27*params!$B$7</f>
        <v>0</v>
      </c>
      <c r="O27" s="1">
        <f t="shared" ca="1" si="3"/>
        <v>70</v>
      </c>
      <c r="P27" s="5" t="b">
        <f ca="1">(O27&lt;params!$B$9)</f>
        <v>1</v>
      </c>
    </row>
    <row r="28" spans="1:16" x14ac:dyDescent="0.4">
      <c r="A28">
        <v>27</v>
      </c>
      <c r="B28">
        <f>'1-baseline'!B28</f>
        <v>0</v>
      </c>
      <c r="C28" s="6">
        <f>'5-community'!C28</f>
        <v>5</v>
      </c>
      <c r="E28" s="4" t="str">
        <f t="shared" si="0"/>
        <v/>
      </c>
      <c r="G28" s="12">
        <f t="shared" si="1"/>
        <v>1</v>
      </c>
      <c r="H28" t="str">
        <f t="shared" si="4"/>
        <v/>
      </c>
      <c r="I28" t="b">
        <f ca="1">VLOOKUP(C28,params!A$28:C$37,3)</f>
        <v>0</v>
      </c>
      <c r="J28">
        <f t="shared" ca="1" si="2"/>
        <v>0</v>
      </c>
      <c r="K28" s="1">
        <f>params!$B$2</f>
        <v>70</v>
      </c>
      <c r="L28" s="1">
        <f ca="1">D28*params!$B$6*(1-J28)</f>
        <v>0</v>
      </c>
      <c r="M28" s="1">
        <f ca="1">IF(AND(D28=1,OR(F28,I28)),0,IF($B28="J",params!$B$5*G28,$B28*params!$B$3*G28))</f>
        <v>0</v>
      </c>
      <c r="N28" s="1">
        <f ca="1">J28*params!$B$7</f>
        <v>0</v>
      </c>
      <c r="O28" s="1">
        <f t="shared" ca="1" si="3"/>
        <v>70</v>
      </c>
      <c r="P28" s="5" t="b">
        <f ca="1">(O28&lt;params!$B$9)</f>
        <v>1</v>
      </c>
    </row>
    <row r="29" spans="1:16" x14ac:dyDescent="0.4">
      <c r="A29">
        <v>28</v>
      </c>
      <c r="B29">
        <f>'1-baseline'!B29</f>
        <v>0</v>
      </c>
      <c r="C29" s="6">
        <f>'5-community'!C29</f>
        <v>5</v>
      </c>
      <c r="E29" s="4" t="str">
        <f t="shared" si="0"/>
        <v/>
      </c>
      <c r="G29" s="12">
        <f t="shared" si="1"/>
        <v>1</v>
      </c>
      <c r="H29" t="str">
        <f t="shared" si="4"/>
        <v/>
      </c>
      <c r="I29" t="b">
        <f ca="1">VLOOKUP(C29,params!A$28:C$37,3)</f>
        <v>0</v>
      </c>
      <c r="J29">
        <f t="shared" ca="1" si="2"/>
        <v>0</v>
      </c>
      <c r="K29" s="1">
        <f>params!$B$2</f>
        <v>70</v>
      </c>
      <c r="L29" s="1">
        <f ca="1">D29*params!$B$6*(1-J29)</f>
        <v>0</v>
      </c>
      <c r="M29" s="1">
        <f ca="1">IF(AND(D29=1,OR(F29,I29)),0,IF($B29="J",params!$B$5*G29,$B29*params!$B$3*G29))</f>
        <v>0</v>
      </c>
      <c r="N29" s="1">
        <f ca="1">J29*params!$B$7</f>
        <v>0</v>
      </c>
      <c r="O29" s="1">
        <f t="shared" ca="1" si="3"/>
        <v>70</v>
      </c>
      <c r="P29" s="5" t="b">
        <f ca="1">(O29&lt;params!$B$9)</f>
        <v>1</v>
      </c>
    </row>
    <row r="30" spans="1:16" x14ac:dyDescent="0.4">
      <c r="A30">
        <v>29</v>
      </c>
      <c r="B30">
        <f>'1-baseline'!B30</f>
        <v>0</v>
      </c>
      <c r="C30" s="6">
        <f>'5-community'!C30</f>
        <v>5</v>
      </c>
      <c r="E30" s="4" t="str">
        <f t="shared" si="0"/>
        <v/>
      </c>
      <c r="G30" s="12">
        <f t="shared" si="1"/>
        <v>1</v>
      </c>
      <c r="H30" t="str">
        <f t="shared" si="4"/>
        <v/>
      </c>
      <c r="I30" t="b">
        <f ca="1">VLOOKUP(C30,params!A$28:C$37,3)</f>
        <v>0</v>
      </c>
      <c r="J30">
        <f t="shared" ca="1" si="2"/>
        <v>0</v>
      </c>
      <c r="K30" s="1">
        <f>params!$B$2</f>
        <v>70</v>
      </c>
      <c r="L30" s="1">
        <f ca="1">D30*params!$B$6*(1-J30)</f>
        <v>0</v>
      </c>
      <c r="M30" s="1">
        <f ca="1">IF(AND(D30=1,OR(F30,I30)),0,IF($B30="J",params!$B$5*G30,$B30*params!$B$3*G30))</f>
        <v>0</v>
      </c>
      <c r="N30" s="1">
        <f ca="1">J30*params!$B$7</f>
        <v>0</v>
      </c>
      <c r="O30" s="1">
        <f t="shared" ca="1" si="3"/>
        <v>70</v>
      </c>
      <c r="P30" s="5" t="b">
        <f ca="1">(O30&lt;params!$B$9)</f>
        <v>1</v>
      </c>
    </row>
    <row r="31" spans="1:16" x14ac:dyDescent="0.4">
      <c r="A31">
        <v>30</v>
      </c>
      <c r="B31">
        <f>'1-baseline'!B31</f>
        <v>0</v>
      </c>
      <c r="C31" s="6">
        <f>'5-community'!C31</f>
        <v>5</v>
      </c>
      <c r="E31" s="4" t="str">
        <f t="shared" si="0"/>
        <v/>
      </c>
      <c r="G31" s="12">
        <f t="shared" si="1"/>
        <v>1</v>
      </c>
      <c r="H31" t="str">
        <f t="shared" si="4"/>
        <v/>
      </c>
      <c r="I31" t="b">
        <f ca="1">VLOOKUP(C31,params!A$28:C$37,3)</f>
        <v>0</v>
      </c>
      <c r="J31">
        <f t="shared" ca="1" si="2"/>
        <v>0</v>
      </c>
      <c r="K31" s="1">
        <f>params!$B$2</f>
        <v>70</v>
      </c>
      <c r="L31" s="1">
        <f ca="1">D31*params!$B$6*(1-J31)</f>
        <v>0</v>
      </c>
      <c r="M31" s="1">
        <f ca="1">IF(AND(D31=1,OR(F31,I31)),0,IF($B31="J",params!$B$5*G31,$B31*params!$B$3*G31))</f>
        <v>0</v>
      </c>
      <c r="N31" s="1">
        <f ca="1">J31*params!$B$7</f>
        <v>0</v>
      </c>
      <c r="O31" s="1">
        <f t="shared" ca="1" si="3"/>
        <v>70</v>
      </c>
      <c r="P31" s="5" t="b">
        <f ca="1">(O31&lt;params!$B$9)</f>
        <v>1</v>
      </c>
    </row>
    <row r="32" spans="1:16" x14ac:dyDescent="0.4">
      <c r="A32">
        <v>31</v>
      </c>
      <c r="B32">
        <f>'1-baseline'!B32</f>
        <v>0</v>
      </c>
      <c r="C32" s="6">
        <f>'5-community'!C32</f>
        <v>6</v>
      </c>
      <c r="E32" s="4" t="str">
        <f t="shared" si="0"/>
        <v/>
      </c>
      <c r="G32" s="12">
        <f t="shared" si="1"/>
        <v>1</v>
      </c>
      <c r="H32" t="str">
        <f t="shared" si="4"/>
        <v/>
      </c>
      <c r="I32" t="b">
        <f ca="1">VLOOKUP(C32,params!A$28:C$37,3)</f>
        <v>0</v>
      </c>
      <c r="J32">
        <f t="shared" ca="1" si="2"/>
        <v>0</v>
      </c>
      <c r="K32" s="1">
        <f>params!$B$2</f>
        <v>70</v>
      </c>
      <c r="L32" s="1">
        <f ca="1">D32*params!$B$6*(1-J32)</f>
        <v>0</v>
      </c>
      <c r="M32" s="1">
        <f ca="1">IF(AND(D32=1,OR(F32,I32)),0,IF($B32="J",params!$B$5*G32,$B32*params!$B$3*G32))</f>
        <v>0</v>
      </c>
      <c r="N32" s="1">
        <f ca="1">J32*params!$B$7</f>
        <v>0</v>
      </c>
      <c r="O32" s="1">
        <f t="shared" ca="1" si="3"/>
        <v>70</v>
      </c>
      <c r="P32" s="5" t="b">
        <f ca="1">(O32&lt;params!$B$9)</f>
        <v>1</v>
      </c>
    </row>
    <row r="33" spans="1:16" x14ac:dyDescent="0.4">
      <c r="A33">
        <v>32</v>
      </c>
      <c r="B33">
        <f>'1-baseline'!B33</f>
        <v>0</v>
      </c>
      <c r="C33" s="6">
        <f>'5-community'!C33</f>
        <v>6</v>
      </c>
      <c r="E33" s="4" t="str">
        <f t="shared" si="0"/>
        <v/>
      </c>
      <c r="G33" s="12">
        <f t="shared" si="1"/>
        <v>1</v>
      </c>
      <c r="H33" t="str">
        <f t="shared" si="4"/>
        <v/>
      </c>
      <c r="I33" t="b">
        <f ca="1">VLOOKUP(C33,params!A$28:C$37,3)</f>
        <v>0</v>
      </c>
      <c r="J33">
        <f t="shared" ca="1" si="2"/>
        <v>0</v>
      </c>
      <c r="K33" s="1">
        <f>params!$B$2</f>
        <v>70</v>
      </c>
      <c r="L33" s="1">
        <f ca="1">D33*params!$B$6*(1-J33)</f>
        <v>0</v>
      </c>
      <c r="M33" s="1">
        <f ca="1">IF(AND(D33=1,OR(F33,I33)),0,IF($B33="J",params!$B$5*G33,$B33*params!$B$3*G33))</f>
        <v>0</v>
      </c>
      <c r="N33" s="1">
        <f ca="1">J33*params!$B$7</f>
        <v>0</v>
      </c>
      <c r="O33" s="1">
        <f t="shared" ca="1" si="3"/>
        <v>70</v>
      </c>
      <c r="P33" s="5" t="b">
        <f ca="1">(O33&lt;params!$B$9)</f>
        <v>1</v>
      </c>
    </row>
    <row r="34" spans="1:16" x14ac:dyDescent="0.4">
      <c r="A34">
        <v>33</v>
      </c>
      <c r="B34">
        <f>'1-baseline'!B34</f>
        <v>0</v>
      </c>
      <c r="C34" s="6">
        <f>'5-community'!C34</f>
        <v>6</v>
      </c>
      <c r="E34" s="4" t="str">
        <f t="shared" si="0"/>
        <v/>
      </c>
      <c r="G34" s="12">
        <f t="shared" si="1"/>
        <v>1</v>
      </c>
      <c r="H34" t="str">
        <f t="shared" si="4"/>
        <v/>
      </c>
      <c r="I34" t="b">
        <f ca="1">VLOOKUP(C34,params!A$28:C$37,3)</f>
        <v>0</v>
      </c>
      <c r="J34">
        <f t="shared" ca="1" si="2"/>
        <v>0</v>
      </c>
      <c r="K34" s="1">
        <f>params!$B$2</f>
        <v>70</v>
      </c>
      <c r="L34" s="1">
        <f ca="1">D34*params!$B$6*(1-J34)</f>
        <v>0</v>
      </c>
      <c r="M34" s="1">
        <f ca="1">IF(AND(D34=1,OR(F34,I34)),0,IF($B34="J",params!$B$5*G34,$B34*params!$B$3*G34))</f>
        <v>0</v>
      </c>
      <c r="N34" s="1">
        <f ca="1">J34*params!$B$7</f>
        <v>0</v>
      </c>
      <c r="O34" s="1">
        <f t="shared" ca="1" si="3"/>
        <v>70</v>
      </c>
      <c r="P34" s="5" t="b">
        <f ca="1">(O34&lt;params!$B$9)</f>
        <v>1</v>
      </c>
    </row>
    <row r="35" spans="1:16" x14ac:dyDescent="0.4">
      <c r="A35">
        <v>34</v>
      </c>
      <c r="B35">
        <f>'1-baseline'!B35</f>
        <v>0</v>
      </c>
      <c r="C35" s="6">
        <f>'5-community'!C35</f>
        <v>6</v>
      </c>
      <c r="E35" s="4" t="str">
        <f t="shared" si="0"/>
        <v/>
      </c>
      <c r="G35" s="12">
        <f t="shared" si="1"/>
        <v>1</v>
      </c>
      <c r="H35" t="str">
        <f t="shared" si="4"/>
        <v/>
      </c>
      <c r="I35" t="b">
        <f ca="1">VLOOKUP(C35,params!A$28:C$37,3)</f>
        <v>0</v>
      </c>
      <c r="J35">
        <f t="shared" ca="1" si="2"/>
        <v>0</v>
      </c>
      <c r="K35" s="1">
        <f>params!$B$2</f>
        <v>70</v>
      </c>
      <c r="L35" s="1">
        <f ca="1">D35*params!$B$6*(1-J35)</f>
        <v>0</v>
      </c>
      <c r="M35" s="1">
        <f ca="1">IF(AND(D35=1,OR(F35,I35)),0,IF($B35="J",params!$B$5*G35,$B35*params!$B$3*G35))</f>
        <v>0</v>
      </c>
      <c r="N35" s="1">
        <f ca="1">J35*params!$B$7</f>
        <v>0</v>
      </c>
      <c r="O35" s="1">
        <f t="shared" ca="1" si="3"/>
        <v>70</v>
      </c>
      <c r="P35" s="5" t="b">
        <f ca="1">(O35&lt;params!$B$9)</f>
        <v>1</v>
      </c>
    </row>
    <row r="36" spans="1:16" x14ac:dyDescent="0.4">
      <c r="A36">
        <v>35</v>
      </c>
      <c r="B36">
        <f>'1-baseline'!B36</f>
        <v>0</v>
      </c>
      <c r="C36" s="6">
        <f>'5-community'!C36</f>
        <v>6</v>
      </c>
      <c r="E36" s="4" t="str">
        <f t="shared" si="0"/>
        <v/>
      </c>
      <c r="G36" s="12">
        <f t="shared" si="1"/>
        <v>1</v>
      </c>
      <c r="H36" t="str">
        <f t="shared" si="4"/>
        <v/>
      </c>
      <c r="I36" t="b">
        <f ca="1">VLOOKUP(C36,params!A$28:C$37,3)</f>
        <v>0</v>
      </c>
      <c r="J36">
        <f t="shared" ca="1" si="2"/>
        <v>0</v>
      </c>
      <c r="K36" s="1">
        <f>params!$B$2</f>
        <v>70</v>
      </c>
      <c r="L36" s="1">
        <f ca="1">D36*params!$B$6*(1-J36)</f>
        <v>0</v>
      </c>
      <c r="M36" s="1">
        <f ca="1">IF(AND(D36=1,OR(F36,I36)),0,IF($B36="J",params!$B$5*G36,$B36*params!$B$3*G36))</f>
        <v>0</v>
      </c>
      <c r="N36" s="1">
        <f ca="1">J36*params!$B$7</f>
        <v>0</v>
      </c>
      <c r="O36" s="1">
        <f t="shared" ca="1" si="3"/>
        <v>70</v>
      </c>
      <c r="P36" s="5" t="b">
        <f ca="1">(O36&lt;params!$B$9)</f>
        <v>1</v>
      </c>
    </row>
    <row r="37" spans="1:16" x14ac:dyDescent="0.4">
      <c r="A37">
        <v>36</v>
      </c>
      <c r="B37">
        <f>'1-baseline'!B37</f>
        <v>0</v>
      </c>
      <c r="C37" s="6">
        <f>'5-community'!C37</f>
        <v>6</v>
      </c>
      <c r="E37" s="4" t="str">
        <f t="shared" si="0"/>
        <v/>
      </c>
      <c r="G37" s="12">
        <f t="shared" si="1"/>
        <v>1</v>
      </c>
      <c r="H37" t="str">
        <f t="shared" si="4"/>
        <v/>
      </c>
      <c r="I37" t="b">
        <f ca="1">VLOOKUP(C37,params!A$28:C$37,3)</f>
        <v>0</v>
      </c>
      <c r="J37">
        <f ca="1">I37*G37*D37*(1-F37)</f>
        <v>0</v>
      </c>
      <c r="K37" s="1">
        <f>params!$B$2</f>
        <v>70</v>
      </c>
      <c r="L37" s="1">
        <f ca="1">D37*params!$B$6*(1-J37)</f>
        <v>0</v>
      </c>
      <c r="M37" s="1">
        <f ca="1">IF(AND(D37=1,OR(F37,I37)),0,IF($B37="J",params!$B$5*G37,$B37*params!$B$3*G37))</f>
        <v>0</v>
      </c>
      <c r="N37" s="1">
        <f ca="1">J37*params!$B$7</f>
        <v>0</v>
      </c>
      <c r="O37" s="1">
        <f t="shared" ca="1" si="3"/>
        <v>70</v>
      </c>
      <c r="P37" s="5" t="b">
        <f ca="1">(O37&lt;params!$B$9)</f>
        <v>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BE6AC94E-5412-4285-9337-13A257E1C11F}">
            <xm:f>params!$B$9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O2:O37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0"/>
  <sheetViews>
    <sheetView workbookViewId="0">
      <selection activeCell="L16" sqref="L16"/>
    </sheetView>
  </sheetViews>
  <sheetFormatPr defaultRowHeight="14.6" x14ac:dyDescent="0.4"/>
  <cols>
    <col min="1" max="1" width="2.69140625" bestFit="1" customWidth="1"/>
    <col min="2" max="2" width="9.15234375" bestFit="1" customWidth="1"/>
    <col min="3" max="3" width="6.921875" bestFit="1" customWidth="1"/>
    <col min="4" max="4" width="11.84375" bestFit="1" customWidth="1"/>
    <col min="5" max="5" width="8.69140625" bestFit="1" customWidth="1"/>
    <col min="6" max="6" width="11.765625" bestFit="1" customWidth="1"/>
    <col min="7" max="7" width="13.23046875" bestFit="1" customWidth="1"/>
    <col min="8" max="8" width="1.07421875" customWidth="1"/>
    <col min="9" max="9" width="6.765625" bestFit="1" customWidth="1"/>
    <col min="10" max="10" width="6.3046875" bestFit="1" customWidth="1"/>
    <col min="11" max="11" width="6.23046875" customWidth="1"/>
    <col min="12" max="12" width="29.23046875" bestFit="1" customWidth="1"/>
    <col min="13" max="13" width="10.84375" bestFit="1" customWidth="1"/>
    <col min="14" max="14" width="8.765625" bestFit="1" customWidth="1"/>
    <col min="15" max="15" width="13.69140625" bestFit="1" customWidth="1"/>
    <col min="16" max="16" width="10.3828125" bestFit="1" customWidth="1"/>
    <col min="17" max="17" width="13.4609375" bestFit="1" customWidth="1"/>
    <col min="18" max="18" width="14.84375" bestFit="1" customWidth="1"/>
  </cols>
  <sheetData>
    <row r="1" spans="1:18" x14ac:dyDescent="0.4">
      <c r="A1" s="14" t="s">
        <v>9</v>
      </c>
      <c r="B1" s="14" t="s">
        <v>52</v>
      </c>
      <c r="C1" s="14" t="s">
        <v>53</v>
      </c>
      <c r="D1" s="14" t="s">
        <v>54</v>
      </c>
      <c r="E1" s="14" t="s">
        <v>56</v>
      </c>
      <c r="F1" s="14" t="s">
        <v>63</v>
      </c>
      <c r="G1" s="14" t="s">
        <v>64</v>
      </c>
      <c r="H1" s="14"/>
      <c r="I1" s="14" t="s">
        <v>65</v>
      </c>
      <c r="J1" s="14" t="s">
        <v>30</v>
      </c>
      <c r="K1" s="14"/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4">
      <c r="A2">
        <f>'1-baseline'!A2</f>
        <v>1</v>
      </c>
      <c r="B2" s="1">
        <f>'1-baseline'!I2</f>
        <v>70</v>
      </c>
      <c r="C2" s="1">
        <f ca="1">'2-fraud'!M2</f>
        <v>70</v>
      </c>
      <c r="D2" s="1">
        <f ca="1">'3-uncert'!J2</f>
        <v>70</v>
      </c>
      <c r="E2" s="1">
        <f>'4-auction'!K2</f>
        <v>70</v>
      </c>
      <c r="F2" s="1">
        <f>'5-community'!J2</f>
        <v>70</v>
      </c>
      <c r="G2" s="1">
        <f ca="1">'6-comm+fraud'!O2</f>
        <v>70</v>
      </c>
      <c r="H2" s="1"/>
      <c r="I2" s="1">
        <f ca="1">SUM(B2:H2)</f>
        <v>420</v>
      </c>
      <c r="J2" s="22">
        <f ca="1">I2/params!$B$14</f>
        <v>4.2</v>
      </c>
      <c r="K2" s="22"/>
      <c r="L2" t="s">
        <v>49</v>
      </c>
      <c r="M2">
        <f>COUNT('1-baseline'!A2:A1048576)</f>
        <v>36</v>
      </c>
      <c r="N2">
        <f>COUNT('2-fraud'!$A2:$A1048576)</f>
        <v>36</v>
      </c>
      <c r="O2">
        <f>COUNT('3-uncert'!$A2:$A1048576)</f>
        <v>36</v>
      </c>
      <c r="P2">
        <f>COUNT('4-auction'!$A2:$A1048576)</f>
        <v>36</v>
      </c>
      <c r="Q2">
        <f>COUNT('5-community'!$A2:$A1048576)</f>
        <v>36</v>
      </c>
      <c r="R2">
        <f>COUNT('6-comm+fraud'!$A2:$A1048576)</f>
        <v>36</v>
      </c>
    </row>
    <row r="3" spans="1:18" x14ac:dyDescent="0.4">
      <c r="A3">
        <f>'1-baseline'!A3</f>
        <v>2</v>
      </c>
      <c r="B3" s="1">
        <f>'1-baseline'!I3</f>
        <v>70</v>
      </c>
      <c r="C3" s="1">
        <f ca="1">'2-fraud'!M3</f>
        <v>70</v>
      </c>
      <c r="D3" s="1">
        <f ca="1">'3-uncert'!J3</f>
        <v>70</v>
      </c>
      <c r="E3" s="1">
        <f>'4-auction'!K3</f>
        <v>70</v>
      </c>
      <c r="F3" s="1">
        <f>'5-community'!J3</f>
        <v>70</v>
      </c>
      <c r="G3" s="1">
        <f ca="1">'6-comm+fraud'!O3</f>
        <v>70</v>
      </c>
      <c r="H3" s="1"/>
      <c r="I3" s="1">
        <f t="shared" ref="I3:I60" ca="1" si="0">SUM(B3:H3)</f>
        <v>420</v>
      </c>
      <c r="J3" s="22">
        <f ca="1">I3/params!$B$14</f>
        <v>4.2</v>
      </c>
      <c r="K3" s="22"/>
      <c r="L3" t="s">
        <v>14</v>
      </c>
      <c r="M3">
        <f>COUNTIF('1-baseline'!C:C,1)</f>
        <v>0</v>
      </c>
      <c r="N3">
        <f>COUNTIF('2-fraud'!C:C,1)</f>
        <v>0</v>
      </c>
      <c r="O3">
        <f>COUNTIF('3-uncert'!C:C,1)</f>
        <v>0</v>
      </c>
      <c r="P3">
        <f>COUNTIF('4-auction'!D:D,1)</f>
        <v>0</v>
      </c>
      <c r="Q3">
        <f>COUNTIF('5-community'!D:D,1)</f>
        <v>0</v>
      </c>
      <c r="R3">
        <f>COUNTIF('6-comm+fraud'!D:D,1)</f>
        <v>0</v>
      </c>
    </row>
    <row r="4" spans="1:18" x14ac:dyDescent="0.4">
      <c r="A4">
        <f>'1-baseline'!A4</f>
        <v>3</v>
      </c>
      <c r="B4" s="1">
        <f>'1-baseline'!I4</f>
        <v>70</v>
      </c>
      <c r="C4" s="1">
        <f ca="1">'2-fraud'!M4</f>
        <v>70</v>
      </c>
      <c r="D4" s="1">
        <f ca="1">'3-uncert'!J4</f>
        <v>70</v>
      </c>
      <c r="E4" s="1">
        <f>'4-auction'!K4</f>
        <v>70</v>
      </c>
      <c r="F4" s="1">
        <f>'5-community'!J4</f>
        <v>70</v>
      </c>
      <c r="G4" s="1">
        <f ca="1">'6-comm+fraud'!O4</f>
        <v>70</v>
      </c>
      <c r="H4" s="1"/>
      <c r="I4" s="1">
        <f t="shared" ca="1" si="0"/>
        <v>420</v>
      </c>
      <c r="J4" s="22">
        <f ca="1">I4/params!$B$14</f>
        <v>4.2</v>
      </c>
      <c r="K4" s="22"/>
      <c r="L4" t="s">
        <v>16</v>
      </c>
      <c r="M4">
        <v>0</v>
      </c>
      <c r="N4">
        <f>COUNTIF('2-fraud'!F:F,"Fraud")</f>
        <v>0</v>
      </c>
      <c r="O4">
        <v>0</v>
      </c>
      <c r="P4">
        <v>0</v>
      </c>
      <c r="Q4">
        <v>0</v>
      </c>
      <c r="R4">
        <f>COUNTIF('6-comm+fraud'!H:H,"Fraud")</f>
        <v>0</v>
      </c>
    </row>
    <row r="5" spans="1:18" x14ac:dyDescent="0.4">
      <c r="A5">
        <f>'1-baseline'!A5</f>
        <v>4</v>
      </c>
      <c r="B5" s="1">
        <f>'1-baseline'!I5</f>
        <v>70</v>
      </c>
      <c r="C5" s="1">
        <f ca="1">'2-fraud'!M5</f>
        <v>70</v>
      </c>
      <c r="D5" s="1">
        <f ca="1">'3-uncert'!J5</f>
        <v>70</v>
      </c>
      <c r="E5" s="1">
        <f>'4-auction'!K5</f>
        <v>70</v>
      </c>
      <c r="F5" s="1">
        <f>'5-community'!J5</f>
        <v>70</v>
      </c>
      <c r="G5" s="1">
        <f ca="1">'6-comm+fraud'!O5</f>
        <v>70</v>
      </c>
      <c r="H5" s="1"/>
      <c r="I5" s="1">
        <f t="shared" ca="1" si="0"/>
        <v>420</v>
      </c>
      <c r="J5" s="22">
        <f ca="1">I5/params!$B$14</f>
        <v>4.2</v>
      </c>
      <c r="K5" s="22"/>
      <c r="L5" t="s">
        <v>15</v>
      </c>
      <c r="M5">
        <f>COUNTIF('1-baseline'!J:J,TRUE)</f>
        <v>36</v>
      </c>
      <c r="N5">
        <f ca="1">COUNTIF('2-fraud'!N:N,TRUE)</f>
        <v>36</v>
      </c>
      <c r="O5">
        <f ca="1">COUNTIF('3-uncert'!K:K,TRUE)</f>
        <v>36</v>
      </c>
      <c r="P5">
        <f>COUNTIF('4-auction'!L:L,TRUE)</f>
        <v>36</v>
      </c>
      <c r="Q5">
        <f>COUNTIF('5-community'!K:K,TRUE)</f>
        <v>36</v>
      </c>
      <c r="R5">
        <f ca="1">COUNTIF('6-comm+fraud'!P:P,TRUE)</f>
        <v>36</v>
      </c>
    </row>
    <row r="6" spans="1:18" x14ac:dyDescent="0.4">
      <c r="A6">
        <f>'1-baseline'!A6</f>
        <v>5</v>
      </c>
      <c r="B6" s="1">
        <f>'1-baseline'!I6</f>
        <v>70</v>
      </c>
      <c r="C6" s="1">
        <f ca="1">'2-fraud'!M6</f>
        <v>70</v>
      </c>
      <c r="D6" s="1">
        <f ca="1">'3-uncert'!J6</f>
        <v>70</v>
      </c>
      <c r="E6" s="1">
        <f>'4-auction'!K6</f>
        <v>70</v>
      </c>
      <c r="F6" s="1">
        <f>'5-community'!J6</f>
        <v>70</v>
      </c>
      <c r="G6" s="1">
        <f ca="1">'6-comm+fraud'!O6</f>
        <v>70</v>
      </c>
      <c r="H6" s="1"/>
      <c r="I6" s="1">
        <f t="shared" ca="1" si="0"/>
        <v>420</v>
      </c>
      <c r="J6" s="22">
        <f ca="1">I6/params!$B$14</f>
        <v>4.2</v>
      </c>
      <c r="K6" s="22"/>
      <c r="L6" t="s">
        <v>17</v>
      </c>
      <c r="M6">
        <f t="shared" ref="M6:R6" si="1">M3-M7</f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 x14ac:dyDescent="0.4">
      <c r="A7">
        <f>'1-baseline'!A7</f>
        <v>6</v>
      </c>
      <c r="B7" s="1">
        <f>'1-baseline'!I7</f>
        <v>70</v>
      </c>
      <c r="C7" s="1">
        <f ca="1">'2-fraud'!M7</f>
        <v>70</v>
      </c>
      <c r="D7" s="1">
        <f ca="1">'3-uncert'!J7</f>
        <v>70</v>
      </c>
      <c r="E7" s="1">
        <f>'4-auction'!K7</f>
        <v>70</v>
      </c>
      <c r="F7" s="1">
        <f>'5-community'!J7</f>
        <v>70</v>
      </c>
      <c r="G7" s="1">
        <f ca="1">'6-comm+fraud'!O7</f>
        <v>70</v>
      </c>
      <c r="H7" s="1"/>
      <c r="I7" s="1">
        <f t="shared" ca="1" si="0"/>
        <v>420</v>
      </c>
      <c r="J7" s="22">
        <f ca="1">I7/params!$B$14</f>
        <v>4.2</v>
      </c>
      <c r="K7" s="22"/>
      <c r="L7" t="s">
        <v>41</v>
      </c>
      <c r="M7" s="11">
        <f>COUNTIF('1-baseline'!D:D,"ADDL")</f>
        <v>0</v>
      </c>
      <c r="N7" s="11">
        <f>COUNTIF('2-fraud'!D:D,"ADDL")</f>
        <v>0</v>
      </c>
      <c r="O7" s="11">
        <f>COUNTIF('3-uncert'!D:D,"ADDL")</f>
        <v>0</v>
      </c>
      <c r="P7" s="11">
        <f>COUNTIF('4-auction'!F:F,"ADDL")</f>
        <v>0</v>
      </c>
      <c r="Q7" s="11">
        <f>COUNTIF('5-community'!E:E,"ADDL")</f>
        <v>0</v>
      </c>
      <c r="R7" s="11">
        <f>COUNTIF('6-comm+fraud'!E:E,"ADDL")</f>
        <v>0</v>
      </c>
    </row>
    <row r="8" spans="1:18" x14ac:dyDescent="0.4">
      <c r="A8">
        <f>'1-baseline'!A8</f>
        <v>7</v>
      </c>
      <c r="B8" s="1">
        <f>'1-baseline'!I8</f>
        <v>70</v>
      </c>
      <c r="C8" s="1">
        <f ca="1">'2-fraud'!M8</f>
        <v>70</v>
      </c>
      <c r="D8" s="1">
        <f ca="1">'3-uncert'!J8</f>
        <v>70</v>
      </c>
      <c r="E8" s="1">
        <f>'4-auction'!K8</f>
        <v>70</v>
      </c>
      <c r="F8" s="1">
        <f>'5-community'!J8</f>
        <v>70</v>
      </c>
      <c r="G8" s="1">
        <f ca="1">'6-comm+fraud'!O8</f>
        <v>70</v>
      </c>
      <c r="H8" s="1"/>
      <c r="I8" s="1">
        <f t="shared" ca="1" si="0"/>
        <v>420</v>
      </c>
      <c r="J8" s="22">
        <f ca="1">I8/params!$B$14</f>
        <v>4.2</v>
      </c>
      <c r="K8" s="22"/>
      <c r="L8" t="s">
        <v>44</v>
      </c>
      <c r="M8" s="10">
        <f>SUM('1-baseline'!G:G)</f>
        <v>0</v>
      </c>
      <c r="N8" s="10">
        <f ca="1">SUM('2-fraud'!J:J)</f>
        <v>0</v>
      </c>
      <c r="O8" s="10">
        <f ca="1">SUM('3-uncert'!J:J)</f>
        <v>2520</v>
      </c>
      <c r="P8" s="10">
        <f>SUM('4-auction'!I:I)</f>
        <v>0</v>
      </c>
      <c r="Q8" s="10">
        <f>SUM('5-community'!H:H)</f>
        <v>0</v>
      </c>
      <c r="R8" s="10">
        <f ca="1">SUM('6-comm+fraud'!L:L)</f>
        <v>0</v>
      </c>
    </row>
    <row r="9" spans="1:18" x14ac:dyDescent="0.4">
      <c r="A9">
        <f>'1-baseline'!A9</f>
        <v>8</v>
      </c>
      <c r="B9" s="1">
        <f>'1-baseline'!I9</f>
        <v>70</v>
      </c>
      <c r="C9" s="1">
        <f ca="1">'2-fraud'!M9</f>
        <v>70</v>
      </c>
      <c r="D9" s="1">
        <f ca="1">'3-uncert'!J9</f>
        <v>70</v>
      </c>
      <c r="E9" s="1">
        <f>'4-auction'!K9</f>
        <v>70</v>
      </c>
      <c r="F9" s="1">
        <f>'5-community'!J9</f>
        <v>70</v>
      </c>
      <c r="G9" s="1">
        <f ca="1">'6-comm+fraud'!O9</f>
        <v>70</v>
      </c>
      <c r="H9" s="1"/>
      <c r="I9" s="1">
        <f t="shared" ca="1" si="0"/>
        <v>420</v>
      </c>
      <c r="J9" s="22">
        <f ca="1">I9/params!$B$14</f>
        <v>4.2</v>
      </c>
      <c r="K9" s="22"/>
      <c r="L9" t="s">
        <v>48</v>
      </c>
      <c r="P9" s="10" t="e">
        <f>MEDIAN('4-auction'!C:C)</f>
        <v>#NUM!</v>
      </c>
    </row>
    <row r="10" spans="1:18" x14ac:dyDescent="0.4">
      <c r="A10">
        <f>'1-baseline'!A10</f>
        <v>9</v>
      </c>
      <c r="B10" s="1">
        <f>'1-baseline'!I10</f>
        <v>70</v>
      </c>
      <c r="C10" s="1">
        <f ca="1">'2-fraud'!M10</f>
        <v>70</v>
      </c>
      <c r="D10" s="1">
        <f ca="1">'3-uncert'!J10</f>
        <v>70</v>
      </c>
      <c r="E10" s="1">
        <f>'4-auction'!K10</f>
        <v>70</v>
      </c>
      <c r="F10" s="1">
        <f>'5-community'!J10</f>
        <v>70</v>
      </c>
      <c r="G10" s="1">
        <f ca="1">'6-comm+fraud'!O10</f>
        <v>70</v>
      </c>
      <c r="H10" s="1"/>
      <c r="I10" s="1">
        <f t="shared" ca="1" si="0"/>
        <v>420</v>
      </c>
      <c r="J10" s="22">
        <f ca="1">I10/params!$B$14</f>
        <v>4.2</v>
      </c>
      <c r="K10" s="22"/>
      <c r="L10" t="s">
        <v>51</v>
      </c>
      <c r="P10" s="10">
        <f>MIN('4-auction'!E:E)</f>
        <v>0</v>
      </c>
    </row>
    <row r="11" spans="1:18" x14ac:dyDescent="0.4">
      <c r="A11">
        <f>'1-baseline'!A11</f>
        <v>10</v>
      </c>
      <c r="B11" s="1">
        <f>'1-baseline'!I11</f>
        <v>70</v>
      </c>
      <c r="C11" s="1">
        <f ca="1">'2-fraud'!M11</f>
        <v>70</v>
      </c>
      <c r="D11" s="1">
        <f ca="1">'3-uncert'!J11</f>
        <v>70</v>
      </c>
      <c r="E11" s="1">
        <f>'4-auction'!K11</f>
        <v>70</v>
      </c>
      <c r="F11" s="1">
        <f>'5-community'!J11</f>
        <v>70</v>
      </c>
      <c r="G11" s="1">
        <f ca="1">'6-comm+fraud'!O11</f>
        <v>70</v>
      </c>
      <c r="H11" s="1"/>
      <c r="I11" s="1">
        <f t="shared" ca="1" si="0"/>
        <v>420</v>
      </c>
      <c r="J11" s="22">
        <f ca="1">I11/params!$B$14</f>
        <v>4.2</v>
      </c>
      <c r="K11" s="22"/>
    </row>
    <row r="12" spans="1:18" x14ac:dyDescent="0.4">
      <c r="A12">
        <f>'1-baseline'!A12</f>
        <v>11</v>
      </c>
      <c r="B12" s="1">
        <f>'1-baseline'!I12</f>
        <v>70</v>
      </c>
      <c r="C12" s="1">
        <f ca="1">'2-fraud'!M12</f>
        <v>70</v>
      </c>
      <c r="D12" s="1">
        <f ca="1">'3-uncert'!J12</f>
        <v>70</v>
      </c>
      <c r="E12" s="1">
        <f>'4-auction'!K12</f>
        <v>70</v>
      </c>
      <c r="F12" s="1">
        <f>'5-community'!J12</f>
        <v>70</v>
      </c>
      <c r="G12" s="1">
        <f ca="1">'6-comm+fraud'!O12</f>
        <v>70</v>
      </c>
      <c r="H12" s="1"/>
      <c r="I12" s="1">
        <f t="shared" ca="1" si="0"/>
        <v>420</v>
      </c>
      <c r="J12" s="22">
        <f ca="1">I12/params!$B$14</f>
        <v>4.2</v>
      </c>
      <c r="K12" s="22"/>
      <c r="L12" t="s">
        <v>34</v>
      </c>
      <c r="M12">
        <f ca="1">INT(((COUNT(A:A)-COUNTIF(A:A,0))*RAND())+1)</f>
        <v>25</v>
      </c>
    </row>
    <row r="13" spans="1:18" x14ac:dyDescent="0.4">
      <c r="A13">
        <f>'1-baseline'!A13</f>
        <v>12</v>
      </c>
      <c r="B13" s="1">
        <f>'1-baseline'!I13</f>
        <v>70</v>
      </c>
      <c r="C13" s="1">
        <f ca="1">'2-fraud'!M13</f>
        <v>70</v>
      </c>
      <c r="D13" s="1">
        <f ca="1">'3-uncert'!J13</f>
        <v>70</v>
      </c>
      <c r="E13" s="1">
        <f>'4-auction'!K13</f>
        <v>70</v>
      </c>
      <c r="F13" s="1">
        <f>'5-community'!J13</f>
        <v>70</v>
      </c>
      <c r="G13" s="1">
        <f ca="1">'6-comm+fraud'!O13</f>
        <v>70</v>
      </c>
      <c r="H13" s="1"/>
      <c r="I13" s="1">
        <f t="shared" ca="1" si="0"/>
        <v>420</v>
      </c>
      <c r="J13" s="22">
        <f ca="1">I13/params!$B$14</f>
        <v>4.2</v>
      </c>
      <c r="K13" s="22"/>
      <c r="L13" t="s">
        <v>34</v>
      </c>
      <c r="M13">
        <f ca="1">INT(((COUNT(A:A)-COUNTIF(A:A,0))*RAND())+1)</f>
        <v>1</v>
      </c>
    </row>
    <row r="14" spans="1:18" x14ac:dyDescent="0.4">
      <c r="A14">
        <f>'1-baseline'!A14</f>
        <v>13</v>
      </c>
      <c r="B14" s="1">
        <f>'1-baseline'!I14</f>
        <v>70</v>
      </c>
      <c r="C14" s="1">
        <f ca="1">'2-fraud'!M14</f>
        <v>70</v>
      </c>
      <c r="D14" s="1">
        <f ca="1">'3-uncert'!J14</f>
        <v>70</v>
      </c>
      <c r="E14" s="1">
        <f>'4-auction'!K14</f>
        <v>70</v>
      </c>
      <c r="F14" s="1">
        <f>'5-community'!J14</f>
        <v>70</v>
      </c>
      <c r="G14" s="1">
        <f ca="1">'6-comm+fraud'!O14</f>
        <v>70</v>
      </c>
      <c r="H14" s="1"/>
      <c r="I14" s="1">
        <f t="shared" ca="1" si="0"/>
        <v>420</v>
      </c>
      <c r="J14" s="22">
        <f ca="1">I14/params!$B$14</f>
        <v>4.2</v>
      </c>
      <c r="K14" s="22"/>
    </row>
    <row r="15" spans="1:18" x14ac:dyDescent="0.4">
      <c r="A15">
        <f>'1-baseline'!A15</f>
        <v>14</v>
      </c>
      <c r="B15" s="1">
        <f>'1-baseline'!I15</f>
        <v>70</v>
      </c>
      <c r="C15" s="1">
        <f ca="1">'2-fraud'!M15</f>
        <v>70</v>
      </c>
      <c r="D15" s="1">
        <f ca="1">'3-uncert'!J15</f>
        <v>70</v>
      </c>
      <c r="E15" s="1">
        <f>'4-auction'!K15</f>
        <v>70</v>
      </c>
      <c r="F15" s="1">
        <f>'5-community'!J15</f>
        <v>70</v>
      </c>
      <c r="G15" s="1">
        <f ca="1">'6-comm+fraud'!O15</f>
        <v>70</v>
      </c>
      <c r="H15" s="1"/>
      <c r="I15" s="1">
        <f t="shared" ca="1" si="0"/>
        <v>420</v>
      </c>
      <c r="J15" s="22">
        <f ca="1">I15/params!$B$14</f>
        <v>4.2</v>
      </c>
      <c r="K15" s="22"/>
    </row>
    <row r="16" spans="1:18" x14ac:dyDescent="0.4">
      <c r="A16">
        <f>'1-baseline'!A16</f>
        <v>15</v>
      </c>
      <c r="B16" s="1">
        <f>'1-baseline'!I16</f>
        <v>70</v>
      </c>
      <c r="C16" s="1">
        <f ca="1">'2-fraud'!M16</f>
        <v>70</v>
      </c>
      <c r="D16" s="1">
        <f ca="1">'3-uncert'!J16</f>
        <v>70</v>
      </c>
      <c r="E16" s="1">
        <f>'4-auction'!K16</f>
        <v>70</v>
      </c>
      <c r="F16" s="1">
        <f>'5-community'!J16</f>
        <v>70</v>
      </c>
      <c r="G16" s="1">
        <f ca="1">'6-comm+fraud'!O16</f>
        <v>70</v>
      </c>
      <c r="H16" s="1"/>
      <c r="I16" s="1">
        <f t="shared" ca="1" si="0"/>
        <v>420</v>
      </c>
      <c r="J16" s="22">
        <f ca="1">I16/params!$B$14</f>
        <v>4.2</v>
      </c>
      <c r="K16" s="22"/>
      <c r="L16" t="s">
        <v>71</v>
      </c>
    </row>
    <row r="17" spans="1:11" x14ac:dyDescent="0.4">
      <c r="A17">
        <f>'1-baseline'!A17</f>
        <v>16</v>
      </c>
      <c r="B17" s="1">
        <f>'1-baseline'!I17</f>
        <v>70</v>
      </c>
      <c r="C17" s="1">
        <f ca="1">'2-fraud'!M17</f>
        <v>70</v>
      </c>
      <c r="D17" s="1">
        <f ca="1">'3-uncert'!J17</f>
        <v>70</v>
      </c>
      <c r="E17" s="1">
        <f>'4-auction'!K17</f>
        <v>70</v>
      </c>
      <c r="F17" s="1">
        <f>'5-community'!J17</f>
        <v>70</v>
      </c>
      <c r="G17" s="1">
        <f ca="1">'6-comm+fraud'!O17</f>
        <v>70</v>
      </c>
      <c r="H17" s="1"/>
      <c r="I17" s="1">
        <f t="shared" ca="1" si="0"/>
        <v>420</v>
      </c>
      <c r="J17" s="22">
        <f ca="1">I17/params!$B$14</f>
        <v>4.2</v>
      </c>
      <c r="K17" s="22"/>
    </row>
    <row r="18" spans="1:11" x14ac:dyDescent="0.4">
      <c r="A18">
        <f>'1-baseline'!A18</f>
        <v>17</v>
      </c>
      <c r="B18" s="1">
        <f>'1-baseline'!I18</f>
        <v>70</v>
      </c>
      <c r="C18" s="1">
        <f ca="1">'2-fraud'!M18</f>
        <v>70</v>
      </c>
      <c r="D18" s="1">
        <f ca="1">'3-uncert'!J18</f>
        <v>70</v>
      </c>
      <c r="E18" s="1">
        <f>'4-auction'!K18</f>
        <v>70</v>
      </c>
      <c r="F18" s="1">
        <f>'5-community'!J18</f>
        <v>70</v>
      </c>
      <c r="G18" s="1">
        <f ca="1">'6-comm+fraud'!O18</f>
        <v>70</v>
      </c>
      <c r="H18" s="1"/>
      <c r="I18" s="1">
        <f t="shared" ca="1" si="0"/>
        <v>420</v>
      </c>
      <c r="J18" s="22">
        <f ca="1">I18/params!$B$14</f>
        <v>4.2</v>
      </c>
      <c r="K18" s="22"/>
    </row>
    <row r="19" spans="1:11" x14ac:dyDescent="0.4">
      <c r="A19">
        <f>'1-baseline'!A19</f>
        <v>18</v>
      </c>
      <c r="B19" s="1">
        <f>'1-baseline'!I19</f>
        <v>70</v>
      </c>
      <c r="C19" s="1">
        <f ca="1">'2-fraud'!M19</f>
        <v>70</v>
      </c>
      <c r="D19" s="1">
        <f ca="1">'3-uncert'!J19</f>
        <v>70</v>
      </c>
      <c r="E19" s="1">
        <f>'4-auction'!K19</f>
        <v>70</v>
      </c>
      <c r="F19" s="1">
        <f>'5-community'!J19</f>
        <v>70</v>
      </c>
      <c r="G19" s="1">
        <f ca="1">'6-comm+fraud'!O19</f>
        <v>70</v>
      </c>
      <c r="H19" s="1"/>
      <c r="I19" s="1">
        <f t="shared" ca="1" si="0"/>
        <v>420</v>
      </c>
      <c r="J19" s="22">
        <f ca="1">I19/params!$B$14</f>
        <v>4.2</v>
      </c>
      <c r="K19" s="22"/>
    </row>
    <row r="20" spans="1:11" x14ac:dyDescent="0.4">
      <c r="A20">
        <f>'1-baseline'!A20</f>
        <v>19</v>
      </c>
      <c r="B20" s="1">
        <f>'1-baseline'!I20</f>
        <v>70</v>
      </c>
      <c r="C20" s="1">
        <f ca="1">'2-fraud'!M20</f>
        <v>70</v>
      </c>
      <c r="D20" s="1">
        <f ca="1">'3-uncert'!J20</f>
        <v>70</v>
      </c>
      <c r="E20" s="1">
        <f>'4-auction'!K20</f>
        <v>70</v>
      </c>
      <c r="F20" s="1">
        <f>'5-community'!J20</f>
        <v>70</v>
      </c>
      <c r="G20" s="1">
        <f ca="1">'6-comm+fraud'!O20</f>
        <v>70</v>
      </c>
      <c r="H20" s="1"/>
      <c r="I20" s="1">
        <f t="shared" ca="1" si="0"/>
        <v>420</v>
      </c>
      <c r="J20" s="22">
        <f ca="1">I20/params!$B$14</f>
        <v>4.2</v>
      </c>
      <c r="K20" s="22"/>
    </row>
    <row r="21" spans="1:11" x14ac:dyDescent="0.4">
      <c r="A21">
        <f>'1-baseline'!A21</f>
        <v>20</v>
      </c>
      <c r="B21" s="1">
        <f>'1-baseline'!I21</f>
        <v>70</v>
      </c>
      <c r="C21" s="1">
        <f ca="1">'2-fraud'!M21</f>
        <v>70</v>
      </c>
      <c r="D21" s="1">
        <f ca="1">'3-uncert'!J21</f>
        <v>70</v>
      </c>
      <c r="E21" s="1">
        <f>'4-auction'!K21</f>
        <v>70</v>
      </c>
      <c r="F21" s="1">
        <f>'5-community'!J21</f>
        <v>70</v>
      </c>
      <c r="G21" s="1">
        <f ca="1">'6-comm+fraud'!O21</f>
        <v>70</v>
      </c>
      <c r="H21" s="1"/>
      <c r="I21" s="1">
        <f t="shared" ca="1" si="0"/>
        <v>420</v>
      </c>
      <c r="J21" s="22">
        <f ca="1">I21/params!$B$14</f>
        <v>4.2</v>
      </c>
      <c r="K21" s="22"/>
    </row>
    <row r="22" spans="1:11" x14ac:dyDescent="0.4">
      <c r="A22">
        <f>'1-baseline'!A22</f>
        <v>21</v>
      </c>
      <c r="B22" s="1">
        <f>'1-baseline'!I22</f>
        <v>70</v>
      </c>
      <c r="C22" s="1">
        <f ca="1">'2-fraud'!M22</f>
        <v>70</v>
      </c>
      <c r="D22" s="1">
        <f ca="1">'3-uncert'!J22</f>
        <v>70</v>
      </c>
      <c r="E22" s="1">
        <f>'4-auction'!K22</f>
        <v>70</v>
      </c>
      <c r="F22" s="1">
        <f>'5-community'!J22</f>
        <v>70</v>
      </c>
      <c r="G22" s="1">
        <f ca="1">'6-comm+fraud'!O22</f>
        <v>70</v>
      </c>
      <c r="H22" s="1"/>
      <c r="I22" s="1">
        <f t="shared" ca="1" si="0"/>
        <v>420</v>
      </c>
      <c r="J22" s="22">
        <f ca="1">I22/params!$B$14</f>
        <v>4.2</v>
      </c>
      <c r="K22" s="22"/>
    </row>
    <row r="23" spans="1:11" x14ac:dyDescent="0.4">
      <c r="A23">
        <f>'1-baseline'!A23</f>
        <v>22</v>
      </c>
      <c r="B23" s="1">
        <f>'1-baseline'!I23</f>
        <v>70</v>
      </c>
      <c r="C23" s="1">
        <f ca="1">'2-fraud'!M23</f>
        <v>70</v>
      </c>
      <c r="D23" s="1">
        <f ca="1">'3-uncert'!J23</f>
        <v>70</v>
      </c>
      <c r="E23" s="1">
        <f>'4-auction'!K23</f>
        <v>70</v>
      </c>
      <c r="F23" s="1">
        <f>'5-community'!J23</f>
        <v>70</v>
      </c>
      <c r="G23" s="1">
        <f ca="1">'6-comm+fraud'!O23</f>
        <v>70</v>
      </c>
      <c r="H23" s="1"/>
      <c r="I23" s="1">
        <f t="shared" ca="1" si="0"/>
        <v>420</v>
      </c>
      <c r="J23" s="22">
        <f ca="1">I23/params!$B$14</f>
        <v>4.2</v>
      </c>
      <c r="K23" s="22"/>
    </row>
    <row r="24" spans="1:11" x14ac:dyDescent="0.4">
      <c r="A24">
        <f>'1-baseline'!A24</f>
        <v>23</v>
      </c>
      <c r="B24" s="1">
        <f>'1-baseline'!I24</f>
        <v>70</v>
      </c>
      <c r="C24" s="1">
        <f ca="1">'2-fraud'!M24</f>
        <v>70</v>
      </c>
      <c r="D24" s="1">
        <f ca="1">'3-uncert'!J24</f>
        <v>70</v>
      </c>
      <c r="E24" s="1">
        <f>'4-auction'!K24</f>
        <v>70</v>
      </c>
      <c r="F24" s="1">
        <f>'5-community'!J24</f>
        <v>70</v>
      </c>
      <c r="G24" s="1">
        <f ca="1">'6-comm+fraud'!O24</f>
        <v>70</v>
      </c>
      <c r="H24" s="1"/>
      <c r="I24" s="1">
        <f t="shared" ca="1" si="0"/>
        <v>420</v>
      </c>
      <c r="J24" s="22">
        <f ca="1">I24/params!$B$14</f>
        <v>4.2</v>
      </c>
      <c r="K24" s="22"/>
    </row>
    <row r="25" spans="1:11" x14ac:dyDescent="0.4">
      <c r="A25">
        <f>'1-baseline'!A25</f>
        <v>24</v>
      </c>
      <c r="B25" s="1">
        <f>'1-baseline'!I25</f>
        <v>70</v>
      </c>
      <c r="C25" s="1">
        <f ca="1">'2-fraud'!M25</f>
        <v>70</v>
      </c>
      <c r="D25" s="1">
        <f ca="1">'3-uncert'!J25</f>
        <v>70</v>
      </c>
      <c r="E25" s="1">
        <f>'4-auction'!K25</f>
        <v>70</v>
      </c>
      <c r="F25" s="1">
        <f>'5-community'!J25</f>
        <v>70</v>
      </c>
      <c r="G25" s="1">
        <f ca="1">'6-comm+fraud'!O25</f>
        <v>70</v>
      </c>
      <c r="H25" s="1"/>
      <c r="I25" s="1">
        <f t="shared" ca="1" si="0"/>
        <v>420</v>
      </c>
      <c r="J25" s="22">
        <f ca="1">I25/params!$B$14</f>
        <v>4.2</v>
      </c>
      <c r="K25" s="22"/>
    </row>
    <row r="26" spans="1:11" x14ac:dyDescent="0.4">
      <c r="A26">
        <f>'1-baseline'!A26</f>
        <v>25</v>
      </c>
      <c r="B26" s="1">
        <f>'1-baseline'!I26</f>
        <v>70</v>
      </c>
      <c r="C26" s="1">
        <f ca="1">'2-fraud'!M26</f>
        <v>70</v>
      </c>
      <c r="D26" s="1">
        <f ca="1">'3-uncert'!J26</f>
        <v>70</v>
      </c>
      <c r="E26" s="1">
        <f>'4-auction'!K26</f>
        <v>70</v>
      </c>
      <c r="F26" s="1">
        <f>'5-community'!J26</f>
        <v>70</v>
      </c>
      <c r="G26" s="1">
        <f ca="1">'6-comm+fraud'!O26</f>
        <v>70</v>
      </c>
      <c r="H26" s="1"/>
      <c r="I26" s="1">
        <f t="shared" ca="1" si="0"/>
        <v>420</v>
      </c>
      <c r="J26" s="22">
        <f ca="1">I26/params!$B$14</f>
        <v>4.2</v>
      </c>
      <c r="K26" s="22"/>
    </row>
    <row r="27" spans="1:11" x14ac:dyDescent="0.4">
      <c r="A27">
        <f>'1-baseline'!A27</f>
        <v>26</v>
      </c>
      <c r="B27" s="1">
        <f>'1-baseline'!I27</f>
        <v>70</v>
      </c>
      <c r="C27" s="1">
        <f ca="1">'2-fraud'!M27</f>
        <v>70</v>
      </c>
      <c r="D27" s="1">
        <f ca="1">'3-uncert'!J27</f>
        <v>70</v>
      </c>
      <c r="E27" s="1">
        <f>'4-auction'!K27</f>
        <v>70</v>
      </c>
      <c r="F27" s="1">
        <f>'5-community'!J27</f>
        <v>70</v>
      </c>
      <c r="G27" s="1">
        <f ca="1">'6-comm+fraud'!O27</f>
        <v>70</v>
      </c>
      <c r="H27" s="1"/>
      <c r="I27" s="1">
        <f t="shared" ca="1" si="0"/>
        <v>420</v>
      </c>
      <c r="J27" s="22">
        <f ca="1">I27/params!$B$14</f>
        <v>4.2</v>
      </c>
      <c r="K27" s="22"/>
    </row>
    <row r="28" spans="1:11" x14ac:dyDescent="0.4">
      <c r="A28">
        <f>'1-baseline'!A28</f>
        <v>27</v>
      </c>
      <c r="B28" s="1">
        <f>'1-baseline'!I28</f>
        <v>70</v>
      </c>
      <c r="C28" s="1">
        <f ca="1">'2-fraud'!M28</f>
        <v>70</v>
      </c>
      <c r="D28" s="1">
        <f ca="1">'3-uncert'!J28</f>
        <v>70</v>
      </c>
      <c r="E28" s="1">
        <f>'4-auction'!K28</f>
        <v>70</v>
      </c>
      <c r="F28" s="1">
        <f>'5-community'!J28</f>
        <v>70</v>
      </c>
      <c r="G28" s="1">
        <f ca="1">'6-comm+fraud'!O28</f>
        <v>70</v>
      </c>
      <c r="H28" s="1"/>
      <c r="I28" s="1">
        <f t="shared" ca="1" si="0"/>
        <v>420</v>
      </c>
      <c r="J28" s="22">
        <f ca="1">I28/params!$B$14</f>
        <v>4.2</v>
      </c>
      <c r="K28" s="22"/>
    </row>
    <row r="29" spans="1:11" x14ac:dyDescent="0.4">
      <c r="A29">
        <f>'1-baseline'!A29</f>
        <v>28</v>
      </c>
      <c r="B29" s="1">
        <f>'1-baseline'!I29</f>
        <v>70</v>
      </c>
      <c r="C29" s="1">
        <f ca="1">'2-fraud'!M29</f>
        <v>70</v>
      </c>
      <c r="D29" s="1">
        <f ca="1">'3-uncert'!J29</f>
        <v>70</v>
      </c>
      <c r="E29" s="1">
        <f>'4-auction'!K29</f>
        <v>70</v>
      </c>
      <c r="F29" s="1">
        <f>'5-community'!J29</f>
        <v>70</v>
      </c>
      <c r="G29" s="1">
        <f ca="1">'6-comm+fraud'!O29</f>
        <v>70</v>
      </c>
      <c r="H29" s="1"/>
      <c r="I29" s="1">
        <f t="shared" ca="1" si="0"/>
        <v>420</v>
      </c>
      <c r="J29" s="22">
        <f ca="1">I29/params!$B$14</f>
        <v>4.2</v>
      </c>
      <c r="K29" s="22"/>
    </row>
    <row r="30" spans="1:11" x14ac:dyDescent="0.4">
      <c r="A30">
        <f>'1-baseline'!A30</f>
        <v>29</v>
      </c>
      <c r="B30" s="1">
        <f>'1-baseline'!I30</f>
        <v>70</v>
      </c>
      <c r="C30" s="1">
        <f ca="1">'2-fraud'!M30</f>
        <v>70</v>
      </c>
      <c r="D30" s="1">
        <f ca="1">'3-uncert'!J30</f>
        <v>70</v>
      </c>
      <c r="E30" s="1">
        <f>'4-auction'!K30</f>
        <v>70</v>
      </c>
      <c r="F30" s="1">
        <f>'5-community'!J30</f>
        <v>70</v>
      </c>
      <c r="G30" s="1">
        <f ca="1">'6-comm+fraud'!O30</f>
        <v>70</v>
      </c>
      <c r="H30" s="1"/>
      <c r="I30" s="1">
        <f t="shared" ca="1" si="0"/>
        <v>420</v>
      </c>
      <c r="J30" s="22">
        <f ca="1">I30/params!$B$14</f>
        <v>4.2</v>
      </c>
      <c r="K30" s="22"/>
    </row>
    <row r="31" spans="1:11" x14ac:dyDescent="0.4">
      <c r="A31">
        <f>'1-baseline'!A31</f>
        <v>30</v>
      </c>
      <c r="B31" s="1">
        <f>'1-baseline'!I31</f>
        <v>70</v>
      </c>
      <c r="C31" s="1">
        <f ca="1">'2-fraud'!M31</f>
        <v>70</v>
      </c>
      <c r="D31" s="1">
        <f ca="1">'3-uncert'!J31</f>
        <v>70</v>
      </c>
      <c r="E31" s="1">
        <f>'4-auction'!K31</f>
        <v>70</v>
      </c>
      <c r="F31" s="1">
        <f>'5-community'!J31</f>
        <v>70</v>
      </c>
      <c r="G31" s="1">
        <f ca="1">'6-comm+fraud'!O31</f>
        <v>70</v>
      </c>
      <c r="H31" s="1"/>
      <c r="I31" s="1">
        <f t="shared" ca="1" si="0"/>
        <v>420</v>
      </c>
      <c r="J31" s="22">
        <f ca="1">I31/params!$B$14</f>
        <v>4.2</v>
      </c>
      <c r="K31" s="22"/>
    </row>
    <row r="32" spans="1:11" x14ac:dyDescent="0.4">
      <c r="A32">
        <f>'1-baseline'!A32</f>
        <v>31</v>
      </c>
      <c r="B32" s="1">
        <f>'1-baseline'!I32</f>
        <v>70</v>
      </c>
      <c r="C32" s="1">
        <f ca="1">'2-fraud'!M32</f>
        <v>70</v>
      </c>
      <c r="D32" s="1">
        <f ca="1">'3-uncert'!J32</f>
        <v>70</v>
      </c>
      <c r="E32" s="1">
        <f>'4-auction'!K32</f>
        <v>70</v>
      </c>
      <c r="F32" s="1">
        <f>'5-community'!J32</f>
        <v>70</v>
      </c>
      <c r="G32" s="1">
        <f ca="1">'6-comm+fraud'!O32</f>
        <v>70</v>
      </c>
      <c r="H32" s="1"/>
      <c r="I32" s="1">
        <f t="shared" ca="1" si="0"/>
        <v>420</v>
      </c>
      <c r="J32" s="22">
        <f ca="1">I32/params!$B$14</f>
        <v>4.2</v>
      </c>
      <c r="K32" s="22"/>
    </row>
    <row r="33" spans="1:11" x14ac:dyDescent="0.4">
      <c r="A33">
        <f>'1-baseline'!A33</f>
        <v>32</v>
      </c>
      <c r="B33" s="1">
        <f>'1-baseline'!I33</f>
        <v>70</v>
      </c>
      <c r="C33" s="1">
        <f ca="1">'2-fraud'!M33</f>
        <v>70</v>
      </c>
      <c r="D33" s="1">
        <f ca="1">'3-uncert'!J33</f>
        <v>70</v>
      </c>
      <c r="E33" s="1">
        <f>'4-auction'!K33</f>
        <v>70</v>
      </c>
      <c r="F33" s="1">
        <f>'5-community'!J33</f>
        <v>70</v>
      </c>
      <c r="G33" s="1">
        <f ca="1">'6-comm+fraud'!O33</f>
        <v>70</v>
      </c>
      <c r="H33" s="1"/>
      <c r="I33" s="1">
        <f t="shared" ca="1" si="0"/>
        <v>420</v>
      </c>
      <c r="J33" s="22">
        <f ca="1">I33/params!$B$14</f>
        <v>4.2</v>
      </c>
      <c r="K33" s="22"/>
    </row>
    <row r="34" spans="1:11" x14ac:dyDescent="0.4">
      <c r="A34">
        <f>'1-baseline'!A34</f>
        <v>33</v>
      </c>
      <c r="B34" s="1">
        <f>'1-baseline'!I34</f>
        <v>70</v>
      </c>
      <c r="C34" s="1">
        <f ca="1">'2-fraud'!M34</f>
        <v>70</v>
      </c>
      <c r="D34" s="1">
        <f ca="1">'3-uncert'!J34</f>
        <v>70</v>
      </c>
      <c r="E34" s="1">
        <f>'4-auction'!K34</f>
        <v>70</v>
      </c>
      <c r="F34" s="1">
        <f>'5-community'!J34</f>
        <v>70</v>
      </c>
      <c r="G34" s="1">
        <f ca="1">'6-comm+fraud'!O34</f>
        <v>70</v>
      </c>
      <c r="H34" s="1"/>
      <c r="I34" s="1">
        <f t="shared" ca="1" si="0"/>
        <v>420</v>
      </c>
      <c r="J34" s="22">
        <f ca="1">I34/params!$B$14</f>
        <v>4.2</v>
      </c>
      <c r="K34" s="22"/>
    </row>
    <row r="35" spans="1:11" x14ac:dyDescent="0.4">
      <c r="A35">
        <f>'1-baseline'!A35</f>
        <v>34</v>
      </c>
      <c r="B35" s="1">
        <f>'1-baseline'!I35</f>
        <v>70</v>
      </c>
      <c r="C35" s="1">
        <f ca="1">'2-fraud'!M35</f>
        <v>70</v>
      </c>
      <c r="D35" s="1">
        <f ca="1">'3-uncert'!J35</f>
        <v>70</v>
      </c>
      <c r="E35" s="1">
        <f>'4-auction'!K35</f>
        <v>70</v>
      </c>
      <c r="F35" s="1">
        <f>'5-community'!J35</f>
        <v>70</v>
      </c>
      <c r="G35" s="1">
        <f ca="1">'6-comm+fraud'!O35</f>
        <v>70</v>
      </c>
      <c r="H35" s="1"/>
      <c r="I35" s="1">
        <f t="shared" ca="1" si="0"/>
        <v>420</v>
      </c>
      <c r="J35" s="22">
        <f ca="1">I35/params!$B$14</f>
        <v>4.2</v>
      </c>
      <c r="K35" s="22"/>
    </row>
    <row r="36" spans="1:11" x14ac:dyDescent="0.4">
      <c r="A36">
        <f>'1-baseline'!A36</f>
        <v>35</v>
      </c>
      <c r="B36" s="1">
        <f>'1-baseline'!I36</f>
        <v>70</v>
      </c>
      <c r="C36" s="1">
        <f ca="1">'2-fraud'!M36</f>
        <v>70</v>
      </c>
      <c r="D36" s="1">
        <f ca="1">'3-uncert'!J36</f>
        <v>70</v>
      </c>
      <c r="E36" s="1">
        <f>'4-auction'!K36</f>
        <v>70</v>
      </c>
      <c r="F36" s="1">
        <f>'5-community'!J36</f>
        <v>70</v>
      </c>
      <c r="G36" s="1">
        <f ca="1">'6-comm+fraud'!O36</f>
        <v>70</v>
      </c>
      <c r="H36" s="1"/>
      <c r="I36" s="1">
        <f t="shared" ca="1" si="0"/>
        <v>420</v>
      </c>
      <c r="J36" s="22">
        <f ca="1">I36/params!$B$14</f>
        <v>4.2</v>
      </c>
      <c r="K36" s="22"/>
    </row>
    <row r="37" spans="1:11" x14ac:dyDescent="0.4">
      <c r="A37">
        <f>'1-baseline'!A37</f>
        <v>36</v>
      </c>
      <c r="B37" s="1">
        <f>'1-baseline'!I37</f>
        <v>70</v>
      </c>
      <c r="C37" s="1">
        <f ca="1">'2-fraud'!M37</f>
        <v>70</v>
      </c>
      <c r="D37" s="1">
        <f ca="1">'3-uncert'!J37</f>
        <v>70</v>
      </c>
      <c r="E37" s="1">
        <f>'4-auction'!K37</f>
        <v>70</v>
      </c>
      <c r="F37" s="1">
        <f>'5-community'!J37</f>
        <v>70</v>
      </c>
      <c r="G37" s="1">
        <f ca="1">'6-comm+fraud'!O37</f>
        <v>70</v>
      </c>
      <c r="H37" s="1"/>
      <c r="I37" s="1">
        <f t="shared" ca="1" si="0"/>
        <v>420</v>
      </c>
      <c r="J37" s="22">
        <f ca="1">I37/params!$B$14</f>
        <v>4.2</v>
      </c>
      <c r="K37" s="22"/>
    </row>
    <row r="38" spans="1:11" x14ac:dyDescent="0.4">
      <c r="A38">
        <f>'1-baseline'!A38</f>
        <v>0</v>
      </c>
      <c r="B38" s="1">
        <f>'1-baseline'!I38</f>
        <v>0</v>
      </c>
      <c r="C38" s="1">
        <f>'2-fraud'!M38</f>
        <v>0</v>
      </c>
      <c r="D38" s="1">
        <f>'3-uncert'!J38</f>
        <v>0</v>
      </c>
      <c r="E38" s="1">
        <f>'4-auction'!K38</f>
        <v>0</v>
      </c>
      <c r="F38" s="1">
        <f>'5-community'!J38</f>
        <v>0</v>
      </c>
      <c r="G38" s="1">
        <f>'6-comm+fraud'!O38</f>
        <v>0</v>
      </c>
      <c r="H38" s="1"/>
      <c r="I38" s="1">
        <f t="shared" si="0"/>
        <v>0</v>
      </c>
      <c r="J38" s="22">
        <f>I38/params!$B$14</f>
        <v>0</v>
      </c>
      <c r="K38" s="22"/>
    </row>
    <row r="39" spans="1:11" x14ac:dyDescent="0.4">
      <c r="A39">
        <f>'1-baseline'!A39</f>
        <v>0</v>
      </c>
      <c r="B39" s="1">
        <f>'1-baseline'!I39</f>
        <v>0</v>
      </c>
      <c r="C39" s="1">
        <f>'2-fraud'!M39</f>
        <v>0</v>
      </c>
      <c r="D39" s="1">
        <f>'3-uncert'!J39</f>
        <v>0</v>
      </c>
      <c r="E39" s="1">
        <f>'4-auction'!K39</f>
        <v>0</v>
      </c>
      <c r="F39" s="1">
        <f>'5-community'!J39</f>
        <v>0</v>
      </c>
      <c r="G39" s="1">
        <f>'6-comm+fraud'!O39</f>
        <v>0</v>
      </c>
      <c r="H39" s="1"/>
      <c r="I39" s="1">
        <f t="shared" si="0"/>
        <v>0</v>
      </c>
      <c r="J39" s="22">
        <f>I39/params!$B$14</f>
        <v>0</v>
      </c>
      <c r="K39" s="22"/>
    </row>
    <row r="40" spans="1:11" x14ac:dyDescent="0.4">
      <c r="A40">
        <f>'1-baseline'!A40</f>
        <v>0</v>
      </c>
      <c r="B40" s="1">
        <f>'1-baseline'!I40</f>
        <v>0</v>
      </c>
      <c r="C40" s="1">
        <f>'2-fraud'!M40</f>
        <v>0</v>
      </c>
      <c r="D40" s="1">
        <f>'3-uncert'!J40</f>
        <v>0</v>
      </c>
      <c r="E40" s="1">
        <f>'4-auction'!K40</f>
        <v>0</v>
      </c>
      <c r="F40" s="1">
        <f>'5-community'!J40</f>
        <v>0</v>
      </c>
      <c r="G40" s="1">
        <f>'6-comm+fraud'!O40</f>
        <v>0</v>
      </c>
      <c r="H40" s="1"/>
      <c r="I40" s="1">
        <f t="shared" si="0"/>
        <v>0</v>
      </c>
      <c r="J40" s="22">
        <f>I40/params!$B$14</f>
        <v>0</v>
      </c>
      <c r="K40" s="22"/>
    </row>
    <row r="41" spans="1:11" x14ac:dyDescent="0.4">
      <c r="A41">
        <f>'1-baseline'!A41</f>
        <v>0</v>
      </c>
      <c r="B41" s="1">
        <f>'1-baseline'!I41</f>
        <v>0</v>
      </c>
      <c r="C41" s="1">
        <f>'2-fraud'!M41</f>
        <v>0</v>
      </c>
      <c r="D41" s="1">
        <f>'3-uncert'!J41</f>
        <v>0</v>
      </c>
      <c r="E41" s="1">
        <f>'4-auction'!K41</f>
        <v>0</v>
      </c>
      <c r="F41" s="1">
        <f>'5-community'!J41</f>
        <v>0</v>
      </c>
      <c r="G41" s="1">
        <f>'6-comm+fraud'!O41</f>
        <v>0</v>
      </c>
      <c r="H41" s="1"/>
      <c r="I41" s="1">
        <f t="shared" si="0"/>
        <v>0</v>
      </c>
      <c r="J41" s="22">
        <f>I41/params!$B$14</f>
        <v>0</v>
      </c>
      <c r="K41" s="22"/>
    </row>
    <row r="42" spans="1:11" x14ac:dyDescent="0.4">
      <c r="A42">
        <f>'1-baseline'!A42</f>
        <v>0</v>
      </c>
      <c r="B42" s="1">
        <f>'1-baseline'!I42</f>
        <v>0</v>
      </c>
      <c r="C42" s="1">
        <f>'2-fraud'!M42</f>
        <v>0</v>
      </c>
      <c r="D42" s="1">
        <f>'3-uncert'!J42</f>
        <v>0</v>
      </c>
      <c r="E42" s="1">
        <f>'4-auction'!K42</f>
        <v>0</v>
      </c>
      <c r="F42" s="1">
        <f>'5-community'!J42</f>
        <v>0</v>
      </c>
      <c r="G42" s="1">
        <f>'6-comm+fraud'!O42</f>
        <v>0</v>
      </c>
      <c r="H42" s="1"/>
      <c r="I42" s="1">
        <f t="shared" si="0"/>
        <v>0</v>
      </c>
      <c r="J42" s="22">
        <f>I42/params!$B$14</f>
        <v>0</v>
      </c>
      <c r="K42" s="22"/>
    </row>
    <row r="43" spans="1:11" x14ac:dyDescent="0.4">
      <c r="A43">
        <f>'1-baseline'!A43</f>
        <v>0</v>
      </c>
      <c r="B43" s="1">
        <f>'1-baseline'!I43</f>
        <v>0</v>
      </c>
      <c r="C43" s="1">
        <f>'2-fraud'!M43</f>
        <v>0</v>
      </c>
      <c r="D43" s="1">
        <f>'3-uncert'!J43</f>
        <v>0</v>
      </c>
      <c r="E43" s="1">
        <f>'4-auction'!K43</f>
        <v>0</v>
      </c>
      <c r="F43" s="1">
        <f>'5-community'!J43</f>
        <v>0</v>
      </c>
      <c r="G43" s="1">
        <f>'6-comm+fraud'!O43</f>
        <v>0</v>
      </c>
      <c r="H43" s="1"/>
      <c r="I43" s="1">
        <f t="shared" si="0"/>
        <v>0</v>
      </c>
      <c r="J43" s="22">
        <f>I43/params!$B$14</f>
        <v>0</v>
      </c>
      <c r="K43" s="22"/>
    </row>
    <row r="44" spans="1:11" x14ac:dyDescent="0.4">
      <c r="A44">
        <f>'1-baseline'!A44</f>
        <v>0</v>
      </c>
      <c r="B44" s="1">
        <f>'1-baseline'!I44</f>
        <v>0</v>
      </c>
      <c r="C44" s="1">
        <f>'2-fraud'!M44</f>
        <v>0</v>
      </c>
      <c r="D44" s="1">
        <f>'3-uncert'!J44</f>
        <v>0</v>
      </c>
      <c r="E44" s="1">
        <f>'4-auction'!K44</f>
        <v>0</v>
      </c>
      <c r="F44" s="1">
        <f>'5-community'!J44</f>
        <v>0</v>
      </c>
      <c r="G44" s="1">
        <f>'6-comm+fraud'!O44</f>
        <v>0</v>
      </c>
      <c r="H44" s="1"/>
      <c r="I44" s="1">
        <f t="shared" si="0"/>
        <v>0</v>
      </c>
      <c r="J44" s="22">
        <f>I44/params!$B$14</f>
        <v>0</v>
      </c>
      <c r="K44" s="22"/>
    </row>
    <row r="45" spans="1:11" x14ac:dyDescent="0.4">
      <c r="A45">
        <f>'1-baseline'!A45</f>
        <v>0</v>
      </c>
      <c r="B45" s="1">
        <f>'1-baseline'!I45</f>
        <v>0</v>
      </c>
      <c r="C45" s="1">
        <f>'2-fraud'!M45</f>
        <v>0</v>
      </c>
      <c r="D45" s="1">
        <f>'3-uncert'!J45</f>
        <v>0</v>
      </c>
      <c r="E45" s="1">
        <f>'4-auction'!K45</f>
        <v>0</v>
      </c>
      <c r="F45" s="1">
        <f>'5-community'!J45</f>
        <v>0</v>
      </c>
      <c r="G45" s="1">
        <f>'6-comm+fraud'!O45</f>
        <v>0</v>
      </c>
      <c r="H45" s="1"/>
      <c r="I45" s="1">
        <f t="shared" si="0"/>
        <v>0</v>
      </c>
      <c r="J45" s="22">
        <f>I45/params!$B$14</f>
        <v>0</v>
      </c>
      <c r="K45" s="22"/>
    </row>
    <row r="46" spans="1:11" x14ac:dyDescent="0.4">
      <c r="A46">
        <f>'1-baseline'!A46</f>
        <v>0</v>
      </c>
      <c r="B46" s="1">
        <f>'1-baseline'!I46</f>
        <v>0</v>
      </c>
      <c r="C46" s="1">
        <f>'2-fraud'!M46</f>
        <v>0</v>
      </c>
      <c r="D46" s="1">
        <f>'3-uncert'!J46</f>
        <v>0</v>
      </c>
      <c r="E46" s="1">
        <f>'4-auction'!K46</f>
        <v>0</v>
      </c>
      <c r="F46" s="1">
        <f>'5-community'!J46</f>
        <v>0</v>
      </c>
      <c r="G46" s="1">
        <f>'6-comm+fraud'!O46</f>
        <v>0</v>
      </c>
      <c r="H46" s="1"/>
      <c r="I46" s="1">
        <f t="shared" si="0"/>
        <v>0</v>
      </c>
      <c r="J46" s="22">
        <f>I46/params!$B$14</f>
        <v>0</v>
      </c>
      <c r="K46" s="22"/>
    </row>
    <row r="47" spans="1:11" x14ac:dyDescent="0.4">
      <c r="A47">
        <f>'1-baseline'!A47</f>
        <v>0</v>
      </c>
      <c r="B47" s="1">
        <f>'1-baseline'!I47</f>
        <v>0</v>
      </c>
      <c r="C47" s="1">
        <f>'2-fraud'!M47</f>
        <v>0</v>
      </c>
      <c r="D47" s="1">
        <f>'3-uncert'!J47</f>
        <v>0</v>
      </c>
      <c r="E47" s="1">
        <f>'4-auction'!K47</f>
        <v>0</v>
      </c>
      <c r="F47" s="1">
        <f>'5-community'!J47</f>
        <v>0</v>
      </c>
      <c r="G47" s="1">
        <f>'6-comm+fraud'!O47</f>
        <v>0</v>
      </c>
      <c r="H47" s="1"/>
      <c r="I47" s="1">
        <f t="shared" si="0"/>
        <v>0</v>
      </c>
      <c r="J47" s="22">
        <f>I47/params!$B$14</f>
        <v>0</v>
      </c>
      <c r="K47" s="22"/>
    </row>
    <row r="48" spans="1:11" x14ac:dyDescent="0.4">
      <c r="A48">
        <f>'1-baseline'!A48</f>
        <v>0</v>
      </c>
      <c r="B48" s="1">
        <f>'1-baseline'!I48</f>
        <v>0</v>
      </c>
      <c r="C48" s="1">
        <f>'2-fraud'!M48</f>
        <v>0</v>
      </c>
      <c r="D48" s="1">
        <f>'3-uncert'!J48</f>
        <v>0</v>
      </c>
      <c r="E48" s="1">
        <f>'4-auction'!K48</f>
        <v>0</v>
      </c>
      <c r="F48" s="1">
        <f>'5-community'!J48</f>
        <v>0</v>
      </c>
      <c r="G48" s="1">
        <f>'6-comm+fraud'!O48</f>
        <v>0</v>
      </c>
      <c r="H48" s="1"/>
      <c r="I48" s="1">
        <f t="shared" si="0"/>
        <v>0</v>
      </c>
      <c r="J48" s="22">
        <f>I48/params!$B$14</f>
        <v>0</v>
      </c>
      <c r="K48" s="22"/>
    </row>
    <row r="49" spans="1:11" x14ac:dyDescent="0.4">
      <c r="A49">
        <f>'1-baseline'!A49</f>
        <v>0</v>
      </c>
      <c r="B49" s="1">
        <f>'1-baseline'!I49</f>
        <v>0</v>
      </c>
      <c r="C49" s="1">
        <f>'2-fraud'!M49</f>
        <v>0</v>
      </c>
      <c r="D49" s="1">
        <f>'3-uncert'!J49</f>
        <v>0</v>
      </c>
      <c r="E49" s="1">
        <f>'4-auction'!K49</f>
        <v>0</v>
      </c>
      <c r="F49" s="1">
        <f>'5-community'!J49</f>
        <v>0</v>
      </c>
      <c r="G49" s="1">
        <f>'6-comm+fraud'!O49</f>
        <v>0</v>
      </c>
      <c r="H49" s="1"/>
      <c r="I49" s="1">
        <f t="shared" si="0"/>
        <v>0</v>
      </c>
      <c r="J49" s="22">
        <f>I49/params!$B$14</f>
        <v>0</v>
      </c>
      <c r="K49" s="22"/>
    </row>
    <row r="50" spans="1:11" x14ac:dyDescent="0.4">
      <c r="A50">
        <f>'1-baseline'!A50</f>
        <v>0</v>
      </c>
      <c r="B50" s="1">
        <f>'1-baseline'!I50</f>
        <v>0</v>
      </c>
      <c r="C50" s="1">
        <f>'2-fraud'!M50</f>
        <v>0</v>
      </c>
      <c r="D50" s="1">
        <f>'3-uncert'!J50</f>
        <v>0</v>
      </c>
      <c r="E50" s="1">
        <f>'4-auction'!K50</f>
        <v>0</v>
      </c>
      <c r="F50" s="1">
        <f>'5-community'!J50</f>
        <v>0</v>
      </c>
      <c r="G50" s="1">
        <f>'6-comm+fraud'!O50</f>
        <v>0</v>
      </c>
      <c r="H50" s="1"/>
      <c r="I50" s="1">
        <f t="shared" si="0"/>
        <v>0</v>
      </c>
      <c r="J50" s="22">
        <f>I50/params!$B$14</f>
        <v>0</v>
      </c>
      <c r="K50" s="22"/>
    </row>
    <row r="51" spans="1:11" x14ac:dyDescent="0.4">
      <c r="A51">
        <f>'1-baseline'!A51</f>
        <v>0</v>
      </c>
      <c r="B51" s="1">
        <f>'1-baseline'!I51</f>
        <v>0</v>
      </c>
      <c r="C51" s="1">
        <f>'2-fraud'!M51</f>
        <v>0</v>
      </c>
      <c r="D51" s="1">
        <f>'3-uncert'!J51</f>
        <v>0</v>
      </c>
      <c r="E51" s="1">
        <f>'4-auction'!K51</f>
        <v>0</v>
      </c>
      <c r="F51" s="1">
        <f>'5-community'!J51</f>
        <v>0</v>
      </c>
      <c r="G51" s="1">
        <f>'6-comm+fraud'!O51</f>
        <v>0</v>
      </c>
      <c r="H51" s="1"/>
      <c r="I51" s="1">
        <f t="shared" si="0"/>
        <v>0</v>
      </c>
      <c r="J51" s="22">
        <f>I51/params!$B$14</f>
        <v>0</v>
      </c>
      <c r="K51" s="22"/>
    </row>
    <row r="52" spans="1:11" x14ac:dyDescent="0.4">
      <c r="A52">
        <f>'1-baseline'!A52</f>
        <v>0</v>
      </c>
      <c r="B52" s="1">
        <f>'1-baseline'!I52</f>
        <v>0</v>
      </c>
      <c r="C52" s="1">
        <f>'2-fraud'!M52</f>
        <v>0</v>
      </c>
      <c r="D52" s="1">
        <f>'3-uncert'!J52</f>
        <v>0</v>
      </c>
      <c r="E52" s="1">
        <f>'4-auction'!K52</f>
        <v>0</v>
      </c>
      <c r="F52" s="1">
        <f>'5-community'!J52</f>
        <v>0</v>
      </c>
      <c r="G52" s="1">
        <f>'6-comm+fraud'!O52</f>
        <v>0</v>
      </c>
      <c r="H52" s="1"/>
      <c r="I52" s="1">
        <f t="shared" si="0"/>
        <v>0</v>
      </c>
      <c r="J52" s="22">
        <f>I52/params!$B$14</f>
        <v>0</v>
      </c>
      <c r="K52" s="22"/>
    </row>
    <row r="53" spans="1:11" x14ac:dyDescent="0.4">
      <c r="A53">
        <f>'1-baseline'!A53</f>
        <v>0</v>
      </c>
      <c r="B53" s="1">
        <f>'1-baseline'!I53</f>
        <v>0</v>
      </c>
      <c r="C53" s="1">
        <f>'2-fraud'!M53</f>
        <v>0</v>
      </c>
      <c r="D53" s="1">
        <f>'3-uncert'!J53</f>
        <v>0</v>
      </c>
      <c r="E53" s="1">
        <f>'4-auction'!K53</f>
        <v>0</v>
      </c>
      <c r="F53" s="1">
        <f>'5-community'!J53</f>
        <v>0</v>
      </c>
      <c r="G53" s="1">
        <f>'6-comm+fraud'!O53</f>
        <v>0</v>
      </c>
      <c r="H53" s="1"/>
      <c r="I53" s="1">
        <f t="shared" si="0"/>
        <v>0</v>
      </c>
      <c r="J53" s="22">
        <f>I53/params!$B$14</f>
        <v>0</v>
      </c>
      <c r="K53" s="22"/>
    </row>
    <row r="54" spans="1:11" x14ac:dyDescent="0.4">
      <c r="A54">
        <f>'1-baseline'!A54</f>
        <v>0</v>
      </c>
      <c r="B54" s="1">
        <f>'1-baseline'!I54</f>
        <v>0</v>
      </c>
      <c r="C54" s="1">
        <f>'2-fraud'!M54</f>
        <v>0</v>
      </c>
      <c r="D54" s="1">
        <f>'3-uncert'!J54</f>
        <v>0</v>
      </c>
      <c r="E54" s="1">
        <f>'4-auction'!K54</f>
        <v>0</v>
      </c>
      <c r="F54" s="1">
        <f>'5-community'!J54</f>
        <v>0</v>
      </c>
      <c r="G54" s="1">
        <f>'6-comm+fraud'!O54</f>
        <v>0</v>
      </c>
      <c r="H54" s="1"/>
      <c r="I54" s="1">
        <f t="shared" si="0"/>
        <v>0</v>
      </c>
      <c r="J54" s="22">
        <f>I54/params!$B$14</f>
        <v>0</v>
      </c>
      <c r="K54" s="22"/>
    </row>
    <row r="55" spans="1:11" x14ac:dyDescent="0.4">
      <c r="A55">
        <f>'1-baseline'!A55</f>
        <v>0</v>
      </c>
      <c r="B55" s="1">
        <f>'1-baseline'!I55</f>
        <v>0</v>
      </c>
      <c r="C55" s="1">
        <f>'2-fraud'!M55</f>
        <v>0</v>
      </c>
      <c r="D55" s="1">
        <f>'3-uncert'!J55</f>
        <v>0</v>
      </c>
      <c r="E55" s="1">
        <f>'4-auction'!K55</f>
        <v>0</v>
      </c>
      <c r="F55" s="1">
        <f>'5-community'!J55</f>
        <v>0</v>
      </c>
      <c r="G55" s="1">
        <f>'6-comm+fraud'!O55</f>
        <v>0</v>
      </c>
      <c r="H55" s="1"/>
      <c r="I55" s="1">
        <f t="shared" si="0"/>
        <v>0</v>
      </c>
      <c r="J55" s="22">
        <f>I55/params!$B$14</f>
        <v>0</v>
      </c>
      <c r="K55" s="22"/>
    </row>
    <row r="56" spans="1:11" x14ac:dyDescent="0.4">
      <c r="A56">
        <f>'1-baseline'!A56</f>
        <v>0</v>
      </c>
      <c r="B56" s="1">
        <f>'1-baseline'!I56</f>
        <v>0</v>
      </c>
      <c r="C56" s="1">
        <f>'2-fraud'!M56</f>
        <v>0</v>
      </c>
      <c r="D56" s="1">
        <f>'3-uncert'!J56</f>
        <v>0</v>
      </c>
      <c r="E56" s="1">
        <f>'4-auction'!K56</f>
        <v>0</v>
      </c>
      <c r="F56" s="1">
        <f>'5-community'!J56</f>
        <v>0</v>
      </c>
      <c r="G56" s="1">
        <f>'6-comm+fraud'!O56</f>
        <v>0</v>
      </c>
      <c r="H56" s="1"/>
      <c r="I56" s="1">
        <f t="shared" si="0"/>
        <v>0</v>
      </c>
      <c r="J56" s="22">
        <f>I56/params!$B$14</f>
        <v>0</v>
      </c>
      <c r="K56" s="22"/>
    </row>
    <row r="57" spans="1:11" x14ac:dyDescent="0.4">
      <c r="A57">
        <f>'1-baseline'!A57</f>
        <v>0</v>
      </c>
      <c r="B57" s="1">
        <f>'1-baseline'!I57</f>
        <v>0</v>
      </c>
      <c r="C57" s="1">
        <f>'2-fraud'!M57</f>
        <v>0</v>
      </c>
      <c r="D57" s="1">
        <f>'3-uncert'!J57</f>
        <v>0</v>
      </c>
      <c r="E57" s="1">
        <f>'4-auction'!K57</f>
        <v>0</v>
      </c>
      <c r="F57" s="1">
        <f>'5-community'!J57</f>
        <v>0</v>
      </c>
      <c r="G57" s="1">
        <f>'6-comm+fraud'!O57</f>
        <v>0</v>
      </c>
      <c r="H57" s="1"/>
      <c r="I57" s="1">
        <f t="shared" si="0"/>
        <v>0</v>
      </c>
      <c r="J57" s="22">
        <f>I57/params!$B$14</f>
        <v>0</v>
      </c>
      <c r="K57" s="22"/>
    </row>
    <row r="58" spans="1:11" x14ac:dyDescent="0.4">
      <c r="A58">
        <f>'1-baseline'!A58</f>
        <v>0</v>
      </c>
      <c r="B58" s="1">
        <f>'1-baseline'!I58</f>
        <v>0</v>
      </c>
      <c r="C58" s="1">
        <f>'2-fraud'!M58</f>
        <v>0</v>
      </c>
      <c r="D58" s="1">
        <f>'3-uncert'!J58</f>
        <v>0</v>
      </c>
      <c r="E58" s="1">
        <f>'4-auction'!K58</f>
        <v>0</v>
      </c>
      <c r="F58" s="1">
        <f>'5-community'!J58</f>
        <v>0</v>
      </c>
      <c r="G58" s="1">
        <f>'6-comm+fraud'!O58</f>
        <v>0</v>
      </c>
      <c r="H58" s="1"/>
      <c r="I58" s="1">
        <f t="shared" si="0"/>
        <v>0</v>
      </c>
      <c r="J58" s="22">
        <f>I58/params!$B$14</f>
        <v>0</v>
      </c>
      <c r="K58" s="22"/>
    </row>
    <row r="59" spans="1:11" x14ac:dyDescent="0.4">
      <c r="A59">
        <f>'1-baseline'!A59</f>
        <v>0</v>
      </c>
      <c r="B59" s="1">
        <f>'1-baseline'!I59</f>
        <v>0</v>
      </c>
      <c r="C59" s="1">
        <f>'2-fraud'!M59</f>
        <v>0</v>
      </c>
      <c r="D59" s="1">
        <f>'3-uncert'!J59</f>
        <v>0</v>
      </c>
      <c r="E59" s="1">
        <f>'4-auction'!K59</f>
        <v>0</v>
      </c>
      <c r="F59" s="1">
        <f>'5-community'!J59</f>
        <v>0</v>
      </c>
      <c r="G59" s="1">
        <f>'6-comm+fraud'!O59</f>
        <v>0</v>
      </c>
      <c r="H59" s="1"/>
      <c r="I59" s="1">
        <f t="shared" si="0"/>
        <v>0</v>
      </c>
      <c r="J59" s="22">
        <f>I59/params!$B$14</f>
        <v>0</v>
      </c>
      <c r="K59" s="22"/>
    </row>
    <row r="60" spans="1:11" x14ac:dyDescent="0.4">
      <c r="A60">
        <f>'1-baseline'!A60</f>
        <v>0</v>
      </c>
      <c r="B60" s="1">
        <f>'1-baseline'!I60</f>
        <v>0</v>
      </c>
      <c r="C60" s="1">
        <f>'2-fraud'!M60</f>
        <v>0</v>
      </c>
      <c r="D60" s="1">
        <f>'3-uncert'!J60</f>
        <v>0</v>
      </c>
      <c r="E60" s="1">
        <f>'4-auction'!K60</f>
        <v>0</v>
      </c>
      <c r="F60" s="1">
        <f>'5-community'!J60</f>
        <v>0</v>
      </c>
      <c r="G60" s="1">
        <f>'6-comm+fraud'!O60</f>
        <v>0</v>
      </c>
      <c r="H60" s="1"/>
      <c r="I60" s="1">
        <f t="shared" si="0"/>
        <v>0</v>
      </c>
      <c r="J60" s="22">
        <f>I60/params!$B$14</f>
        <v>0</v>
      </c>
      <c r="K60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1-baseline</vt:lpstr>
      <vt:lpstr>2-fraud</vt:lpstr>
      <vt:lpstr>3-uncert</vt:lpstr>
      <vt:lpstr>4-auction</vt:lpstr>
      <vt:lpstr>5-community</vt:lpstr>
      <vt:lpstr>6-comm+fraud</vt:lpstr>
      <vt:lpstr>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Jacobson</dc:creator>
  <cp:lastModifiedBy>Sahan</cp:lastModifiedBy>
  <dcterms:created xsi:type="dcterms:W3CDTF">2016-03-30T15:26:15Z</dcterms:created>
  <dcterms:modified xsi:type="dcterms:W3CDTF">2019-04-28T18:08:45Z</dcterms:modified>
</cp:coreProperties>
</file>