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jed/GitHub/BLP25-Task-2/results/test phase/"/>
    </mc:Choice>
  </mc:AlternateContent>
  <xr:revisionPtr revIDLastSave="0" documentId="13_ncr:9_{A3834A37-7CF1-EE41-A265-A68855A56E9C}" xr6:coauthVersionLast="47" xr6:coauthVersionMax="47" xr10:uidLastSave="{00000000-0000-0000-0000-000000000000}"/>
  <bookViews>
    <workbookView xWindow="1200" yWindow="800" windowWidth="28480" windowHeight="17300" activeTab="2" xr2:uid="{8277C5D4-4CA4-9343-A068-9845D89C3C55}"/>
  </bookViews>
  <sheets>
    <sheet name="accuracy" sheetId="1" r:id="rId1"/>
    <sheet name="compilation_errors" sheetId="3" r:id="rId2"/>
    <sheet name="increase" sheetId="4" r:id="rId3"/>
    <sheet name="erro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2" i="4"/>
  <c r="E3" i="4"/>
  <c r="E4" i="4"/>
  <c r="E5" i="4"/>
  <c r="E6" i="4"/>
  <c r="E7" i="4"/>
  <c r="E8" i="4"/>
  <c r="E2" i="4"/>
  <c r="D3" i="4"/>
  <c r="D4" i="4"/>
  <c r="D5" i="4"/>
  <c r="D6" i="4"/>
  <c r="D7" i="4"/>
  <c r="D8" i="4"/>
  <c r="D2" i="4"/>
  <c r="C3" i="4"/>
  <c r="C4" i="4"/>
  <c r="C5" i="4"/>
  <c r="C6" i="4"/>
  <c r="C7" i="4"/>
  <c r="C8" i="4"/>
  <c r="C2" i="4"/>
  <c r="B8" i="4"/>
  <c r="B7" i="4"/>
  <c r="B6" i="4"/>
  <c r="B5" i="4"/>
  <c r="B4" i="4"/>
  <c r="B3" i="4"/>
  <c r="B2" i="4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D3" i="3"/>
  <c r="D4" i="3"/>
  <c r="D5" i="3"/>
  <c r="D6" i="3"/>
  <c r="D7" i="3"/>
  <c r="D8" i="3"/>
  <c r="D2" i="3"/>
  <c r="C3" i="3"/>
  <c r="C4" i="3"/>
  <c r="C5" i="3"/>
  <c r="C6" i="3"/>
  <c r="C7" i="3"/>
  <c r="C8" i="3"/>
  <c r="C2" i="3"/>
  <c r="B3" i="3"/>
  <c r="B4" i="3"/>
  <c r="B5" i="3"/>
  <c r="B6" i="3"/>
  <c r="B7" i="3"/>
  <c r="B8" i="3"/>
  <c r="B2" i="3"/>
  <c r="I7" i="1"/>
  <c r="I6" i="1"/>
  <c r="I4" i="1"/>
  <c r="I3" i="1"/>
  <c r="I2" i="1"/>
  <c r="H7" i="1"/>
  <c r="H6" i="1"/>
  <c r="H5" i="1"/>
  <c r="H4" i="1"/>
  <c r="H3" i="1"/>
  <c r="H2" i="1"/>
  <c r="G8" i="1"/>
  <c r="G7" i="1"/>
  <c r="G6" i="1"/>
  <c r="G5" i="1"/>
  <c r="G4" i="1"/>
  <c r="G3" i="1"/>
  <c r="G2" i="1"/>
  <c r="F7" i="1"/>
  <c r="F6" i="1"/>
  <c r="F5" i="1"/>
  <c r="F4" i="1"/>
  <c r="F3" i="1"/>
  <c r="F2" i="1"/>
  <c r="E8" i="1"/>
  <c r="E7" i="1"/>
  <c r="E6" i="1"/>
  <c r="E5" i="1"/>
  <c r="E4" i="1"/>
  <c r="E3" i="1"/>
  <c r="E2" i="1"/>
  <c r="D8" i="1"/>
  <c r="D7" i="1"/>
  <c r="D6" i="1"/>
  <c r="D5" i="1"/>
  <c r="D4" i="1"/>
  <c r="D3" i="1"/>
  <c r="C8" i="1"/>
  <c r="C5" i="1"/>
  <c r="C4" i="1"/>
  <c r="C3" i="1"/>
  <c r="C2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<sst xmlns="http://schemas.openxmlformats.org/spreadsheetml/2006/main" count="85" uniqueCount="28">
  <si>
    <t>Model</t>
  </si>
  <si>
    <t>Vanilla API</t>
  </si>
  <si>
    <t>Google Translate</t>
  </si>
  <si>
    <t>NLLB-200 Translate</t>
  </si>
  <si>
    <t>Llama 3.2 3B</t>
  </si>
  <si>
    <t>Llama 3.2 11B</t>
  </si>
  <si>
    <t>Llama 3.2 90B</t>
  </si>
  <si>
    <t>Llama 4 Scout 17B</t>
  </si>
  <si>
    <t>Llama 4 Maverick 17B</t>
  </si>
  <si>
    <t>GPT OSS 20B</t>
  </si>
  <si>
    <t>GPT OSS 120B</t>
  </si>
  <si>
    <t>Assertion</t>
  </si>
  <si>
    <t>Runtime</t>
  </si>
  <si>
    <t>Compilation</t>
  </si>
  <si>
    <t>TDD Generated Tests</t>
  </si>
  <si>
    <t>TDD Given Test</t>
  </si>
  <si>
    <t>TDD Given &amp; Generated Tests</t>
  </si>
  <si>
    <t>Code Interpreter</t>
  </si>
  <si>
    <t>Code Interpreter + TDD Given Test</t>
  </si>
  <si>
    <t>Vanilla</t>
  </si>
  <si>
    <t>TDD Generated</t>
  </si>
  <si>
    <t>TDD Given</t>
  </si>
  <si>
    <t>TDD Given &amp; Generated</t>
  </si>
  <si>
    <t>Translation</t>
  </si>
  <si>
    <t>TDD</t>
  </si>
  <si>
    <t>CI</t>
  </si>
  <si>
    <t>CI+TDD</t>
  </si>
  <si>
    <t>Vanilla (baseline)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</si>
</sst>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CA8F-3F11-ED4E-AE6A-FF98F35EC729}">
  <dimension ref="A1:I10"/>
  <sheetViews>
    <sheetView workbookViewId="0">
      <pane xSplit="1" topLeftCell="B1" activePane="topRight" state="frozen"/>
      <selection pane="topRight" activeCell="B2" sqref="B2:B8"/>
    </sheetView>
  </sheetViews>
  <sheetFormatPr baseColWidth="10" defaultRowHeight="16" x14ac:dyDescent="0.2"/>
  <cols>
    <col min="1" max="1" width="19" customWidth="1"/>
    <col min="2" max="2" width="14.6640625" customWidth="1"/>
    <col min="3" max="3" width="15.5" customWidth="1"/>
    <col min="4" max="4" width="17.1640625" customWidth="1"/>
    <col min="5" max="6" width="18.6640625" customWidth="1"/>
    <col min="7" max="7" width="26.33203125" customWidth="1"/>
    <col min="8" max="8" width="22" customWidth="1"/>
    <col min="9" max="9" width="29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 t="s">
        <v>4</v>
      </c>
      <c r="B2" s="1">
        <f>19.6/100</f>
        <v>0.19600000000000001</v>
      </c>
      <c r="C2" s="1">
        <f>12.4/100</f>
        <v>0.124</v>
      </c>
      <c r="D2" s="1">
        <v>0.16</v>
      </c>
      <c r="E2" s="1">
        <f>39.6/100</f>
        <v>0.39600000000000002</v>
      </c>
      <c r="F2" s="1">
        <f>33.4/100</f>
        <v>0.33399999999999996</v>
      </c>
      <c r="G2" s="1">
        <f>48.2/100</f>
        <v>0.48200000000000004</v>
      </c>
      <c r="H2" s="1">
        <f>22.6/100</f>
        <v>0.22600000000000001</v>
      </c>
      <c r="I2" s="1">
        <f>42.2/100</f>
        <v>0.42200000000000004</v>
      </c>
    </row>
    <row r="3" spans="1:9" x14ac:dyDescent="0.2">
      <c r="A3" t="s">
        <v>5</v>
      </c>
      <c r="B3" s="1">
        <f>9.8/100</f>
        <v>9.8000000000000004E-2</v>
      </c>
      <c r="C3" s="1">
        <f>9.6/100</f>
        <v>9.6000000000000002E-2</v>
      </c>
      <c r="D3" s="1">
        <f>12.4/100</f>
        <v>0.124</v>
      </c>
      <c r="E3" s="1">
        <f>40.6/100</f>
        <v>0.40600000000000003</v>
      </c>
      <c r="F3" s="1">
        <f>42.8/100</f>
        <v>0.42799999999999999</v>
      </c>
      <c r="G3" s="1">
        <f>51.8/100</f>
        <v>0.51800000000000002</v>
      </c>
      <c r="H3" s="1">
        <f>30.4/100</f>
        <v>0.30399999999999999</v>
      </c>
      <c r="I3" s="1">
        <f>54.8/100</f>
        <v>0.54799999999999993</v>
      </c>
    </row>
    <row r="4" spans="1:9" x14ac:dyDescent="0.2">
      <c r="A4" t="s">
        <v>6</v>
      </c>
      <c r="B4" s="1">
        <f>35/100</f>
        <v>0.35</v>
      </c>
      <c r="C4" s="1">
        <f>32.8/100</f>
        <v>0.32799999999999996</v>
      </c>
      <c r="D4" s="1">
        <f>34.2/100</f>
        <v>0.34200000000000003</v>
      </c>
      <c r="E4" s="1">
        <f>44.8/100</f>
        <v>0.44799999999999995</v>
      </c>
      <c r="F4" s="1">
        <f>62.8/100</f>
        <v>0.628</v>
      </c>
      <c r="G4" s="1">
        <f>63.4/100</f>
        <v>0.63400000000000001</v>
      </c>
      <c r="H4" s="1">
        <f>42.6/100</f>
        <v>0.42599999999999999</v>
      </c>
      <c r="I4" s="1">
        <f>69.6/100</f>
        <v>0.69599999999999995</v>
      </c>
    </row>
    <row r="5" spans="1:9" x14ac:dyDescent="0.2">
      <c r="A5" t="s">
        <v>7</v>
      </c>
      <c r="B5" s="1">
        <f>16.8/100</f>
        <v>0.16800000000000001</v>
      </c>
      <c r="C5" s="1">
        <f>45.8/100</f>
        <v>0.45799999999999996</v>
      </c>
      <c r="D5" s="1">
        <f>45.4/100</f>
        <v>0.45399999999999996</v>
      </c>
      <c r="E5" s="1">
        <f>51.6/100</f>
        <v>0.51600000000000001</v>
      </c>
      <c r="F5" s="1">
        <f>67.6/100</f>
        <v>0.67599999999999993</v>
      </c>
      <c r="G5" s="1">
        <f>69.6/100</f>
        <v>0.69599999999999995</v>
      </c>
      <c r="H5" s="1">
        <f>45.8/100</f>
        <v>0.45799999999999996</v>
      </c>
      <c r="I5" s="1">
        <v>0.72</v>
      </c>
    </row>
    <row r="6" spans="1:9" x14ac:dyDescent="0.2">
      <c r="A6" t="s">
        <v>8</v>
      </c>
      <c r="B6" s="1">
        <f>42/100</f>
        <v>0.42</v>
      </c>
      <c r="C6" s="1">
        <v>0.54</v>
      </c>
      <c r="D6" s="1">
        <f>54.6/100</f>
        <v>0.54600000000000004</v>
      </c>
      <c r="E6" s="1">
        <f>54.6/100</f>
        <v>0.54600000000000004</v>
      </c>
      <c r="F6" s="1">
        <f>74.4/100</f>
        <v>0.74400000000000011</v>
      </c>
      <c r="G6" s="1">
        <f>76.4/100</f>
        <v>0.76400000000000001</v>
      </c>
      <c r="H6" s="1">
        <f>54.4/100</f>
        <v>0.54400000000000004</v>
      </c>
      <c r="I6" s="1">
        <f>80.6/100</f>
        <v>0.80599999999999994</v>
      </c>
    </row>
    <row r="7" spans="1:9" x14ac:dyDescent="0.2">
      <c r="A7" t="s">
        <v>9</v>
      </c>
      <c r="B7" s="1">
        <f>51/100</f>
        <v>0.51</v>
      </c>
      <c r="C7" s="1">
        <v>0.47</v>
      </c>
      <c r="D7" s="1">
        <f>41.4/100</f>
        <v>0.41399999999999998</v>
      </c>
      <c r="E7" s="1">
        <f>50.8/100</f>
        <v>0.50800000000000001</v>
      </c>
      <c r="F7" s="1">
        <f>75.4/100</f>
        <v>0.754</v>
      </c>
      <c r="G7" s="1">
        <f>72.6/100</f>
        <v>0.72599999999999998</v>
      </c>
      <c r="H7" s="1">
        <f>48.6/100</f>
        <v>0.48599999999999999</v>
      </c>
      <c r="I7" s="1">
        <f>82.8/100</f>
        <v>0.82799999999999996</v>
      </c>
    </row>
    <row r="8" spans="1:9" x14ac:dyDescent="0.2">
      <c r="A8" t="s">
        <v>10</v>
      </c>
      <c r="B8" s="1">
        <f>54.4/100</f>
        <v>0.54400000000000004</v>
      </c>
      <c r="C8" s="1">
        <f>54.6/100</f>
        <v>0.54600000000000004</v>
      </c>
      <c r="D8" s="1">
        <f>46.8/100</f>
        <v>0.46799999999999997</v>
      </c>
      <c r="E8" s="1">
        <f>52.2/100</f>
        <v>0.52200000000000002</v>
      </c>
      <c r="F8" s="1">
        <v>0.79</v>
      </c>
      <c r="G8" s="1">
        <f>75.6/100</f>
        <v>0.75599999999999989</v>
      </c>
      <c r="H8" s="1">
        <v>0.54</v>
      </c>
      <c r="I8" s="1">
        <v>0.85</v>
      </c>
    </row>
    <row r="9" spans="1:9" x14ac:dyDescent="0.2">
      <c r="B9" s="1"/>
      <c r="C9" s="1"/>
      <c r="D9" s="1"/>
      <c r="E9" s="2"/>
      <c r="F9" s="2"/>
      <c r="G9" s="2"/>
      <c r="H9" s="2"/>
      <c r="I9" s="2"/>
    </row>
    <row r="10" spans="1:9" x14ac:dyDescent="0.2">
      <c r="B10" s="1"/>
      <c r="C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4277-7578-C74C-ADA2-71E92BEECF1E}">
  <dimension ref="A1:I8"/>
  <sheetViews>
    <sheetView workbookViewId="0">
      <selection activeCell="D17" sqref="D17"/>
    </sheetView>
  </sheetViews>
  <sheetFormatPr baseColWidth="10" defaultRowHeight="16" x14ac:dyDescent="0.2"/>
  <cols>
    <col min="1" max="1" width="20.83203125" customWidth="1"/>
    <col min="2" max="2" width="18.1640625" customWidth="1"/>
    <col min="3" max="3" width="19.33203125" customWidth="1"/>
    <col min="4" max="4" width="26.1640625" customWidth="1"/>
    <col min="5" max="5" width="22.33203125" customWidth="1"/>
    <col min="6" max="6" width="28.83203125" customWidth="1"/>
    <col min="7" max="7" width="31.5" customWidth="1"/>
    <col min="8" max="8" width="21.83203125" customWidth="1"/>
    <col min="9" max="9" width="26.5" customWidth="1"/>
  </cols>
  <sheetData>
    <row r="1" spans="1:9" x14ac:dyDescent="0.2">
      <c r="A1" t="s">
        <v>0</v>
      </c>
      <c r="B1" t="s">
        <v>19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17</v>
      </c>
      <c r="I1" t="s">
        <v>18</v>
      </c>
    </row>
    <row r="2" spans="1:9" x14ac:dyDescent="0.2">
      <c r="A2" t="s">
        <v>4</v>
      </c>
      <c r="B2" s="1">
        <f>errors!D3/500</f>
        <v>0.214</v>
      </c>
      <c r="C2" s="1">
        <f>errors!G3/500</f>
        <v>0.61799999999999999</v>
      </c>
      <c r="D2" s="1">
        <f>errors!J3/500</f>
        <v>0.38400000000000001</v>
      </c>
      <c r="E2" s="1">
        <f>errors!M3/500</f>
        <v>8.4000000000000005E-2</v>
      </c>
      <c r="F2" s="1">
        <f>errors!P3/500</f>
        <v>7.5999999999999998E-2</v>
      </c>
      <c r="G2" s="1">
        <f>errors!S3/500</f>
        <v>5.8000000000000003E-2</v>
      </c>
      <c r="H2" s="1">
        <f>errors!V3/500</f>
        <v>2E-3</v>
      </c>
      <c r="I2" s="1">
        <f>errors!Y3/500</f>
        <v>8.0000000000000002E-3</v>
      </c>
    </row>
    <row r="3" spans="1:9" x14ac:dyDescent="0.2">
      <c r="A3" t="s">
        <v>5</v>
      </c>
      <c r="B3" s="1">
        <f>errors!D4/500</f>
        <v>0.67800000000000005</v>
      </c>
      <c r="C3" s="1">
        <f>errors!G4/500</f>
        <v>0.71199999999999997</v>
      </c>
      <c r="D3" s="1">
        <f>errors!J4/500</f>
        <v>0.61</v>
      </c>
      <c r="E3" s="1">
        <f>errors!M4/500</f>
        <v>5.1999999999999998E-2</v>
      </c>
      <c r="F3" s="1">
        <f>errors!P4/500</f>
        <v>2E-3</v>
      </c>
      <c r="G3" s="1">
        <f>errors!S4/500</f>
        <v>0.02</v>
      </c>
      <c r="H3" s="1">
        <f>errors!V4/500</f>
        <v>0</v>
      </c>
      <c r="I3" s="1">
        <f>errors!Y4/500</f>
        <v>2E-3</v>
      </c>
    </row>
    <row r="4" spans="1:9" x14ac:dyDescent="0.2">
      <c r="A4" t="s">
        <v>6</v>
      </c>
      <c r="B4" s="1">
        <f>errors!D5/500</f>
        <v>8.7999999999999995E-2</v>
      </c>
      <c r="C4" s="1">
        <f>errors!G5/500</f>
        <v>0.154</v>
      </c>
      <c r="D4" s="1">
        <f>errors!J5/500</f>
        <v>9.4E-2</v>
      </c>
      <c r="E4" s="1">
        <f>errors!M5/500</f>
        <v>2E-3</v>
      </c>
      <c r="F4" s="1">
        <f>errors!P5/500</f>
        <v>2E-3</v>
      </c>
      <c r="G4" s="1">
        <f>errors!S5/500</f>
        <v>4.0000000000000001E-3</v>
      </c>
      <c r="H4" s="1">
        <f>errors!V5/500</f>
        <v>4.0000000000000001E-3</v>
      </c>
      <c r="I4" s="1">
        <f>errors!Y5/500</f>
        <v>2E-3</v>
      </c>
    </row>
    <row r="5" spans="1:9" x14ac:dyDescent="0.2">
      <c r="A5" t="s">
        <v>7</v>
      </c>
      <c r="B5" s="1">
        <f>errors!D6/500</f>
        <v>0.66400000000000003</v>
      </c>
      <c r="C5" s="1">
        <f>errors!G6/500</f>
        <v>1.2E-2</v>
      </c>
      <c r="D5" s="1">
        <f>errors!J6/500</f>
        <v>1.4E-2</v>
      </c>
      <c r="E5" s="1">
        <f>errors!M6/500</f>
        <v>3.5999999999999997E-2</v>
      </c>
      <c r="F5" s="1">
        <f>errors!P6/500</f>
        <v>8.0000000000000002E-3</v>
      </c>
      <c r="G5" s="1">
        <f>errors!S6/500</f>
        <v>8.0000000000000002E-3</v>
      </c>
      <c r="H5" s="1">
        <f>errors!V6/500</f>
        <v>2E-3</v>
      </c>
      <c r="I5" s="1">
        <f>errors!Y6/500</f>
        <v>2.5999999999999999E-2</v>
      </c>
    </row>
    <row r="6" spans="1:9" x14ac:dyDescent="0.2">
      <c r="A6" t="s">
        <v>8</v>
      </c>
      <c r="B6" s="1">
        <f>errors!D7/500</f>
        <v>0.192</v>
      </c>
      <c r="C6" s="1">
        <f>errors!G7/500</f>
        <v>2E-3</v>
      </c>
      <c r="D6" s="1">
        <f>errors!J7/500</f>
        <v>2E-3</v>
      </c>
      <c r="E6" s="1">
        <f>errors!M7/500</f>
        <v>1.2E-2</v>
      </c>
      <c r="F6" s="1">
        <f>errors!P7/500</f>
        <v>0</v>
      </c>
      <c r="G6" s="1">
        <f>errors!S7/500</f>
        <v>2E-3</v>
      </c>
      <c r="H6" s="1">
        <f>errors!V7/500</f>
        <v>2E-3</v>
      </c>
      <c r="I6" s="1">
        <f>errors!Y7/500</f>
        <v>0</v>
      </c>
    </row>
    <row r="7" spans="1:9" x14ac:dyDescent="0.2">
      <c r="A7" t="s">
        <v>9</v>
      </c>
      <c r="B7" s="1">
        <f>errors!D8/500</f>
        <v>0.01</v>
      </c>
      <c r="C7" s="1">
        <f>errors!G8/500</f>
        <v>1.7999999999999999E-2</v>
      </c>
      <c r="D7" s="1">
        <f>errors!J8/500</f>
        <v>1.7999999999999999E-2</v>
      </c>
      <c r="E7" s="1">
        <f>errors!M8/500</f>
        <v>1.7999999999999999E-2</v>
      </c>
      <c r="F7" s="1">
        <f>errors!P8/500</f>
        <v>1.2E-2</v>
      </c>
      <c r="G7" s="1">
        <f>errors!S8/500</f>
        <v>1.2E-2</v>
      </c>
      <c r="H7" s="1">
        <f>errors!V8/500</f>
        <v>2E-3</v>
      </c>
      <c r="I7" s="1">
        <f>errors!Y8/500</f>
        <v>2E-3</v>
      </c>
    </row>
    <row r="8" spans="1:9" x14ac:dyDescent="0.2">
      <c r="A8" t="s">
        <v>10</v>
      </c>
      <c r="B8" s="1">
        <f>errors!D9/500</f>
        <v>2E-3</v>
      </c>
      <c r="C8" s="1">
        <f>errors!G9/500</f>
        <v>4.0000000000000001E-3</v>
      </c>
      <c r="D8" s="1">
        <f>errors!J9/500</f>
        <v>2E-3</v>
      </c>
      <c r="E8" s="1">
        <f>errors!M9/500</f>
        <v>4.0000000000000001E-3</v>
      </c>
      <c r="F8" s="1">
        <f>errors!P9/500</f>
        <v>8.0000000000000002E-3</v>
      </c>
      <c r="G8" s="1">
        <f>errors!S9/500</f>
        <v>1.2E-2</v>
      </c>
      <c r="H8" s="1">
        <f>errors!V9/500</f>
        <v>0</v>
      </c>
      <c r="I8" s="1">
        <f>errors!Y9/500</f>
        <v>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BAECA-063A-C440-9249-2A582EB84810}">
  <dimension ref="A1:I8"/>
  <sheetViews>
    <sheetView tabSelected="1" workbookViewId="0">
      <selection activeCell="H13" sqref="H13"/>
    </sheetView>
  </sheetViews>
  <sheetFormatPr baseColWidth="10" defaultRowHeight="16" x14ac:dyDescent="0.2"/>
  <cols>
    <col min="1" max="1" width="19" customWidth="1"/>
    <col min="2" max="2" width="15" customWidth="1"/>
    <col min="3" max="3" width="12" customWidth="1"/>
    <col min="4" max="4" width="10.83203125" customWidth="1"/>
    <col min="5" max="5" width="8.1640625" customWidth="1"/>
    <col min="6" max="6" width="8.5" customWidth="1"/>
  </cols>
  <sheetData>
    <row r="1" spans="1:9" x14ac:dyDescent="0.2">
      <c r="A1" t="s">
        <v>0</v>
      </c>
      <c r="B1" t="s">
        <v>27</v>
      </c>
      <c r="C1" t="s">
        <v>23</v>
      </c>
      <c r="D1" t="s">
        <v>24</v>
      </c>
      <c r="E1" t="s">
        <v>25</v>
      </c>
      <c r="F1" t="s">
        <v>26</v>
      </c>
    </row>
    <row r="2" spans="1:9" x14ac:dyDescent="0.2">
      <c r="A2" t="s">
        <v>4</v>
      </c>
      <c r="B2" s="1">
        <f>19.6/100</f>
        <v>0.19600000000000001</v>
      </c>
      <c r="C2" s="1">
        <f>MAX( accuracy!C2, accuracy!D2)</f>
        <v>0.16</v>
      </c>
      <c r="D2" s="1">
        <f>MAX( accuracy!E2, accuracy!F2, accuracy!G2)</f>
        <v>0.48200000000000004</v>
      </c>
      <c r="E2" s="1">
        <f>accuracy!H2</f>
        <v>0.22600000000000001</v>
      </c>
      <c r="F2" s="1">
        <f>accuracy!I2</f>
        <v>0.42200000000000004</v>
      </c>
      <c r="G2" s="1"/>
      <c r="H2" s="1"/>
      <c r="I2" s="1"/>
    </row>
    <row r="3" spans="1:9" x14ac:dyDescent="0.2">
      <c r="A3" t="s">
        <v>5</v>
      </c>
      <c r="B3" s="1">
        <f>9.8/100</f>
        <v>9.8000000000000004E-2</v>
      </c>
      <c r="C3" s="1">
        <f>MAX( accuracy!C3, accuracy!D3)</f>
        <v>0.124</v>
      </c>
      <c r="D3" s="1">
        <f>MAX( accuracy!E3, accuracy!F3, accuracy!G3)</f>
        <v>0.51800000000000002</v>
      </c>
      <c r="E3" s="1">
        <f>accuracy!H3</f>
        <v>0.30399999999999999</v>
      </c>
      <c r="F3" s="1">
        <f>accuracy!I3</f>
        <v>0.54799999999999993</v>
      </c>
      <c r="G3" s="1"/>
      <c r="H3" s="1"/>
      <c r="I3" s="1"/>
    </row>
    <row r="4" spans="1:9" x14ac:dyDescent="0.2">
      <c r="A4" t="s">
        <v>6</v>
      </c>
      <c r="B4" s="1">
        <f>35/100</f>
        <v>0.35</v>
      </c>
      <c r="C4" s="1">
        <f>MAX( accuracy!C4, accuracy!D4)</f>
        <v>0.34200000000000003</v>
      </c>
      <c r="D4" s="1">
        <f>MAX( accuracy!E4, accuracy!F4, accuracy!G4)</f>
        <v>0.63400000000000001</v>
      </c>
      <c r="E4" s="1">
        <f>accuracy!H4</f>
        <v>0.42599999999999999</v>
      </c>
      <c r="F4" s="1">
        <f>accuracy!I4</f>
        <v>0.69599999999999995</v>
      </c>
      <c r="G4" s="1"/>
      <c r="H4" s="1"/>
      <c r="I4" s="1"/>
    </row>
    <row r="5" spans="1:9" x14ac:dyDescent="0.2">
      <c r="A5" t="s">
        <v>7</v>
      </c>
      <c r="B5" s="1">
        <f>16.8/100</f>
        <v>0.16800000000000001</v>
      </c>
      <c r="C5" s="1">
        <f>MAX( accuracy!C5, accuracy!D5)</f>
        <v>0.45799999999999996</v>
      </c>
      <c r="D5" s="1">
        <f>MAX( accuracy!E5, accuracy!F5, accuracy!G5)</f>
        <v>0.69599999999999995</v>
      </c>
      <c r="E5" s="1">
        <f>accuracy!H5</f>
        <v>0.45799999999999996</v>
      </c>
      <c r="F5" s="1">
        <f>accuracy!I5</f>
        <v>0.72</v>
      </c>
      <c r="G5" s="1"/>
      <c r="H5" s="1"/>
      <c r="I5" s="1"/>
    </row>
    <row r="6" spans="1:9" x14ac:dyDescent="0.2">
      <c r="A6" t="s">
        <v>8</v>
      </c>
      <c r="B6" s="1">
        <f>42/100</f>
        <v>0.42</v>
      </c>
      <c r="C6" s="1">
        <f>MAX( accuracy!C6, accuracy!D6)</f>
        <v>0.54600000000000004</v>
      </c>
      <c r="D6" s="1">
        <f>MAX( accuracy!E6, accuracy!F6, accuracy!G6)</f>
        <v>0.76400000000000001</v>
      </c>
      <c r="E6" s="1">
        <f>accuracy!H6</f>
        <v>0.54400000000000004</v>
      </c>
      <c r="F6" s="1">
        <f>accuracy!I6</f>
        <v>0.80599999999999994</v>
      </c>
      <c r="G6" s="1"/>
      <c r="H6" s="1"/>
      <c r="I6" s="1"/>
    </row>
    <row r="7" spans="1:9" x14ac:dyDescent="0.2">
      <c r="A7" t="s">
        <v>9</v>
      </c>
      <c r="B7" s="1">
        <f>51/100</f>
        <v>0.51</v>
      </c>
      <c r="C7" s="1">
        <f>MAX( accuracy!C7, accuracy!D7)</f>
        <v>0.47</v>
      </c>
      <c r="D7" s="1">
        <f>MAX( accuracy!E7, accuracy!F7, accuracy!G7)</f>
        <v>0.754</v>
      </c>
      <c r="E7" s="1">
        <f>accuracy!H7</f>
        <v>0.48599999999999999</v>
      </c>
      <c r="F7" s="1">
        <f>accuracy!I7</f>
        <v>0.82799999999999996</v>
      </c>
      <c r="G7" s="1"/>
      <c r="H7" s="1"/>
      <c r="I7" s="1"/>
    </row>
    <row r="8" spans="1:9" x14ac:dyDescent="0.2">
      <c r="A8" t="s">
        <v>10</v>
      </c>
      <c r="B8" s="1">
        <f>54.4/100</f>
        <v>0.54400000000000004</v>
      </c>
      <c r="C8" s="1">
        <f>MAX( accuracy!C8, accuracy!D8)</f>
        <v>0.54600000000000004</v>
      </c>
      <c r="D8" s="1">
        <f>MAX( accuracy!E8, accuracy!F8, accuracy!G8)</f>
        <v>0.79</v>
      </c>
      <c r="E8" s="1">
        <f>accuracy!H8</f>
        <v>0.54</v>
      </c>
      <c r="F8" s="1">
        <f>accuracy!I8</f>
        <v>0.85</v>
      </c>
      <c r="G8" s="1"/>
      <c r="H8" s="1"/>
      <c r="I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A2B6-7EF0-8741-ADB2-84B2199C13C4}">
  <dimension ref="A1:Y30"/>
  <sheetViews>
    <sheetView workbookViewId="0">
      <pane xSplit="1" topLeftCell="H1" activePane="topRight" state="frozen"/>
      <selection pane="topRight" activeCell="E24" sqref="E24"/>
    </sheetView>
  </sheetViews>
  <sheetFormatPr baseColWidth="10" defaultRowHeight="16" x14ac:dyDescent="0.2"/>
  <cols>
    <col min="1" max="1" width="21.83203125" customWidth="1"/>
    <col min="4" max="4" width="12" customWidth="1"/>
    <col min="16" max="16" width="11.83203125" customWidth="1"/>
  </cols>
  <sheetData>
    <row r="1" spans="1:25" x14ac:dyDescent="0.2">
      <c r="A1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14</v>
      </c>
      <c r="L1" s="3"/>
      <c r="M1" s="3"/>
      <c r="N1" s="3" t="s">
        <v>15</v>
      </c>
      <c r="O1" s="3"/>
      <c r="P1" s="3"/>
      <c r="Q1" s="3" t="s">
        <v>16</v>
      </c>
      <c r="R1" s="3"/>
      <c r="S1" s="3"/>
      <c r="T1" s="3" t="s">
        <v>17</v>
      </c>
      <c r="U1" s="3"/>
      <c r="V1" s="3"/>
      <c r="W1" s="3" t="s">
        <v>18</v>
      </c>
      <c r="X1" s="3"/>
      <c r="Y1" s="3"/>
    </row>
    <row r="2" spans="1:25" x14ac:dyDescent="0.2">
      <c r="B2" t="s">
        <v>11</v>
      </c>
      <c r="C2" t="s">
        <v>12</v>
      </c>
      <c r="D2" t="s">
        <v>13</v>
      </c>
      <c r="E2" t="s">
        <v>11</v>
      </c>
      <c r="F2" t="s">
        <v>12</v>
      </c>
      <c r="G2" t="s">
        <v>13</v>
      </c>
      <c r="H2" t="s">
        <v>11</v>
      </c>
      <c r="I2" t="s">
        <v>12</v>
      </c>
      <c r="J2" t="s">
        <v>13</v>
      </c>
      <c r="K2" t="s">
        <v>11</v>
      </c>
      <c r="L2" t="s">
        <v>12</v>
      </c>
      <c r="M2" t="s">
        <v>13</v>
      </c>
      <c r="N2" t="s">
        <v>11</v>
      </c>
      <c r="O2" t="s">
        <v>12</v>
      </c>
      <c r="P2" t="s">
        <v>13</v>
      </c>
      <c r="Q2" t="s">
        <v>11</v>
      </c>
      <c r="R2" t="s">
        <v>12</v>
      </c>
      <c r="S2" t="s">
        <v>13</v>
      </c>
      <c r="T2" t="s">
        <v>11</v>
      </c>
      <c r="U2" t="s">
        <v>12</v>
      </c>
      <c r="V2" t="s">
        <v>13</v>
      </c>
      <c r="W2" t="s">
        <v>11</v>
      </c>
      <c r="X2" t="s">
        <v>12</v>
      </c>
      <c r="Y2" t="s">
        <v>13</v>
      </c>
    </row>
    <row r="3" spans="1:25" x14ac:dyDescent="0.2">
      <c r="A3" t="s">
        <v>4</v>
      </c>
      <c r="B3">
        <v>222</v>
      </c>
      <c r="C3">
        <v>73</v>
      </c>
      <c r="D3">
        <v>107</v>
      </c>
      <c r="E3">
        <v>104</v>
      </c>
      <c r="F3">
        <v>25</v>
      </c>
      <c r="G3">
        <v>309</v>
      </c>
      <c r="H3">
        <v>179</v>
      </c>
      <c r="I3">
        <v>49</v>
      </c>
      <c r="J3">
        <v>192</v>
      </c>
      <c r="K3">
        <v>214</v>
      </c>
      <c r="L3">
        <v>46</v>
      </c>
      <c r="M3">
        <v>42</v>
      </c>
      <c r="N3">
        <v>250</v>
      </c>
      <c r="O3">
        <v>45</v>
      </c>
      <c r="P3">
        <v>38</v>
      </c>
      <c r="Q3">
        <v>204</v>
      </c>
      <c r="R3">
        <v>26</v>
      </c>
      <c r="S3">
        <v>29</v>
      </c>
      <c r="T3">
        <v>296</v>
      </c>
      <c r="U3">
        <v>90</v>
      </c>
      <c r="V3">
        <v>1</v>
      </c>
      <c r="W3">
        <v>243</v>
      </c>
      <c r="X3">
        <v>27</v>
      </c>
      <c r="Y3">
        <v>4</v>
      </c>
    </row>
    <row r="4" spans="1:25" x14ac:dyDescent="0.2">
      <c r="A4" t="s">
        <v>5</v>
      </c>
      <c r="B4">
        <v>85</v>
      </c>
      <c r="C4">
        <v>27</v>
      </c>
      <c r="D4">
        <v>339</v>
      </c>
      <c r="E4">
        <v>76</v>
      </c>
      <c r="F4">
        <v>20</v>
      </c>
      <c r="G4">
        <v>356</v>
      </c>
      <c r="H4">
        <v>110</v>
      </c>
      <c r="I4">
        <v>23</v>
      </c>
      <c r="J4">
        <v>305</v>
      </c>
      <c r="K4">
        <v>230</v>
      </c>
      <c r="L4">
        <v>41</v>
      </c>
      <c r="M4">
        <v>26</v>
      </c>
      <c r="N4">
        <v>261</v>
      </c>
      <c r="O4">
        <v>24</v>
      </c>
      <c r="P4">
        <v>1</v>
      </c>
      <c r="Q4">
        <v>207</v>
      </c>
      <c r="R4">
        <v>24</v>
      </c>
      <c r="S4">
        <v>10</v>
      </c>
      <c r="T4">
        <v>275</v>
      </c>
      <c r="U4">
        <v>73</v>
      </c>
      <c r="V4">
        <v>0</v>
      </c>
      <c r="W4">
        <v>211</v>
      </c>
      <c r="X4">
        <v>14</v>
      </c>
      <c r="Y4">
        <v>1</v>
      </c>
    </row>
    <row r="5" spans="1:25" x14ac:dyDescent="0.2">
      <c r="A5" t="s">
        <v>6</v>
      </c>
      <c r="B5">
        <v>237</v>
      </c>
      <c r="C5">
        <v>44</v>
      </c>
      <c r="D5">
        <v>44</v>
      </c>
      <c r="E5">
        <v>229</v>
      </c>
      <c r="F5">
        <v>30</v>
      </c>
      <c r="G5">
        <v>77</v>
      </c>
      <c r="H5">
        <v>244</v>
      </c>
      <c r="I5">
        <v>38</v>
      </c>
      <c r="J5">
        <v>47</v>
      </c>
      <c r="K5">
        <v>234</v>
      </c>
      <c r="L5">
        <v>41</v>
      </c>
      <c r="M5">
        <v>1</v>
      </c>
      <c r="N5">
        <v>169</v>
      </c>
      <c r="O5">
        <v>16</v>
      </c>
      <c r="P5">
        <v>1</v>
      </c>
      <c r="Q5">
        <v>167</v>
      </c>
      <c r="R5">
        <v>14</v>
      </c>
      <c r="S5">
        <v>2</v>
      </c>
      <c r="T5">
        <v>242</v>
      </c>
      <c r="U5">
        <v>43</v>
      </c>
      <c r="V5">
        <v>2</v>
      </c>
      <c r="W5">
        <v>141</v>
      </c>
      <c r="X5">
        <v>10</v>
      </c>
      <c r="Y5">
        <v>1</v>
      </c>
    </row>
    <row r="6" spans="1:25" x14ac:dyDescent="0.2">
      <c r="A6" t="s">
        <v>7</v>
      </c>
      <c r="B6">
        <v>71</v>
      </c>
      <c r="C6">
        <v>13</v>
      </c>
      <c r="D6">
        <v>332</v>
      </c>
      <c r="E6">
        <v>226</v>
      </c>
      <c r="F6">
        <v>40</v>
      </c>
      <c r="G6">
        <v>6</v>
      </c>
      <c r="H6">
        <v>223</v>
      </c>
      <c r="I6">
        <v>43</v>
      </c>
      <c r="J6">
        <v>7</v>
      </c>
      <c r="K6">
        <v>196</v>
      </c>
      <c r="L6">
        <v>28</v>
      </c>
      <c r="M6">
        <v>18</v>
      </c>
      <c r="N6">
        <v>149</v>
      </c>
      <c r="O6">
        <v>9</v>
      </c>
      <c r="P6">
        <v>4</v>
      </c>
      <c r="Q6">
        <v>139</v>
      </c>
      <c r="R6">
        <v>9</v>
      </c>
      <c r="S6">
        <v>4</v>
      </c>
      <c r="T6">
        <v>223</v>
      </c>
      <c r="U6">
        <v>47</v>
      </c>
      <c r="V6">
        <v>1</v>
      </c>
      <c r="W6">
        <v>120</v>
      </c>
      <c r="X6">
        <v>7</v>
      </c>
      <c r="Y6">
        <v>13</v>
      </c>
    </row>
    <row r="7" spans="1:25" x14ac:dyDescent="0.2">
      <c r="A7" t="s">
        <v>8</v>
      </c>
      <c r="B7">
        <v>170</v>
      </c>
      <c r="C7">
        <v>24</v>
      </c>
      <c r="D7">
        <v>96</v>
      </c>
      <c r="E7">
        <v>209</v>
      </c>
      <c r="F7">
        <v>20</v>
      </c>
      <c r="G7">
        <v>1</v>
      </c>
      <c r="H7">
        <v>202</v>
      </c>
      <c r="I7">
        <v>24</v>
      </c>
      <c r="J7">
        <v>1</v>
      </c>
      <c r="K7">
        <v>191</v>
      </c>
      <c r="L7">
        <v>30</v>
      </c>
      <c r="M7">
        <v>6</v>
      </c>
      <c r="N7">
        <v>119</v>
      </c>
      <c r="O7">
        <v>9</v>
      </c>
      <c r="P7">
        <v>0</v>
      </c>
      <c r="Q7">
        <v>109</v>
      </c>
      <c r="R7">
        <v>8</v>
      </c>
      <c r="S7">
        <v>1</v>
      </c>
      <c r="T7">
        <v>207</v>
      </c>
      <c r="U7">
        <v>20</v>
      </c>
      <c r="V7">
        <v>1</v>
      </c>
      <c r="W7">
        <v>91</v>
      </c>
      <c r="X7">
        <v>6</v>
      </c>
      <c r="Y7">
        <v>0</v>
      </c>
    </row>
    <row r="8" spans="1:25" x14ac:dyDescent="0.2">
      <c r="A8" t="s">
        <v>9</v>
      </c>
      <c r="B8">
        <v>175</v>
      </c>
      <c r="C8">
        <v>65</v>
      </c>
      <c r="D8">
        <v>5</v>
      </c>
      <c r="E8">
        <v>179</v>
      </c>
      <c r="F8">
        <v>77</v>
      </c>
      <c r="G8">
        <v>9</v>
      </c>
      <c r="H8">
        <v>197</v>
      </c>
      <c r="I8">
        <v>87</v>
      </c>
      <c r="J8">
        <v>9</v>
      </c>
      <c r="K8">
        <v>170</v>
      </c>
      <c r="L8">
        <v>67</v>
      </c>
      <c r="M8">
        <v>9</v>
      </c>
      <c r="N8">
        <v>53</v>
      </c>
      <c r="O8">
        <v>64</v>
      </c>
      <c r="P8">
        <v>6</v>
      </c>
      <c r="Q8">
        <v>65</v>
      </c>
      <c r="R8">
        <v>66</v>
      </c>
      <c r="S8">
        <v>6</v>
      </c>
      <c r="T8">
        <v>174</v>
      </c>
      <c r="U8">
        <v>82</v>
      </c>
      <c r="V8">
        <v>1</v>
      </c>
      <c r="W8">
        <v>59</v>
      </c>
      <c r="X8">
        <v>26</v>
      </c>
      <c r="Y8">
        <v>1</v>
      </c>
    </row>
    <row r="9" spans="1:25" x14ac:dyDescent="0.2">
      <c r="A9" t="s">
        <v>10</v>
      </c>
      <c r="B9">
        <v>188</v>
      </c>
      <c r="C9">
        <v>39</v>
      </c>
      <c r="D9">
        <v>1</v>
      </c>
      <c r="E9">
        <v>192</v>
      </c>
      <c r="F9">
        <v>33</v>
      </c>
      <c r="G9">
        <v>2</v>
      </c>
      <c r="H9">
        <v>219</v>
      </c>
      <c r="I9">
        <v>46</v>
      </c>
      <c r="J9">
        <v>1</v>
      </c>
      <c r="K9">
        <v>188</v>
      </c>
      <c r="L9">
        <v>49</v>
      </c>
      <c r="M9">
        <v>2</v>
      </c>
      <c r="N9">
        <v>66</v>
      </c>
      <c r="O9">
        <v>35</v>
      </c>
      <c r="P9">
        <v>4</v>
      </c>
      <c r="Q9">
        <v>75</v>
      </c>
      <c r="R9">
        <v>41</v>
      </c>
      <c r="S9">
        <v>6</v>
      </c>
      <c r="T9">
        <v>194</v>
      </c>
      <c r="U9">
        <v>36</v>
      </c>
      <c r="V9">
        <v>0</v>
      </c>
      <c r="W9">
        <v>59</v>
      </c>
      <c r="X9">
        <v>15</v>
      </c>
      <c r="Y9">
        <v>1</v>
      </c>
    </row>
    <row r="23" spans="4:11" x14ac:dyDescent="0.2">
      <c r="D23" s="2"/>
      <c r="E23" s="2"/>
      <c r="F23" s="2"/>
      <c r="G23" s="2"/>
      <c r="H23" s="2"/>
      <c r="I23" s="2"/>
      <c r="J23" s="2"/>
      <c r="K23" s="2"/>
    </row>
    <row r="24" spans="4:11" x14ac:dyDescent="0.2">
      <c r="D24" s="2"/>
      <c r="E24" s="2"/>
      <c r="F24" s="2"/>
      <c r="G24" s="2"/>
      <c r="H24" s="2"/>
      <c r="I24" s="2"/>
      <c r="J24" s="2"/>
      <c r="K24" s="2"/>
    </row>
    <row r="25" spans="4:11" x14ac:dyDescent="0.2">
      <c r="D25" s="2"/>
      <c r="E25" s="2"/>
      <c r="F25" s="2"/>
      <c r="G25" s="2"/>
      <c r="H25" s="2"/>
      <c r="I25" s="2"/>
      <c r="J25" s="2"/>
      <c r="K25" s="2"/>
    </row>
    <row r="26" spans="4:11" x14ac:dyDescent="0.2">
      <c r="D26" s="2"/>
      <c r="E26" s="2"/>
      <c r="F26" s="2"/>
      <c r="G26" s="2"/>
      <c r="H26" s="2"/>
      <c r="I26" s="2"/>
      <c r="J26" s="2"/>
      <c r="K26" s="2"/>
    </row>
    <row r="27" spans="4:11" x14ac:dyDescent="0.2">
      <c r="D27" s="2"/>
      <c r="E27" s="2"/>
      <c r="F27" s="2"/>
      <c r="G27" s="2"/>
      <c r="H27" s="2"/>
      <c r="I27" s="2"/>
      <c r="J27" s="2"/>
      <c r="K27" s="2"/>
    </row>
    <row r="28" spans="4:11" x14ac:dyDescent="0.2">
      <c r="D28" s="2"/>
      <c r="E28" s="2"/>
      <c r="F28" s="2"/>
      <c r="G28" s="2"/>
      <c r="H28" s="2"/>
      <c r="I28" s="2"/>
      <c r="J28" s="2"/>
      <c r="K28" s="2"/>
    </row>
    <row r="29" spans="4:11" x14ac:dyDescent="0.2">
      <c r="D29" s="2"/>
      <c r="E29" s="2"/>
      <c r="F29" s="2"/>
      <c r="G29" s="2"/>
      <c r="H29" s="2"/>
      <c r="I29" s="2"/>
      <c r="J29" s="2"/>
      <c r="K29" s="2"/>
    </row>
    <row r="30" spans="4:11" x14ac:dyDescent="0.2">
      <c r="D30" s="2"/>
      <c r="E30" s="2"/>
      <c r="F30" s="2"/>
      <c r="G30" s="2"/>
      <c r="H30" s="2"/>
      <c r="I30" s="2"/>
      <c r="J30" s="2"/>
      <c r="K30" s="2"/>
    </row>
  </sheetData>
  <mergeCells count="8">
    <mergeCell ref="Q1:S1"/>
    <mergeCell ref="T1:V1"/>
    <mergeCell ref="W1:Y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</vt:lpstr>
      <vt:lpstr>compilation_errors</vt:lpstr>
      <vt:lpstr>increase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Sajed Jalil</dc:creator>
  <cp:lastModifiedBy>Sajed Jalil</cp:lastModifiedBy>
  <dcterms:created xsi:type="dcterms:W3CDTF">2025-09-19T01:59:09Z</dcterms:created>
  <dcterms:modified xsi:type="dcterms:W3CDTF">2025-09-27T02:12:32Z</dcterms:modified>
</cp:coreProperties>
</file>