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Users\sakai\Desktop\"/>
    </mc:Choice>
  </mc:AlternateContent>
  <xr:revisionPtr revIDLastSave="0" documentId="13_ncr:1_{48A2104E-14DC-43C9-849E-55520BE362F4}" xr6:coauthVersionLast="47" xr6:coauthVersionMax="47" xr10:uidLastSave="{00000000-0000-0000-0000-000000000000}"/>
  <bookViews>
    <workbookView xWindow="2355" yWindow="1035" windowWidth="24150" windowHeight="11835" activeTab="2" xr2:uid="{00000000-000D-0000-FFFF-FFFF00000000}"/>
  </bookViews>
  <sheets>
    <sheet name="address" sheetId="12" r:id="rId1"/>
    <sheet name="list" sheetId="21" r:id="rId2"/>
    <sheet name="template" sheetId="22" r:id="rId3"/>
  </sheets>
  <definedNames>
    <definedName name="API_VIEWSET_DEF">template!$B$6</definedName>
    <definedName name="CLASS_DEF">template!$B$5</definedName>
    <definedName name="CODE_API_GENERATED" localSheetId="0">address!$BA$36</definedName>
    <definedName name="CODE_GENERATED" localSheetId="0">address!$BA$35</definedName>
    <definedName name="COLUMN_DEF">template!$B$3</definedName>
    <definedName name="COMMENT_STATEMENT">template!$B$4</definedName>
    <definedName name="CREATE_TABLE">template!$B$2</definedName>
    <definedName name="CREATE_TABLE_COMMAND" localSheetId="0">address!$AO$3</definedName>
    <definedName name="l_types">list!$A$2:$A$21</definedName>
    <definedName name="list_display" localSheetId="0">address!$B$35</definedName>
    <definedName name="pk_field" localSheetId="0">address!$AR$35</definedName>
    <definedName name="str_return" localSheetId="0">address!$N$3</definedName>
    <definedName name="t_types">list!$A$2:$G$21</definedName>
    <definedName name="table_id" localSheetId="0">address!$K$3</definedName>
    <definedName name="table_id_camel" localSheetId="0">address!$AT$5</definedName>
    <definedName name="table_name" localSheetId="0">address!$C$3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6" i="12" l="1"/>
  <c r="AW31" i="12"/>
  <c r="AW30" i="12"/>
  <c r="AW29" i="12"/>
  <c r="AW28" i="12"/>
  <c r="AW27" i="12"/>
  <c r="AW26" i="12"/>
  <c r="AW25" i="12"/>
  <c r="AW24" i="12"/>
  <c r="AW23" i="12"/>
  <c r="AW22" i="12"/>
  <c r="AW21" i="12"/>
  <c r="AW20" i="12"/>
  <c r="AW19" i="12"/>
  <c r="AW18" i="12"/>
  <c r="AW17" i="12"/>
  <c r="AY17" i="12" s="1"/>
  <c r="AW16" i="12"/>
  <c r="AW15" i="12"/>
  <c r="AW14" i="12"/>
  <c r="AW13" i="12"/>
  <c r="AY13" i="12" s="1"/>
  <c r="AW12" i="12"/>
  <c r="AW11" i="12"/>
  <c r="AW9" i="12"/>
  <c r="AW8" i="12"/>
  <c r="AW7" i="12"/>
  <c r="AW10" i="12"/>
  <c r="AY10" i="12" s="1"/>
  <c r="N3" i="12"/>
  <c r="AY29" i="12"/>
  <c r="AY25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Y21" i="12"/>
  <c r="AY9" i="12"/>
  <c r="AU7" i="12"/>
  <c r="AY31" i="12"/>
  <c r="AY30" i="12"/>
  <c r="AY27" i="12"/>
  <c r="AY26" i="12"/>
  <c r="AY23" i="12"/>
  <c r="AY22" i="12"/>
  <c r="AY19" i="12"/>
  <c r="AY18" i="12"/>
  <c r="AY15" i="12"/>
  <c r="AY11" i="12"/>
  <c r="AU31" i="12"/>
  <c r="AU30" i="12"/>
  <c r="AU29" i="12"/>
  <c r="AU28" i="12"/>
  <c r="AU27" i="12"/>
  <c r="AU26" i="12"/>
  <c r="AU25" i="12"/>
  <c r="AU24" i="12"/>
  <c r="AU23" i="12"/>
  <c r="AU22" i="12"/>
  <c r="AU21" i="12"/>
  <c r="AU20" i="12"/>
  <c r="AU19" i="12"/>
  <c r="AU18" i="12"/>
  <c r="AU17" i="12"/>
  <c r="AU16" i="12"/>
  <c r="AU15" i="12"/>
  <c r="AU14" i="12"/>
  <c r="AU13" i="12"/>
  <c r="AU12" i="12"/>
  <c r="AU11" i="12"/>
  <c r="AU10" i="12"/>
  <c r="AU9" i="12"/>
  <c r="AU8" i="12"/>
  <c r="AT31" i="12"/>
  <c r="AT30" i="12"/>
  <c r="AT29" i="12"/>
  <c r="AT28" i="12"/>
  <c r="AT27" i="12"/>
  <c r="AT26" i="12"/>
  <c r="AT25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T8" i="12"/>
  <c r="AT7" i="12"/>
  <c r="AT5" i="12"/>
  <c r="AO3" i="12"/>
  <c r="B34" i="12"/>
  <c r="B35" i="12" s="1"/>
  <c r="BA31" i="12"/>
  <c r="AX31" i="12"/>
  <c r="AQ31" i="12"/>
  <c r="AR31" i="12" s="1"/>
  <c r="AP31" i="12"/>
  <c r="AO31" i="12"/>
  <c r="AN31" i="12"/>
  <c r="AM31" i="12"/>
  <c r="A31" i="12"/>
  <c r="BA30" i="12"/>
  <c r="AX30" i="12"/>
  <c r="AQ30" i="12"/>
  <c r="AR30" i="12" s="1"/>
  <c r="AP30" i="12"/>
  <c r="AO30" i="12"/>
  <c r="AN30" i="12"/>
  <c r="AM30" i="12"/>
  <c r="A30" i="12"/>
  <c r="BA29" i="12"/>
  <c r="AX29" i="12"/>
  <c r="AR29" i="12"/>
  <c r="AQ29" i="12"/>
  <c r="AP29" i="12"/>
  <c r="AO29" i="12"/>
  <c r="AN29" i="12"/>
  <c r="AM29" i="12"/>
  <c r="A29" i="12"/>
  <c r="BA28" i="12"/>
  <c r="AX28" i="12"/>
  <c r="AQ28" i="12"/>
  <c r="AR28" i="12" s="1"/>
  <c r="AP28" i="12"/>
  <c r="AO28" i="12"/>
  <c r="AN28" i="12"/>
  <c r="AM28" i="12"/>
  <c r="A28" i="12"/>
  <c r="BA27" i="12"/>
  <c r="AX27" i="12"/>
  <c r="AQ27" i="12"/>
  <c r="AR27" i="12" s="1"/>
  <c r="AP27" i="12"/>
  <c r="AO27" i="12"/>
  <c r="AN27" i="12"/>
  <c r="AM27" i="12"/>
  <c r="A27" i="12"/>
  <c r="BA26" i="12"/>
  <c r="AX26" i="12"/>
  <c r="AZ26" i="12"/>
  <c r="AQ26" i="12"/>
  <c r="AR26" i="12" s="1"/>
  <c r="AP26" i="12"/>
  <c r="AO26" i="12"/>
  <c r="AN26" i="12"/>
  <c r="AM26" i="12"/>
  <c r="A26" i="12"/>
  <c r="BA25" i="12"/>
  <c r="AX25" i="12"/>
  <c r="AQ25" i="12"/>
  <c r="AR25" i="12" s="1"/>
  <c r="AP25" i="12"/>
  <c r="AO25" i="12"/>
  <c r="AN25" i="12"/>
  <c r="AM25" i="12"/>
  <c r="A25" i="12"/>
  <c r="BA24" i="12"/>
  <c r="AX24" i="12"/>
  <c r="AQ24" i="12"/>
  <c r="AR24" i="12" s="1"/>
  <c r="AP24" i="12"/>
  <c r="AO24" i="12"/>
  <c r="AN24" i="12"/>
  <c r="AM24" i="12"/>
  <c r="A24" i="12"/>
  <c r="BA23" i="12"/>
  <c r="AX23" i="12"/>
  <c r="AQ23" i="12"/>
  <c r="AR23" i="12" s="1"/>
  <c r="AP23" i="12"/>
  <c r="AO23" i="12"/>
  <c r="AN23" i="12"/>
  <c r="AM23" i="12"/>
  <c r="A23" i="12"/>
  <c r="BA22" i="12"/>
  <c r="AX22" i="12"/>
  <c r="AQ22" i="12"/>
  <c r="AR22" i="12" s="1"/>
  <c r="AP22" i="12"/>
  <c r="AO22" i="12"/>
  <c r="AN22" i="12"/>
  <c r="AM22" i="12"/>
  <c r="A22" i="12"/>
  <c r="BA21" i="12"/>
  <c r="AX21" i="12"/>
  <c r="AR21" i="12"/>
  <c r="AQ21" i="12"/>
  <c r="AP21" i="12"/>
  <c r="AO21" i="12"/>
  <c r="AN21" i="12"/>
  <c r="AM21" i="12"/>
  <c r="A21" i="12"/>
  <c r="BA20" i="12"/>
  <c r="AX20" i="12"/>
  <c r="AQ20" i="12"/>
  <c r="AR20" i="12" s="1"/>
  <c r="AP20" i="12"/>
  <c r="AO20" i="12"/>
  <c r="AN20" i="12"/>
  <c r="AM20" i="12"/>
  <c r="A20" i="12"/>
  <c r="BA19" i="12"/>
  <c r="AX19" i="12"/>
  <c r="AQ19" i="12"/>
  <c r="AR19" i="12" s="1"/>
  <c r="AP19" i="12"/>
  <c r="AO19" i="12"/>
  <c r="AN19" i="12"/>
  <c r="AM19" i="12"/>
  <c r="A19" i="12"/>
  <c r="BA18" i="12"/>
  <c r="AX18" i="12"/>
  <c r="AQ18" i="12"/>
  <c r="AR18" i="12" s="1"/>
  <c r="AP18" i="12"/>
  <c r="AO18" i="12"/>
  <c r="AN18" i="12"/>
  <c r="AM18" i="12"/>
  <c r="A18" i="12"/>
  <c r="BA17" i="12"/>
  <c r="AX17" i="12"/>
  <c r="AQ17" i="12"/>
  <c r="AR17" i="12" s="1"/>
  <c r="AP17" i="12"/>
  <c r="AO17" i="12"/>
  <c r="AN17" i="12"/>
  <c r="AM17" i="12"/>
  <c r="A17" i="12"/>
  <c r="BA16" i="12"/>
  <c r="AX16" i="12"/>
  <c r="AQ16" i="12"/>
  <c r="AR16" i="12" s="1"/>
  <c r="AP16" i="12"/>
  <c r="AO16" i="12"/>
  <c r="AN16" i="12"/>
  <c r="AM16" i="12"/>
  <c r="A16" i="12"/>
  <c r="BA15" i="12"/>
  <c r="AX15" i="12"/>
  <c r="AQ15" i="12"/>
  <c r="AR15" i="12" s="1"/>
  <c r="AP15" i="12"/>
  <c r="AO15" i="12"/>
  <c r="AN15" i="12"/>
  <c r="AM15" i="12"/>
  <c r="A15" i="12"/>
  <c r="AX14" i="12"/>
  <c r="AQ14" i="12"/>
  <c r="AR14" i="12" s="1"/>
  <c r="AP14" i="12"/>
  <c r="AN14" i="12"/>
  <c r="E14" i="12"/>
  <c r="AM14" i="12" s="1"/>
  <c r="AO14" i="12" s="1"/>
  <c r="A14" i="12"/>
  <c r="AX13" i="12"/>
  <c r="AR13" i="12"/>
  <c r="AQ13" i="12"/>
  <c r="AP13" i="12"/>
  <c r="AN13" i="12"/>
  <c r="E13" i="12"/>
  <c r="AM13" i="12" s="1"/>
  <c r="AO13" i="12" s="1"/>
  <c r="A13" i="12"/>
  <c r="AX12" i="12"/>
  <c r="AR12" i="12"/>
  <c r="AQ12" i="12"/>
  <c r="AP12" i="12"/>
  <c r="AN12" i="12"/>
  <c r="E12" i="12"/>
  <c r="AM12" i="12" s="1"/>
  <c r="A12" i="12"/>
  <c r="AX11" i="12"/>
  <c r="AQ11" i="12"/>
  <c r="AR11" i="12" s="1"/>
  <c r="AP11" i="12"/>
  <c r="AN11" i="12"/>
  <c r="E11" i="12"/>
  <c r="AM11" i="12" s="1"/>
  <c r="AO11" i="12" s="1"/>
  <c r="A11" i="12"/>
  <c r="AX10" i="12"/>
  <c r="AQ10" i="12"/>
  <c r="AR10" i="12" s="1"/>
  <c r="AP10" i="12"/>
  <c r="AN10" i="12"/>
  <c r="E10" i="12"/>
  <c r="AM10" i="12" s="1"/>
  <c r="AO10" i="12" s="1"/>
  <c r="A10" i="12"/>
  <c r="AX9" i="12"/>
  <c r="AR9" i="12"/>
  <c r="AQ9" i="12"/>
  <c r="AP9" i="12"/>
  <c r="AN9" i="12"/>
  <c r="E9" i="12"/>
  <c r="AM9" i="12" s="1"/>
  <c r="AO9" i="12" s="1"/>
  <c r="A9" i="12"/>
  <c r="AX8" i="12"/>
  <c r="AR8" i="12"/>
  <c r="AQ8" i="12"/>
  <c r="AP8" i="12"/>
  <c r="AN8" i="12"/>
  <c r="E8" i="12"/>
  <c r="AM8" i="12" s="1"/>
  <c r="A8" i="12"/>
  <c r="AX7" i="12"/>
  <c r="AQ7" i="12"/>
  <c r="AP7" i="12"/>
  <c r="AN7" i="12"/>
  <c r="E7" i="12"/>
  <c r="AM7" i="12" s="1"/>
  <c r="AO7" i="12" s="1"/>
  <c r="A7" i="12"/>
  <c r="AZ15" i="12" l="1"/>
  <c r="AY14" i="12"/>
  <c r="AZ14" i="12" s="1"/>
  <c r="BA14" i="12" s="1"/>
  <c r="AY8" i="12"/>
  <c r="AZ8" i="12" s="1"/>
  <c r="BA8" i="12" s="1"/>
  <c r="AY12" i="12"/>
  <c r="AZ12" i="12" s="1"/>
  <c r="BA12" i="12" s="1"/>
  <c r="AY16" i="12"/>
  <c r="AZ16" i="12" s="1"/>
  <c r="AY20" i="12"/>
  <c r="AY24" i="12"/>
  <c r="AY28" i="12"/>
  <c r="AZ28" i="12" s="1"/>
  <c r="AZ13" i="12"/>
  <c r="AZ23" i="12"/>
  <c r="AZ24" i="12"/>
  <c r="AZ9" i="12"/>
  <c r="BA9" i="12" s="1"/>
  <c r="AZ18" i="12"/>
  <c r="AY7" i="12"/>
  <c r="AZ7" i="12" s="1"/>
  <c r="BA7" i="12" s="1"/>
  <c r="AZ10" i="12"/>
  <c r="BA10" i="12" s="1"/>
  <c r="AZ11" i="12"/>
  <c r="BA11" i="12" s="1"/>
  <c r="AZ17" i="12"/>
  <c r="AZ25" i="12"/>
  <c r="AZ19" i="12"/>
  <c r="AZ20" i="12"/>
  <c r="AZ27" i="12"/>
  <c r="AQ34" i="12"/>
  <c r="AQ35" i="12" s="1"/>
  <c r="AZ21" i="12"/>
  <c r="AZ22" i="12"/>
  <c r="AZ29" i="12"/>
  <c r="AZ30" i="12"/>
  <c r="AP34" i="12"/>
  <c r="AP35" i="12" s="1"/>
  <c r="BA13" i="12"/>
  <c r="AR7" i="12"/>
  <c r="AR34" i="12" s="1"/>
  <c r="AR35" i="12" s="1"/>
  <c r="AO12" i="12"/>
  <c r="AO8" i="12"/>
  <c r="BA34" i="12" l="1"/>
  <c r="BA35" i="12" s="1"/>
  <c r="AO34" i="12"/>
  <c r="AO35" i="12" s="1"/>
</calcChain>
</file>

<file path=xl/sharedStrings.xml><?xml version="1.0" encoding="utf-8"?>
<sst xmlns="http://schemas.openxmlformats.org/spreadsheetml/2006/main" count="299" uniqueCount="144">
  <si>
    <t>版数</t>
    <rPh sb="0" eb="2">
      <t>ハンスウ</t>
    </rPh>
    <phoneticPr fontId="4"/>
  </si>
  <si>
    <t>作成日</t>
    <rPh sb="0" eb="3">
      <t>サクセイビ</t>
    </rPh>
    <phoneticPr fontId="4"/>
  </si>
  <si>
    <t>作成者</t>
    <rPh sb="0" eb="3">
      <t>サクセイシャ</t>
    </rPh>
    <phoneticPr fontId="4"/>
  </si>
  <si>
    <t>テーブル仕様</t>
    <rPh sb="4" eb="6">
      <t>シヨウ</t>
    </rPh>
    <phoneticPr fontId="4"/>
  </si>
  <si>
    <t>更新日</t>
    <rPh sb="0" eb="3">
      <t>コウシンビ</t>
    </rPh>
    <phoneticPr fontId="4"/>
  </si>
  <si>
    <t>更新者</t>
    <rPh sb="0" eb="3">
      <t>コウシンシャ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</si>
  <si>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</si>
  <si>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</si>
  <si>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プロセス名</t>
    <rPh sb="4" eb="5">
      <t>メイ</t>
    </rPh>
    <phoneticPr fontId="4"/>
  </si>
  <si>
    <t>項目名</t>
    <rPh sb="0" eb="2">
      <t>コウモク</t>
    </rPh>
    <rPh sb="2" eb="3">
      <t>メイ</t>
    </rPh>
    <phoneticPr fontId="3"/>
  </si>
  <si>
    <t>型</t>
    <rPh sb="0" eb="1">
      <t>カタ</t>
    </rPh>
    <phoneticPr fontId="3"/>
  </si>
  <si>
    <t>全体</t>
    <rPh sb="0" eb="2">
      <t>ゼンタイ</t>
    </rPh>
    <phoneticPr fontId="3"/>
  </si>
  <si>
    <t>小数</t>
    <rPh sb="0" eb="2">
      <t>ショウスウ</t>
    </rPh>
    <phoneticPr fontId="3"/>
  </si>
  <si>
    <t>主キー</t>
    <rPh sb="0" eb="1">
      <t>シュ</t>
    </rPh>
    <phoneticPr fontId="3"/>
  </si>
  <si>
    <t>No.</t>
    <phoneticPr fontId="3"/>
  </si>
  <si>
    <t>Unique</t>
    <phoneticPr fontId="3"/>
  </si>
  <si>
    <t>項目ID</t>
    <rPh sb="0" eb="2">
      <t>コウモク</t>
    </rPh>
    <phoneticPr fontId="3"/>
  </si>
  <si>
    <t>NotNull</t>
    <phoneticPr fontId="3"/>
  </si>
  <si>
    <t>外部キー</t>
    <rPh sb="0" eb="2">
      <t>ガイブ</t>
    </rPh>
    <phoneticPr fontId="3"/>
  </si>
  <si>
    <t>チェック</t>
    <phoneticPr fontId="3"/>
  </si>
  <si>
    <t>桁数</t>
    <rPh sb="0" eb="2">
      <t>ケタスウ</t>
    </rPh>
    <phoneticPr fontId="3"/>
  </si>
  <si>
    <t>テーブルID</t>
    <phoneticPr fontId="3"/>
  </si>
  <si>
    <t>メールアドレス</t>
  </si>
  <si>
    <t>○</t>
  </si>
  <si>
    <t>全角文字</t>
  </si>
  <si>
    <t>半角数字</t>
  </si>
  <si>
    <t>半角英数記号</t>
  </si>
  <si>
    <t>全角半角混在</t>
  </si>
  <si>
    <t>項目ID</t>
    <phoneticPr fontId="3"/>
  </si>
  <si>
    <t>numeric</t>
  </si>
  <si>
    <t>DecimalField</t>
  </si>
  <si>
    <t>text</t>
  </si>
  <si>
    <t>TextField</t>
  </si>
  <si>
    <t>timestamp</t>
  </si>
  <si>
    <t>DateTimeField</t>
  </si>
  <si>
    <t>uuid</t>
  </si>
  <si>
    <t>UUIDField</t>
  </si>
  <si>
    <t>varchar</t>
  </si>
  <si>
    <t>CharField</t>
  </si>
  <si>
    <t>半角数値</t>
  </si>
  <si>
    <t>電話番号</t>
  </si>
  <si>
    <t>郵便番号</t>
  </si>
  <si>
    <t>イメージ</t>
  </si>
  <si>
    <t>テキスト</t>
  </si>
  <si>
    <t>ＩＤ</t>
  </si>
  <si>
    <t>シリアル</t>
  </si>
  <si>
    <t>ブール値</t>
  </si>
  <si>
    <t>boolean</t>
  </si>
  <si>
    <t>BooleanField</t>
  </si>
  <si>
    <t>date</t>
  </si>
  <si>
    <t>DateField</t>
  </si>
  <si>
    <t>EmailField</t>
  </si>
  <si>
    <t>FileField</t>
  </si>
  <si>
    <t>FilePathField</t>
  </si>
  <si>
    <t>ファイルパス</t>
  </si>
  <si>
    <t>ファイル</t>
  </si>
  <si>
    <t>ImageField</t>
  </si>
  <si>
    <t>ＪＳＯＮ</t>
  </si>
  <si>
    <t>json</t>
  </si>
  <si>
    <t>JSONField</t>
  </si>
  <si>
    <t>データタイプ</t>
  </si>
  <si>
    <t>テーブル名</t>
  </si>
  <si>
    <t>制約</t>
  </si>
  <si>
    <t>初期値</t>
  </si>
  <si>
    <t>INDEX</t>
  </si>
  <si>
    <t>主キー一覧</t>
  </si>
  <si>
    <t>説明</t>
  </si>
  <si>
    <t>id</t>
  </si>
  <si>
    <t>COLUMN_DEF</t>
  </si>
  <si>
    <t xml:space="preserve">  {{column_id}} {{type}} {{null_ristrict}} ,</t>
  </si>
  <si>
    <t>COMMENT_STATEMENT</t>
  </si>
  <si>
    <t>CLASS_DEF</t>
  </si>
  <si>
    <t>{{type}}</t>
  </si>
  <si>
    <t>{{null_ristrict}}</t>
  </si>
  <si>
    <t>collum_def</t>
  </si>
  <si>
    <t>CREATE TABLE {{table_id}} (</t>
  </si>
  <si>
    <t xml:space="preserve"> </t>
  </si>
  <si>
    <t>comment_statement</t>
  </si>
  <si>
    <t>COMMENT ON COLUMN {{table_id}}.{{column_id}} IS '{{comment_statement}}' ;</t>
  </si>
  <si>
    <t>PK</t>
  </si>
  <si>
    <t>DML</t>
  </si>
  <si>
    <t>COMMENT</t>
  </si>
  <si>
    <t>django.models.type</t>
  </si>
  <si>
    <t>max_length</t>
  </si>
  <si>
    <t>unique restrict</t>
  </si>
  <si>
    <t>null restrict</t>
  </si>
  <si>
    <t>住所</t>
  </si>
  <si>
    <t>ADDRESS</t>
  </si>
  <si>
    <t>address_id</t>
  </si>
  <si>
    <t>address</t>
  </si>
  <si>
    <t>address2</t>
  </si>
  <si>
    <t>district</t>
  </si>
  <si>
    <t>city_id</t>
  </si>
  <si>
    <t>postal_code</t>
  </si>
  <si>
    <t>phone</t>
  </si>
  <si>
    <t>last_update</t>
  </si>
  <si>
    <t>住所２</t>
  </si>
  <si>
    <t>地方</t>
  </si>
  <si>
    <t>City Id</t>
  </si>
  <si>
    <t>更新日時</t>
  </si>
  <si>
    <t>日付</t>
  </si>
  <si>
    <t>日時</t>
  </si>
  <si>
    <t>int</t>
  </si>
  <si>
    <t>smallint</t>
  </si>
  <si>
    <t>decimal</t>
  </si>
  <si>
    <t>IntegerField</t>
  </si>
  <si>
    <t>bigserial</t>
  </si>
  <si>
    <t>bytea</t>
  </si>
  <si>
    <t>ＸＭＬ</t>
  </si>
  <si>
    <t>型</t>
  </si>
  <si>
    <t>Postgres</t>
  </si>
  <si>
    <t>Django</t>
  </si>
  <si>
    <t>JSON Scheme</t>
  </si>
  <si>
    <t>HTML5</t>
  </si>
  <si>
    <t>input type="text"</t>
  </si>
  <si>
    <t>input type="tel"</t>
  </si>
  <si>
    <t>input type="email"</t>
  </si>
  <si>
    <t>パスワード</t>
  </si>
  <si>
    <t>input type="password"</t>
  </si>
  <si>
    <t>input type="datetime"</t>
  </si>
  <si>
    <t>input type="date"</t>
  </si>
  <si>
    <t>input type="number"</t>
  </si>
  <si>
    <t>input type="file"</t>
  </si>
  <si>
    <t xml:space="preserve">textarea </t>
  </si>
  <si>
    <t>string</t>
  </si>
  <si>
    <t>python object</t>
  </si>
  <si>
    <t>str</t>
  </si>
  <si>
    <t>float</t>
  </si>
  <si>
    <t>bool</t>
  </si>
  <si>
    <t>-</t>
  </si>
  <si>
    <t>integer</t>
  </si>
  <si>
    <t>number</t>
  </si>
  <si>
    <t>__str__(self)</t>
  </si>
  <si>
    <t>PK Field</t>
  </si>
  <si>
    <t>API_VIEWSET_DEF</t>
  </si>
  <si>
    <t>CODE_GENERATED</t>
  </si>
  <si>
    <t>CODE_API_GENERATED</t>
  </si>
  <si>
    <t>SQLite3</t>
  </si>
  <si>
    <t>bigint</t>
  </si>
  <si>
    <t>blob</t>
  </si>
  <si>
    <t>CREATE_TABLE</t>
  </si>
  <si>
    <t>BigAutoField</t>
  </si>
  <si>
    <t xml:space="preserve">
from django.db import models
from django.utils import timezone
from rest_framework import serializers
from django.contrib import admin
class {{table_id_camel}}Model(models.Model):
    "" {{table_id_camel}} Model ""
    class Meta:
        db_table = '{{table_id_camel}}'
    ## definition fields
{{definition_fields}}
    ## def __str__
    def __str__(self):
        return {{str_return}}
class {{table_id_camel}}Serializer(serializers.ModelSerializer):
    class Meta:
        model = {{table_id_camel}}Model
        fields = '__all__'
class {{table_id_camel}}ModelAdmin(admin.ModelAdmin):
    list_display = ({{list_display}})
    ordering = ('{{pk_field}}',)
admin.site.register({{table_id_camel}}Model, {{table_id_camel}}ModelAdmin)
</t>
  </si>
  <si>
    <t xml:space="preserve">
from rest_framework import viewsets
from django_filters import rest_framework as filters
from shared.dataobjects import {{table_id}} as dao
class {{table_id_camel}}Filter(filters.FilterSet):
    "" {{table_id_camel}} filter class ""
    class Meta:
        model = dao.{{table_id_camel}}Model
        fields = [{{list_display}}]
class {{table_id_camel}}ApiViewSet(viewsets.ModelViewSet):
    "" {{table_id_camel}} api view ""
    queryset = dao.{{table_id_camel}}Model.objects.all()
    serializer_class = dao.{{table_id_camel}}Serializer
    filter_backends = [filters.DjangoFilterBackend]
    filterset_class = {{table_id_camel}}Filter
list_post = {{table_id_camel}}ApiViewSet.as_view({'get': 'list', 'post': 'create'})
get_put_delete = {{table_id_camel}}ApiViewSet.as_view({'get': 'retrieve', 'put': 'update', 'delete': 'destroy'})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</si>
</sst>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(* #,##0_);_(* \(#,##0\);_(* &quot;-&quot;_);_(@_)"/>
    <numFmt numFmtId="165" formatCode="_(* #,##0.00_);_(* \(#,##0.00\);_(* &quot;-&quot;??_);_(@_)"/>
    <numFmt numFmtId="166" formatCode="yyyy&quot;年&quot;m&quot;月&quot;d&quot;日&quot;;@"/>
    <numFmt numFmtId="167" formatCode="#,##0;\-#,##0;&quot;-&quot;"/>
    <numFmt numFmtId="168" formatCode="_(&quot;$&quot;* #,##0.00_);_(&quot;$&quot;* \(#,##0.00\);_(&quot;$&quot;* &quot;-&quot;??_);_(@_)"/>
    <numFmt numFmtId="169" formatCode="_(&quot;$&quot;* #,##0_);_(&quot;$&quot;* \(#,##0\);_(&quot;$&quot;* &quot;-&quot;_);_(@_)"/>
    <numFmt numFmtId="170" formatCode="0.0;[Red]0.0"/>
    <numFmt numFmtId="171" formatCode="d&quot;¥&quot;&quot;¥&quot;\.mmm&quot;¥&quot;&quot;¥&quot;\.yy"/>
  </numFmts>
  <fonts count="2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2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b/>
      <sz val="14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color indexed="9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1"/>
      <name val="MS Gothic"/>
      <family val="3"/>
    </font>
    <font>
      <sz val="9"/>
      <name val="MS Gothic"/>
      <family val="3"/>
    </font>
    <font>
      <sz val="10.5"/>
      <name val="MS Gothic"/>
      <family val="3"/>
    </font>
    <font>
      <sz val="10"/>
      <name val="MS Gothic"/>
      <family val="3"/>
    </font>
    <font>
      <b/>
      <sz val="11"/>
      <color rgb="FFFF0000"/>
      <name val="MS Gothic"/>
      <family val="3"/>
    </font>
    <font>
      <b/>
      <sz val="11"/>
      <color theme="5"/>
      <name val="ＭＳ Ｐゴシック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5">
    <xf numFmtId="0" fontId="0" fillId="0" borderId="0">
      <alignment vertical="center"/>
    </xf>
    <xf numFmtId="167" fontId="6" fillId="0" borderId="0" applyFill="0" applyBorder="0" applyAlignment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71" fontId="2" fillId="0" borderId="6">
      <alignment horizontal="right"/>
    </xf>
    <xf numFmtId="0" fontId="2" fillId="0" borderId="0"/>
    <xf numFmtId="0" fontId="1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155">
    <xf numFmtId="0" fontId="0" fillId="0" borderId="0" xfId="0">
      <alignment vertical="center"/>
    </xf>
    <xf numFmtId="0" fontId="12" fillId="0" borderId="0" xfId="9" applyFont="1" applyAlignment="1">
      <alignment horizontal="left" vertical="center"/>
    </xf>
    <xf numFmtId="0" fontId="11" fillId="0" borderId="0" xfId="9" applyFont="1" applyBorder="1" applyAlignment="1">
      <alignment horizontal="left" vertical="center"/>
    </xf>
    <xf numFmtId="0" fontId="15" fillId="0" borderId="0" xfId="9" applyFont="1" applyAlignment="1">
      <alignment horizontal="left" vertical="center"/>
    </xf>
    <xf numFmtId="0" fontId="15" fillId="0" borderId="0" xfId="9" applyFont="1" applyBorder="1" applyAlignment="1">
      <alignment horizontal="left" vertical="center"/>
    </xf>
    <xf numFmtId="0" fontId="15" fillId="0" borderId="15" xfId="9" applyNumberFormat="1" applyFont="1" applyFill="1" applyBorder="1" applyAlignment="1">
      <alignment horizontal="center" vertical="center" shrinkToFit="1"/>
    </xf>
    <xf numFmtId="0" fontId="15" fillId="0" borderId="15" xfId="9" applyNumberFormat="1" applyFont="1" applyFill="1" applyBorder="1" applyAlignment="1">
      <alignment horizontal="center" vertical="center"/>
    </xf>
    <xf numFmtId="0" fontId="15" fillId="0" borderId="0" xfId="9" applyNumberFormat="1" applyFont="1" applyFill="1" applyBorder="1" applyAlignment="1">
      <alignment horizontal="center" vertical="center" shrinkToFit="1"/>
    </xf>
    <xf numFmtId="0" fontId="15" fillId="0" borderId="0" xfId="9" applyNumberFormat="1" applyFont="1" applyFill="1" applyBorder="1" applyAlignment="1">
      <alignment horizontal="center" vertical="center"/>
    </xf>
    <xf numFmtId="49" fontId="15" fillId="0" borderId="0" xfId="9" applyNumberFormat="1" applyFont="1" applyFill="1" applyBorder="1" applyAlignment="1">
      <alignment horizontal="center" vertical="center" shrinkToFit="1"/>
    </xf>
    <xf numFmtId="0" fontId="15" fillId="0" borderId="0" xfId="13" applyFont="1" applyFill="1" applyBorder="1">
      <alignment vertical="center"/>
    </xf>
    <xf numFmtId="0" fontId="15" fillId="0" borderId="0" xfId="0" applyFont="1" applyBorder="1">
      <alignment vertical="center"/>
    </xf>
    <xf numFmtId="0" fontId="12" fillId="0" borderId="0" xfId="9" applyFont="1" applyBorder="1" applyAlignment="1">
      <alignment horizontal="left" vertical="center"/>
    </xf>
    <xf numFmtId="49" fontId="10" fillId="2" borderId="4" xfId="9" applyNumberFormat="1" applyFont="1" applyFill="1" applyBorder="1" applyAlignment="1">
      <alignment horizontal="center" vertical="center" shrinkToFit="1"/>
    </xf>
    <xf numFmtId="0" fontId="18" fillId="0" borderId="0" xfId="0" applyFont="1">
      <alignment vertical="center"/>
    </xf>
    <xf numFmtId="0" fontId="18" fillId="0" borderId="0" xfId="0" applyFont="1" applyAlignment="1"/>
    <xf numFmtId="0" fontId="9" fillId="2" borderId="15" xfId="9" applyFont="1" applyFill="1" applyBorder="1" applyAlignment="1">
      <alignment vertical="center" shrinkToFit="1"/>
    </xf>
    <xf numFmtId="49" fontId="14" fillId="2" borderId="18" xfId="9" applyNumberFormat="1" applyFont="1" applyFill="1" applyBorder="1" applyAlignment="1">
      <alignment vertical="center" shrinkToFit="1"/>
    </xf>
    <xf numFmtId="49" fontId="14" fillId="2" borderId="15" xfId="9" applyNumberFormat="1" applyFont="1" applyFill="1" applyBorder="1" applyAlignment="1">
      <alignment vertical="center" shrinkToFit="1"/>
    </xf>
    <xf numFmtId="49" fontId="14" fillId="2" borderId="16" xfId="9" applyNumberFormat="1" applyFont="1" applyFill="1" applyBorder="1" applyAlignment="1">
      <alignment vertical="center" shrinkToFit="1"/>
    </xf>
    <xf numFmtId="0" fontId="9" fillId="2" borderId="14" xfId="9" applyFont="1" applyFill="1" applyBorder="1" applyAlignment="1">
      <alignment vertical="center"/>
    </xf>
    <xf numFmtId="49" fontId="10" fillId="2" borderId="3" xfId="9" applyNumberFormat="1" applyFont="1" applyFill="1" applyBorder="1" applyAlignment="1">
      <alignment vertical="center" shrinkToFit="1"/>
    </xf>
    <xf numFmtId="49" fontId="10" fillId="2" borderId="20" xfId="9" applyNumberFormat="1" applyFont="1" applyFill="1" applyBorder="1" applyAlignment="1">
      <alignment vertical="center" shrinkToFit="1"/>
    </xf>
    <xf numFmtId="49" fontId="10" fillId="2" borderId="19" xfId="9" applyNumberFormat="1" applyFont="1" applyFill="1" applyBorder="1" applyAlignment="1">
      <alignment vertical="center" shrinkToFit="1"/>
    </xf>
    <xf numFmtId="49" fontId="10" fillId="2" borderId="14" xfId="9" applyNumberFormat="1" applyFont="1" applyFill="1" applyBorder="1" applyAlignment="1">
      <alignment vertical="center" shrinkToFit="1"/>
    </xf>
    <xf numFmtId="49" fontId="10" fillId="2" borderId="16" xfId="9" applyNumberFormat="1" applyFont="1" applyFill="1" applyBorder="1" applyAlignment="1">
      <alignment vertical="center" shrinkToFit="1"/>
    </xf>
    <xf numFmtId="49" fontId="10" fillId="2" borderId="3" xfId="9" applyNumberFormat="1" applyFont="1" applyFill="1" applyBorder="1" applyAlignment="1">
      <alignment vertical="center"/>
    </xf>
    <xf numFmtId="49" fontId="10" fillId="2" borderId="20" xfId="9" applyNumberFormat="1" applyFont="1" applyFill="1" applyBorder="1" applyAlignment="1">
      <alignment vertical="center"/>
    </xf>
    <xf numFmtId="49" fontId="10" fillId="2" borderId="19" xfId="9" applyNumberFormat="1" applyFont="1" applyFill="1" applyBorder="1" applyAlignment="1">
      <alignment vertical="center"/>
    </xf>
    <xf numFmtId="0" fontId="21" fillId="3" borderId="4" xfId="9" applyFont="1" applyFill="1" applyBorder="1" applyAlignment="1">
      <alignment vertical="center"/>
    </xf>
    <xf numFmtId="0" fontId="21" fillId="3" borderId="2" xfId="9" applyFont="1" applyFill="1" applyBorder="1" applyAlignment="1">
      <alignment vertical="center"/>
    </xf>
    <xf numFmtId="0" fontId="21" fillId="3" borderId="7" xfId="9" applyFont="1" applyFill="1" applyBorder="1" applyAlignment="1">
      <alignment vertical="center"/>
    </xf>
    <xf numFmtId="0" fontId="21" fillId="3" borderId="13" xfId="9" applyFont="1" applyFill="1" applyBorder="1" applyAlignment="1">
      <alignment vertical="center" shrinkToFit="1"/>
    </xf>
    <xf numFmtId="0" fontId="21" fillId="5" borderId="14" xfId="9" applyFont="1" applyFill="1" applyBorder="1" applyAlignment="1">
      <alignment vertical="center"/>
    </xf>
    <xf numFmtId="0" fontId="21" fillId="5" borderId="15" xfId="0" applyFont="1" applyFill="1" applyBorder="1" applyAlignment="1">
      <alignment vertical="center"/>
    </xf>
    <xf numFmtId="0" fontId="21" fillId="5" borderId="16" xfId="0" applyFont="1" applyFill="1" applyBorder="1" applyAlignment="1">
      <alignment vertical="center"/>
    </xf>
    <xf numFmtId="0" fontId="21" fillId="3" borderId="9" xfId="9" applyFont="1" applyFill="1" applyBorder="1" applyAlignment="1">
      <alignment vertical="center"/>
    </xf>
    <xf numFmtId="0" fontId="21" fillId="3" borderId="8" xfId="9" applyFont="1" applyFill="1" applyBorder="1" applyAlignment="1">
      <alignment vertical="center"/>
    </xf>
    <xf numFmtId="0" fontId="21" fillId="3" borderId="17" xfId="9" applyFont="1" applyFill="1" applyBorder="1" applyAlignment="1">
      <alignment vertical="center" shrinkToFit="1"/>
    </xf>
    <xf numFmtId="0" fontId="21" fillId="5" borderId="9" xfId="0" applyFont="1" applyFill="1" applyBorder="1" applyAlignment="1">
      <alignment vertical="center"/>
    </xf>
    <xf numFmtId="0" fontId="21" fillId="5" borderId="10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5" borderId="11" xfId="9" applyFont="1" applyFill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12" xfId="0" applyFont="1" applyFill="1" applyBorder="1" applyAlignment="1">
      <alignment vertical="center"/>
    </xf>
    <xf numFmtId="0" fontId="21" fillId="3" borderId="10" xfId="9" applyFont="1" applyFill="1" applyBorder="1" applyAlignment="1">
      <alignment horizontal="center" vertical="center"/>
    </xf>
    <xf numFmtId="0" fontId="21" fillId="3" borderId="9" xfId="9" applyFont="1" applyFill="1" applyBorder="1" applyAlignment="1">
      <alignment horizontal="center" vertical="center"/>
    </xf>
    <xf numFmtId="0" fontId="21" fillId="5" borderId="6" xfId="11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6" xfId="9" applyFont="1" applyFill="1" applyBorder="1" applyAlignment="1">
      <alignment horizontal="center" vertical="center"/>
    </xf>
    <xf numFmtId="0" fontId="17" fillId="0" borderId="0" xfId="0" applyFont="1" applyAlignment="1"/>
    <xf numFmtId="0" fontId="18" fillId="0" borderId="0" xfId="9" applyFont="1" applyBorder="1" applyAlignment="1">
      <alignment horizontal="left" vertical="center"/>
    </xf>
    <xf numFmtId="0" fontId="21" fillId="0" borderId="0" xfId="9" applyFont="1" applyBorder="1" applyAlignment="1">
      <alignment horizontal="left" vertical="center"/>
    </xf>
    <xf numFmtId="0" fontId="21" fillId="6" borderId="0" xfId="9" quotePrefix="1" applyFont="1" applyFill="1" applyBorder="1" applyAlignment="1">
      <alignment horizontal="left" vertical="center"/>
    </xf>
    <xf numFmtId="0" fontId="21" fillId="6" borderId="0" xfId="9" applyFont="1" applyFill="1" applyBorder="1" applyAlignment="1">
      <alignment horizontal="left" vertical="center"/>
    </xf>
    <xf numFmtId="0" fontId="18" fillId="7" borderId="0" xfId="9" applyFont="1" applyFill="1" applyBorder="1" applyAlignment="1">
      <alignment horizontal="left" vertical="center"/>
    </xf>
    <xf numFmtId="0" fontId="18" fillId="8" borderId="0" xfId="9" applyFont="1" applyFill="1" applyBorder="1" applyAlignment="1">
      <alignment horizontal="left" vertical="center"/>
    </xf>
    <xf numFmtId="0" fontId="22" fillId="0" borderId="0" xfId="9" applyFont="1" applyBorder="1" applyAlignment="1">
      <alignment horizontal="left" vertical="center"/>
    </xf>
    <xf numFmtId="0" fontId="17" fillId="9" borderId="0" xfId="0" applyFont="1" applyFill="1" applyAlignment="1">
      <alignment vertical="top"/>
    </xf>
    <xf numFmtId="0" fontId="0" fillId="0" borderId="0" xfId="9" applyFont="1" applyBorder="1" applyAlignment="1">
      <alignment horizontal="left" vertical="center"/>
    </xf>
    <xf numFmtId="0" fontId="21" fillId="3" borderId="5" xfId="9" applyFont="1" applyFill="1" applyBorder="1" applyAlignment="1">
      <alignment horizontal="center" vertical="center"/>
    </xf>
    <xf numFmtId="0" fontId="19" fillId="0" borderId="22" xfId="9" applyNumberFormat="1" applyFont="1" applyFill="1" applyBorder="1" applyAlignment="1">
      <alignment horizontal="right" vertical="center" shrinkToFit="1"/>
    </xf>
    <xf numFmtId="0" fontId="19" fillId="0" borderId="22" xfId="9" applyNumberFormat="1" applyFont="1" applyFill="1" applyBorder="1" applyAlignment="1">
      <alignment horizontal="left" vertical="center" shrinkToFit="1"/>
    </xf>
    <xf numFmtId="0" fontId="19" fillId="0" borderId="22" xfId="8" applyFont="1" applyFill="1" applyBorder="1" applyAlignment="1">
      <alignment horizontal="left" vertical="center" wrapText="1"/>
    </xf>
    <xf numFmtId="0" fontId="19" fillId="0" borderId="23" xfId="9" applyNumberFormat="1" applyFont="1" applyFill="1" applyBorder="1" applyAlignment="1">
      <alignment horizontal="left" vertical="center" shrinkToFit="1"/>
    </xf>
    <xf numFmtId="0" fontId="19" fillId="0" borderId="24" xfId="8" applyFont="1" applyBorder="1" applyAlignment="1">
      <alignment horizontal="right" vertical="center"/>
    </xf>
    <xf numFmtId="0" fontId="19" fillId="0" borderId="24" xfId="9" applyNumberFormat="1" applyFont="1" applyFill="1" applyBorder="1" applyAlignment="1">
      <alignment horizontal="center" vertical="center" shrinkToFit="1"/>
    </xf>
    <xf numFmtId="0" fontId="19" fillId="0" borderId="24" xfId="9" applyNumberFormat="1" applyFont="1" applyFill="1" applyBorder="1" applyAlignment="1">
      <alignment horizontal="left" vertical="center" wrapText="1"/>
    </xf>
    <xf numFmtId="0" fontId="20" fillId="0" borderId="22" xfId="9" applyNumberFormat="1" applyFont="1" applyFill="1" applyBorder="1" applyAlignment="1">
      <alignment horizontal="center" vertical="center" shrinkToFit="1"/>
    </xf>
    <xf numFmtId="0" fontId="20" fillId="0" borderId="22" xfId="9" applyNumberFormat="1" applyFont="1" applyFill="1" applyBorder="1" applyAlignment="1">
      <alignment horizontal="center" vertical="center"/>
    </xf>
    <xf numFmtId="0" fontId="19" fillId="0" borderId="24" xfId="9" applyNumberFormat="1" applyFont="1" applyFill="1" applyBorder="1" applyAlignment="1">
      <alignment horizontal="left" vertical="center"/>
    </xf>
    <xf numFmtId="0" fontId="19" fillId="0" borderId="23" xfId="9" applyNumberFormat="1" applyFont="1" applyFill="1" applyBorder="1" applyAlignment="1">
      <alignment horizontal="left" vertical="center"/>
    </xf>
    <xf numFmtId="0" fontId="19" fillId="0" borderId="25" xfId="9" applyNumberFormat="1" applyFont="1" applyFill="1" applyBorder="1" applyAlignment="1">
      <alignment horizontal="left" vertical="center"/>
    </xf>
    <xf numFmtId="0" fontId="19" fillId="0" borderId="26" xfId="9" applyNumberFormat="1" applyFont="1" applyFill="1" applyBorder="1" applyAlignment="1">
      <alignment horizontal="right" vertical="center" shrinkToFit="1"/>
    </xf>
    <xf numFmtId="0" fontId="19" fillId="0" borderId="26" xfId="9" applyNumberFormat="1" applyFont="1" applyFill="1" applyBorder="1" applyAlignment="1">
      <alignment horizontal="left" vertical="center" shrinkToFit="1"/>
    </xf>
    <xf numFmtId="0" fontId="19" fillId="0" borderId="26" xfId="8" applyFont="1" applyFill="1" applyBorder="1" applyAlignment="1">
      <alignment horizontal="left" vertical="center" wrapText="1"/>
    </xf>
    <xf numFmtId="0" fontId="19" fillId="0" borderId="27" xfId="9" applyNumberFormat="1" applyFont="1" applyFill="1" applyBorder="1" applyAlignment="1">
      <alignment horizontal="left" vertical="center" shrinkToFit="1"/>
    </xf>
    <xf numFmtId="0" fontId="19" fillId="0" borderId="28" xfId="8" applyFont="1" applyBorder="1" applyAlignment="1">
      <alignment horizontal="right" vertical="center"/>
    </xf>
    <xf numFmtId="0" fontId="19" fillId="0" borderId="28" xfId="9" applyNumberFormat="1" applyFont="1" applyFill="1" applyBorder="1" applyAlignment="1">
      <alignment horizontal="center" vertical="center" shrinkToFit="1"/>
    </xf>
    <xf numFmtId="0" fontId="19" fillId="0" borderId="28" xfId="9" applyNumberFormat="1" applyFont="1" applyFill="1" applyBorder="1" applyAlignment="1">
      <alignment horizontal="left" vertical="center" wrapText="1"/>
    </xf>
    <xf numFmtId="0" fontId="20" fillId="0" borderId="26" xfId="9" applyNumberFormat="1" applyFont="1" applyFill="1" applyBorder="1" applyAlignment="1">
      <alignment horizontal="center" vertical="center" shrinkToFit="1"/>
    </xf>
    <xf numFmtId="0" fontId="20" fillId="0" borderId="26" xfId="9" applyNumberFormat="1" applyFont="1" applyFill="1" applyBorder="1" applyAlignment="1">
      <alignment horizontal="center" vertical="center"/>
    </xf>
    <xf numFmtId="0" fontId="19" fillId="0" borderId="28" xfId="9" applyNumberFormat="1" applyFont="1" applyFill="1" applyBorder="1" applyAlignment="1">
      <alignment horizontal="left" vertical="center"/>
    </xf>
    <xf numFmtId="0" fontId="19" fillId="0" borderId="27" xfId="9" applyNumberFormat="1" applyFont="1" applyFill="1" applyBorder="1" applyAlignment="1">
      <alignment horizontal="left" vertical="center"/>
    </xf>
    <xf numFmtId="0" fontId="19" fillId="0" borderId="29" xfId="9" applyNumberFormat="1" applyFont="1" applyFill="1" applyBorder="1" applyAlignment="1">
      <alignment horizontal="left" vertical="center"/>
    </xf>
    <xf numFmtId="0" fontId="19" fillId="0" borderId="28" xfId="9" applyNumberFormat="1" applyFont="1" applyFill="1" applyBorder="1" applyAlignment="1">
      <alignment horizontal="left" vertical="center" shrinkToFit="1"/>
    </xf>
    <xf numFmtId="0" fontId="19" fillId="0" borderId="30" xfId="9" applyNumberFormat="1" applyFont="1" applyFill="1" applyBorder="1" applyAlignment="1">
      <alignment horizontal="right" vertical="center" shrinkToFit="1"/>
    </xf>
    <xf numFmtId="0" fontId="19" fillId="0" borderId="30" xfId="9" applyNumberFormat="1" applyFont="1" applyFill="1" applyBorder="1" applyAlignment="1">
      <alignment horizontal="left" vertical="center" shrinkToFit="1"/>
    </xf>
    <xf numFmtId="0" fontId="19" fillId="0" borderId="30" xfId="8" applyFont="1" applyFill="1" applyBorder="1" applyAlignment="1">
      <alignment horizontal="left" vertical="center" wrapText="1"/>
    </xf>
    <xf numFmtId="0" fontId="19" fillId="0" borderId="31" xfId="9" applyNumberFormat="1" applyFont="1" applyFill="1" applyBorder="1" applyAlignment="1">
      <alignment horizontal="left" vertical="center" shrinkToFit="1"/>
    </xf>
    <xf numFmtId="0" fontId="19" fillId="0" borderId="32" xfId="9" applyNumberFormat="1" applyFont="1" applyFill="1" applyBorder="1" applyAlignment="1">
      <alignment horizontal="center" vertical="center" shrinkToFit="1"/>
    </xf>
    <xf numFmtId="0" fontId="19" fillId="0" borderId="32" xfId="9" applyNumberFormat="1" applyFont="1" applyFill="1" applyBorder="1" applyAlignment="1">
      <alignment horizontal="left" vertical="center"/>
    </xf>
    <xf numFmtId="0" fontId="20" fillId="0" borderId="30" xfId="9" applyNumberFormat="1" applyFont="1" applyFill="1" applyBorder="1" applyAlignment="1">
      <alignment horizontal="center" vertical="center" shrinkToFit="1"/>
    </xf>
    <xf numFmtId="0" fontId="20" fillId="0" borderId="30" xfId="9" applyNumberFormat="1" applyFont="1" applyFill="1" applyBorder="1" applyAlignment="1">
      <alignment horizontal="center" vertical="center"/>
    </xf>
    <xf numFmtId="0" fontId="19" fillId="0" borderId="31" xfId="9" applyNumberFormat="1" applyFont="1" applyFill="1" applyBorder="1" applyAlignment="1">
      <alignment horizontal="left" vertical="center"/>
    </xf>
    <xf numFmtId="0" fontId="19" fillId="0" borderId="33" xfId="9" applyNumberFormat="1" applyFont="1" applyFill="1" applyBorder="1" applyAlignment="1">
      <alignment horizontal="left" vertical="center"/>
    </xf>
    <xf numFmtId="0" fontId="21" fillId="3" borderId="9" xfId="9" applyNumberFormat="1" applyFont="1" applyFill="1" applyBorder="1" applyAlignment="1">
      <alignment vertical="center"/>
    </xf>
    <xf numFmtId="0" fontId="21" fillId="3" borderId="8" xfId="11" applyFont="1" applyFill="1" applyBorder="1" applyAlignment="1">
      <alignment vertical="center"/>
    </xf>
    <xf numFmtId="0" fontId="21" fillId="0" borderId="9" xfId="9" applyNumberFormat="1" applyFont="1" applyFill="1" applyBorder="1" applyAlignment="1">
      <alignment vertical="center"/>
    </xf>
    <xf numFmtId="0" fontId="21" fillId="0" borderId="10" xfId="11" applyFont="1" applyBorder="1" applyAlignment="1">
      <alignment vertical="center"/>
    </xf>
    <xf numFmtId="0" fontId="21" fillId="0" borderId="8" xfId="11" applyFont="1" applyBorder="1" applyAlignment="1">
      <alignment vertical="center"/>
    </xf>
    <xf numFmtId="0" fontId="21" fillId="5" borderId="9" xfId="9" applyNumberFormat="1" applyFont="1" applyFill="1" applyBorder="1" applyAlignment="1">
      <alignment vertical="center"/>
    </xf>
    <xf numFmtId="0" fontId="18" fillId="5" borderId="10" xfId="0" applyFont="1" applyFill="1" applyBorder="1" applyAlignment="1">
      <alignment vertical="center" shrinkToFit="1"/>
    </xf>
    <xf numFmtId="0" fontId="18" fillId="5" borderId="8" xfId="0" applyFont="1" applyFill="1" applyBorder="1" applyAlignment="1">
      <alignment vertical="center" shrinkToFit="1"/>
    </xf>
    <xf numFmtId="0" fontId="21" fillId="0" borderId="9" xfId="11" applyFont="1" applyBorder="1" applyAlignment="1">
      <alignment vertical="center"/>
    </xf>
    <xf numFmtId="0" fontId="21" fillId="5" borderId="5" xfId="9" applyNumberFormat="1" applyFont="1" applyFill="1" applyBorder="1" applyAlignment="1">
      <alignment vertical="center"/>
    </xf>
    <xf numFmtId="0" fontId="11" fillId="5" borderId="9" xfId="9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9" fillId="2" borderId="9" xfId="9" applyFont="1" applyFill="1" applyBorder="1" applyAlignment="1">
      <alignment vertical="center" shrinkToFit="1"/>
    </xf>
    <xf numFmtId="0" fontId="9" fillId="2" borderId="10" xfId="9" applyFont="1" applyFill="1" applyBorder="1" applyAlignment="1">
      <alignment vertical="center" shrinkToFit="1"/>
    </xf>
    <xf numFmtId="49" fontId="14" fillId="2" borderId="34" xfId="9" applyNumberFormat="1" applyFont="1" applyFill="1" applyBorder="1" applyAlignment="1">
      <alignment vertical="center" shrinkToFit="1"/>
    </xf>
    <xf numFmtId="49" fontId="14" fillId="2" borderId="10" xfId="9" applyNumberFormat="1" applyFont="1" applyFill="1" applyBorder="1" applyAlignment="1">
      <alignment vertical="center" shrinkToFit="1"/>
    </xf>
    <xf numFmtId="49" fontId="14" fillId="2" borderId="8" xfId="9" applyNumberFormat="1" applyFont="1" applyFill="1" applyBorder="1" applyAlignment="1">
      <alignment vertical="center" shrinkToFit="1"/>
    </xf>
    <xf numFmtId="49" fontId="11" fillId="0" borderId="35" xfId="9" applyNumberFormat="1" applyFont="1" applyBorder="1" applyAlignment="1">
      <alignment vertical="center" shrinkToFit="1"/>
    </xf>
    <xf numFmtId="49" fontId="11" fillId="0" borderId="36" xfId="9" applyNumberFormat="1" applyFont="1" applyBorder="1" applyAlignment="1">
      <alignment vertical="center" shrinkToFit="1"/>
    </xf>
    <xf numFmtId="49" fontId="11" fillId="0" borderId="37" xfId="9" applyNumberFormat="1" applyFont="1" applyBorder="1" applyAlignment="1">
      <alignment vertical="center" shrinkToFit="1"/>
    </xf>
    <xf numFmtId="0" fontId="0" fillId="0" borderId="36" xfId="0" applyBorder="1" applyAlignment="1">
      <alignment vertical="center" shrinkToFit="1"/>
    </xf>
    <xf numFmtId="0" fontId="17" fillId="0" borderId="0" xfId="0" applyFont="1" applyAlignment="1">
      <alignment vertical="top"/>
    </xf>
    <xf numFmtId="0" fontId="0" fillId="0" borderId="0" xfId="0" applyAlignment="1">
      <alignment vertical="top"/>
    </xf>
    <xf numFmtId="0" fontId="17" fillId="0" borderId="0" xfId="0" applyFont="1" applyAlignment="1">
      <alignment vertical="top" wrapText="1"/>
    </xf>
    <xf numFmtId="0" fontId="18" fillId="10" borderId="0" xfId="9" applyFont="1" applyFill="1" applyBorder="1" applyAlignment="1">
      <alignment horizontal="left" vertical="center"/>
    </xf>
    <xf numFmtId="0" fontId="18" fillId="0" borderId="0" xfId="0" applyFont="1" applyAlignment="1">
      <alignment vertical="top" wrapText="1"/>
    </xf>
    <xf numFmtId="0" fontId="23" fillId="0" borderId="0" xfId="9" applyFont="1" applyBorder="1" applyAlignment="1">
      <alignment horizontal="right" vertical="center"/>
    </xf>
    <xf numFmtId="0" fontId="12" fillId="8" borderId="0" xfId="9" applyFont="1" applyFill="1" applyAlignment="1">
      <alignment horizontal="left" vertical="center"/>
    </xf>
    <xf numFmtId="0" fontId="12" fillId="8" borderId="0" xfId="9" applyFont="1" applyFill="1" applyBorder="1" applyAlignment="1">
      <alignment horizontal="left" vertical="center"/>
    </xf>
    <xf numFmtId="0" fontId="11" fillId="8" borderId="0" xfId="9" applyFont="1" applyFill="1" applyBorder="1" applyAlignment="1">
      <alignment horizontal="left" vertical="center"/>
    </xf>
    <xf numFmtId="0" fontId="21" fillId="8" borderId="0" xfId="9" applyFont="1" applyFill="1" applyBorder="1" applyAlignment="1">
      <alignment horizontal="left" vertical="center"/>
    </xf>
    <xf numFmtId="0" fontId="15" fillId="8" borderId="0" xfId="9" applyNumberFormat="1" applyFont="1" applyFill="1" applyBorder="1" applyAlignment="1">
      <alignment horizontal="center" vertical="center" shrinkToFit="1"/>
    </xf>
    <xf numFmtId="0" fontId="15" fillId="8" borderId="0" xfId="9" applyNumberFormat="1" applyFont="1" applyFill="1" applyBorder="1" applyAlignment="1">
      <alignment horizontal="center" vertical="center"/>
    </xf>
    <xf numFmtId="0" fontId="21" fillId="11" borderId="8" xfId="11" applyFont="1" applyFill="1" applyBorder="1" applyAlignment="1">
      <alignment vertical="center"/>
    </xf>
    <xf numFmtId="0" fontId="13" fillId="4" borderId="9" xfId="9" applyFont="1" applyFill="1" applyBorder="1" applyAlignment="1">
      <alignment horizontal="center" vertical="center" shrinkToFit="1"/>
    </xf>
    <xf numFmtId="0" fontId="17" fillId="0" borderId="10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21" fillId="3" borderId="17" xfId="9" applyFont="1" applyFill="1" applyBorder="1" applyAlignment="1">
      <alignment horizontal="center" vertical="center"/>
    </xf>
    <xf numFmtId="0" fontId="21" fillId="3" borderId="5" xfId="9" applyFont="1" applyFill="1" applyBorder="1" applyAlignment="1">
      <alignment horizontal="center" vertical="center"/>
    </xf>
    <xf numFmtId="0" fontId="21" fillId="3" borderId="17" xfId="11" applyFont="1" applyFill="1" applyBorder="1" applyAlignment="1">
      <alignment horizontal="center" vertical="center" shrinkToFit="1"/>
    </xf>
    <xf numFmtId="0" fontId="21" fillId="3" borderId="5" xfId="11" applyFont="1" applyFill="1" applyBorder="1" applyAlignment="1">
      <alignment horizontal="center" vertical="center" shrinkToFit="1"/>
    </xf>
    <xf numFmtId="0" fontId="21" fillId="3" borderId="17" xfId="11" applyFont="1" applyFill="1" applyBorder="1" applyAlignment="1">
      <alignment horizontal="center" vertical="center" wrapText="1" shrinkToFit="1"/>
    </xf>
    <xf numFmtId="0" fontId="21" fillId="3" borderId="14" xfId="9" applyFont="1" applyFill="1" applyBorder="1" applyAlignment="1">
      <alignment horizontal="center" vertical="center" shrinkToFit="1"/>
    </xf>
    <xf numFmtId="0" fontId="21" fillId="3" borderId="16" xfId="9" applyFont="1" applyFill="1" applyBorder="1" applyAlignment="1">
      <alignment horizontal="center" vertical="center" shrinkToFit="1"/>
    </xf>
    <xf numFmtId="0" fontId="21" fillId="3" borderId="9" xfId="9" applyFont="1" applyFill="1" applyBorder="1" applyAlignment="1">
      <alignment horizontal="center" vertical="center" shrinkToFit="1"/>
    </xf>
    <xf numFmtId="0" fontId="21" fillId="3" borderId="8" xfId="9" applyFont="1" applyFill="1" applyBorder="1" applyAlignment="1">
      <alignment horizontal="center" vertical="center" shrinkToFit="1"/>
    </xf>
    <xf numFmtId="0" fontId="21" fillId="3" borderId="13" xfId="9" applyFont="1" applyFill="1" applyBorder="1" applyAlignment="1">
      <alignment horizontal="center" vertical="center" shrinkToFit="1"/>
    </xf>
    <xf numFmtId="0" fontId="21" fillId="3" borderId="5" xfId="9" applyFont="1" applyFill="1" applyBorder="1" applyAlignment="1">
      <alignment horizontal="center" vertical="center" shrinkToFit="1"/>
    </xf>
    <xf numFmtId="49" fontId="10" fillId="2" borderId="6" xfId="9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166" fontId="11" fillId="0" borderId="21" xfId="9" applyNumberFormat="1" applyFont="1" applyBorder="1" applyAlignment="1">
      <alignment horizontal="right" vertical="center" shrinkToFit="1"/>
    </xf>
    <xf numFmtId="166" fontId="0" fillId="0" borderId="6" xfId="0" applyNumberFormat="1" applyBorder="1" applyAlignment="1">
      <alignment horizontal="right" vertical="center" shrinkToFit="1"/>
    </xf>
    <xf numFmtId="0" fontId="11" fillId="0" borderId="21" xfId="9" applyNumberFormat="1" applyFont="1" applyFill="1" applyBorder="1" applyAlignment="1">
      <alignment horizontal="left" vertical="center" shrinkToFit="1"/>
    </xf>
    <xf numFmtId="0" fontId="2" fillId="0" borderId="6" xfId="0" applyNumberFormat="1" applyFont="1" applyFill="1" applyBorder="1" applyAlignment="1">
      <alignment horizontal="left" vertical="center" shrinkToFit="1"/>
    </xf>
    <xf numFmtId="170" fontId="11" fillId="0" borderId="35" xfId="9" applyNumberFormat="1" applyFont="1" applyBorder="1" applyAlignment="1">
      <alignment horizontal="center" vertical="center" shrinkToFit="1"/>
    </xf>
    <xf numFmtId="0" fontId="0" fillId="0" borderId="36" xfId="0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</cellXfs>
  <cellStyles count="25">
    <cellStyle name="11.5" xfId="19" xr:uid="{00000000-0005-0000-0000-000000000000}"/>
    <cellStyle name="Calc Currency (0)" xfId="1" xr:uid="{00000000-0005-0000-0000-000001000000}"/>
    <cellStyle name="Header1" xfId="2" xr:uid="{00000000-0005-0000-0000-000002000000}"/>
    <cellStyle name="Header2" xfId="3" xr:uid="{00000000-0005-0000-0000-000003000000}"/>
    <cellStyle name="Normal" xfId="0" builtinId="0"/>
    <cellStyle name="未定義" xfId="12" xr:uid="{00000000-0005-0000-0000-000019000000}"/>
    <cellStyle name="桁区切り 2" xfId="14" xr:uid="{00000000-0005-0000-0000-000007000000}"/>
    <cellStyle name="桁蟻唇Ｆ [0.00]_Sheet2" xfId="4" xr:uid="{00000000-0005-0000-0000-000005000000}"/>
    <cellStyle name="桁蟻唇Ｆ_Sheet2" xfId="5" xr:uid="{00000000-0005-0000-0000-000006000000}"/>
    <cellStyle name="標準 10" xfId="16" xr:uid="{00000000-0005-0000-0000-00000B000000}"/>
    <cellStyle name="標準 2" xfId="8" xr:uid="{00000000-0005-0000-0000-00000C000000}"/>
    <cellStyle name="標準 2 2" xfId="9" xr:uid="{00000000-0005-0000-0000-00000D000000}"/>
    <cellStyle name="標準 2_C3UI113d1_画面項目仕様_改_20100930_01" xfId="20" xr:uid="{00000000-0005-0000-0000-00000E000000}"/>
    <cellStyle name="標準 2_table" xfId="13" xr:uid="{00000000-0005-0000-0000-00000F000000}"/>
    <cellStyle name="標準 3" xfId="10" xr:uid="{00000000-0005-0000-0000-000010000000}"/>
    <cellStyle name="標準 3 2" xfId="15" xr:uid="{00000000-0005-0000-0000-000011000000}"/>
    <cellStyle name="標準 3 3" xfId="21" xr:uid="{00000000-0005-0000-0000-000012000000}"/>
    <cellStyle name="標準 3_C3UI113d1_画面項目仕様_新予定版_20101013" xfId="22" xr:uid="{00000000-0005-0000-0000-000013000000}"/>
    <cellStyle name="標準 4" xfId="11" xr:uid="{00000000-0005-0000-0000-000014000000}"/>
    <cellStyle name="標準 4 2" xfId="23" xr:uid="{00000000-0005-0000-0000-000015000000}"/>
    <cellStyle name="標準 5" xfId="24" xr:uid="{00000000-0005-0000-0000-000016000000}"/>
    <cellStyle name="標準 6" xfId="17" xr:uid="{00000000-0005-0000-0000-000017000000}"/>
    <cellStyle name="標準 7" xfId="18" xr:uid="{00000000-0005-0000-0000-000018000000}"/>
    <cellStyle name="脱浦 [0.00]_Sheet2" xfId="6" xr:uid="{00000000-0005-0000-0000-000008000000}"/>
    <cellStyle name="脱浦_Sheet2" xfId="7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0C8F-E02D-4866-A658-27628F6FA16E}">
  <sheetPr codeName="Sheet1">
    <pageSetUpPr fitToPage="1"/>
  </sheetPr>
  <dimension ref="A1:CA182"/>
  <sheetViews>
    <sheetView showGridLines="0" zoomScaleNormal="100" zoomScaleSheetLayoutView="115" workbookViewId="0">
      <pane xSplit="7" ySplit="6" topLeftCell="AZ22" activePane="bottomRight" state="frozen"/>
      <selection pane="topRight" activeCell="H1" sqref="H1"/>
      <selection pane="bottomLeft" activeCell="A7" sqref="A7"/>
      <selection pane="bottomRight" activeCell="BA36" sqref="BA36"/>
    </sheetView>
  </sheetViews>
  <sheetFormatPr defaultColWidth="1.875" defaultRowHeight="20.25" customHeight="1"/>
  <cols>
    <col min="1" max="1" width="3.625" style="1" customWidth="1"/>
    <col min="2" max="2" width="20.375" style="1" customWidth="1"/>
    <col min="3" max="3" width="17.5" style="1" customWidth="1"/>
    <col min="4" max="4" width="12.25" style="1" customWidth="1"/>
    <col min="5" max="5" width="8.375" style="1" customWidth="1"/>
    <col min="6" max="6" width="6.875" style="1" customWidth="1"/>
    <col min="7" max="7" width="4.625" style="1" customWidth="1"/>
    <col min="8" max="10" width="7.25" style="1" customWidth="1"/>
    <col min="11" max="11" width="10.375" style="1" customWidth="1"/>
    <col min="12" max="13" width="17.125" style="1" customWidth="1"/>
    <col min="14" max="14" width="15.375" style="1" customWidth="1"/>
    <col min="15" max="32" width="2.625" style="3" customWidth="1"/>
    <col min="33" max="33" width="15" style="1" customWidth="1"/>
    <col min="34" max="34" width="9.625" style="1" customWidth="1"/>
    <col min="35" max="35" width="7" style="1" bestFit="1" customWidth="1"/>
    <col min="36" max="36" width="15.625" style="1" customWidth="1"/>
    <col min="37" max="38" width="1.875" style="1"/>
    <col min="39" max="39" width="11.375" style="1" bestFit="1" customWidth="1"/>
    <col min="40" max="40" width="9.125" style="1" customWidth="1"/>
    <col min="41" max="41" width="40" style="1" customWidth="1"/>
    <col min="42" max="42" width="32.875" style="1" customWidth="1"/>
    <col min="43" max="43" width="13.875" style="1" customWidth="1"/>
    <col min="44" max="44" width="4.625" style="1" customWidth="1"/>
    <col min="45" max="45" width="15.25" style="1" customWidth="1"/>
    <col min="46" max="47" width="19.125" style="1" customWidth="1"/>
    <col min="48" max="49" width="12.75" style="1" customWidth="1"/>
    <col min="50" max="50" width="4.625" style="1" customWidth="1"/>
    <col min="51" max="51" width="28.375" style="1" bestFit="1" customWidth="1"/>
    <col min="52" max="52" width="47.5" style="1" customWidth="1"/>
    <col min="53" max="115" width="4.625" style="1" customWidth="1"/>
    <col min="116" max="16384" width="1.875" style="1"/>
  </cols>
  <sheetData>
    <row r="1" spans="1:79" ht="20.25" customHeight="1">
      <c r="A1" s="20" t="s">
        <v>3</v>
      </c>
      <c r="B1" s="16"/>
      <c r="C1" s="16"/>
      <c r="D1" s="17"/>
      <c r="E1" s="18"/>
      <c r="F1" s="18"/>
      <c r="G1" s="18"/>
      <c r="H1" s="19"/>
      <c r="I1" s="21" t="s">
        <v>6</v>
      </c>
      <c r="J1" s="22"/>
      <c r="K1" s="23"/>
      <c r="L1" s="24" t="s">
        <v>7</v>
      </c>
      <c r="M1" s="25"/>
      <c r="N1" s="21" t="s">
        <v>8</v>
      </c>
      <c r="O1" s="22"/>
      <c r="P1" s="22"/>
      <c r="Q1" s="22"/>
      <c r="R1" s="22"/>
      <c r="S1" s="23"/>
      <c r="T1" s="26" t="s">
        <v>0</v>
      </c>
      <c r="U1" s="27"/>
      <c r="V1" s="27"/>
      <c r="W1" s="28"/>
      <c r="X1" s="145" t="s">
        <v>1</v>
      </c>
      <c r="Y1" s="146"/>
      <c r="Z1" s="146"/>
      <c r="AA1" s="146"/>
      <c r="AB1" s="147"/>
      <c r="AC1" s="148"/>
      <c r="AD1" s="149"/>
      <c r="AE1" s="149"/>
      <c r="AF1" s="149"/>
      <c r="AG1" s="149"/>
      <c r="AH1" s="13" t="s">
        <v>2</v>
      </c>
      <c r="AI1" s="150"/>
      <c r="AJ1" s="151"/>
      <c r="BJ1" s="124"/>
    </row>
    <row r="2" spans="1:79" ht="20.25" customHeight="1">
      <c r="A2" s="109"/>
      <c r="B2" s="110"/>
      <c r="C2" s="110"/>
      <c r="D2" s="111"/>
      <c r="E2" s="112"/>
      <c r="F2" s="112"/>
      <c r="G2" s="112"/>
      <c r="H2" s="113"/>
      <c r="I2" s="114"/>
      <c r="J2" s="115"/>
      <c r="K2" s="116"/>
      <c r="L2" s="114"/>
      <c r="M2" s="116"/>
      <c r="N2" s="114"/>
      <c r="O2" s="117"/>
      <c r="P2" s="117"/>
      <c r="Q2" s="117"/>
      <c r="R2" s="117"/>
      <c r="S2" s="117"/>
      <c r="T2" s="152">
        <v>1</v>
      </c>
      <c r="U2" s="153"/>
      <c r="V2" s="153"/>
      <c r="W2" s="154"/>
      <c r="X2" s="145" t="s">
        <v>4</v>
      </c>
      <c r="Y2" s="146"/>
      <c r="Z2" s="146"/>
      <c r="AA2" s="146"/>
      <c r="AB2" s="147"/>
      <c r="AC2" s="148"/>
      <c r="AD2" s="149"/>
      <c r="AE2" s="149"/>
      <c r="AF2" s="149"/>
      <c r="AG2" s="149"/>
      <c r="AH2" s="13" t="s">
        <v>5</v>
      </c>
      <c r="AI2" s="150"/>
      <c r="AJ2" s="151"/>
      <c r="BJ2" s="124"/>
    </row>
    <row r="3" spans="1:79" s="12" customFormat="1" ht="20.25" customHeight="1">
      <c r="A3" s="96"/>
      <c r="B3" s="97" t="s">
        <v>61</v>
      </c>
      <c r="C3" s="98" t="s">
        <v>86</v>
      </c>
      <c r="D3" s="99"/>
      <c r="E3" s="99"/>
      <c r="F3" s="99"/>
      <c r="G3" s="100"/>
      <c r="H3" s="101" t="s">
        <v>21</v>
      </c>
      <c r="I3" s="102"/>
      <c r="J3" s="103"/>
      <c r="K3" s="104" t="s">
        <v>87</v>
      </c>
      <c r="L3" s="99"/>
      <c r="M3" s="105" t="s">
        <v>132</v>
      </c>
      <c r="N3" s="130" t="str">
        <f>"self.address"</f>
        <v>self.address</v>
      </c>
      <c r="O3" s="106"/>
      <c r="P3" s="107"/>
      <c r="Q3" s="107"/>
      <c r="R3" s="107"/>
      <c r="S3" s="107"/>
      <c r="T3" s="107"/>
      <c r="U3" s="107"/>
      <c r="V3" s="107" t="s">
        <v>65</v>
      </c>
      <c r="W3" s="107"/>
      <c r="X3" s="107"/>
      <c r="Y3" s="107"/>
      <c r="Z3" s="107"/>
      <c r="AA3" s="107"/>
      <c r="AB3" s="107"/>
      <c r="AC3" s="107"/>
      <c r="AD3" s="107"/>
      <c r="AE3" s="107"/>
      <c r="AF3" s="108"/>
      <c r="AG3" s="131"/>
      <c r="AH3" s="132"/>
      <c r="AI3" s="132"/>
      <c r="AJ3" s="133"/>
      <c r="AO3" s="52" t="str">
        <f>SUBSTITUTE(CREATE_TABLE,"{{table_id}}",table_id)</f>
        <v>CREATE TABLE ADDRESS (</v>
      </c>
      <c r="BJ3" s="125"/>
    </row>
    <row r="4" spans="1:79" s="2" customFormat="1" ht="19.5" customHeight="1">
      <c r="A4" s="134" t="s">
        <v>14</v>
      </c>
      <c r="B4" s="134" t="s">
        <v>9</v>
      </c>
      <c r="C4" s="134" t="s">
        <v>28</v>
      </c>
      <c r="D4" s="136" t="s">
        <v>10</v>
      </c>
      <c r="E4" s="138" t="s">
        <v>60</v>
      </c>
      <c r="F4" s="139" t="s">
        <v>20</v>
      </c>
      <c r="G4" s="140"/>
      <c r="H4" s="29"/>
      <c r="I4" s="30"/>
      <c r="J4" s="30"/>
      <c r="K4" s="30" t="s">
        <v>62</v>
      </c>
      <c r="L4" s="30"/>
      <c r="M4" s="31"/>
      <c r="N4" s="32"/>
      <c r="O4" s="33"/>
      <c r="P4" s="34"/>
      <c r="Q4" s="34"/>
      <c r="R4" s="34"/>
      <c r="S4" s="34"/>
      <c r="T4" s="34"/>
      <c r="U4" s="34"/>
      <c r="V4" s="34" t="s">
        <v>64</v>
      </c>
      <c r="W4" s="34"/>
      <c r="X4" s="34"/>
      <c r="Y4" s="34"/>
      <c r="Z4" s="34"/>
      <c r="AA4" s="34"/>
      <c r="AB4" s="34"/>
      <c r="AC4" s="34"/>
      <c r="AD4" s="34"/>
      <c r="AE4" s="34"/>
      <c r="AF4" s="35"/>
      <c r="AG4" s="33"/>
      <c r="AH4" s="34"/>
      <c r="AI4" s="34"/>
      <c r="AJ4" s="35"/>
      <c r="BJ4" s="126"/>
    </row>
    <row r="5" spans="1:79" s="2" customFormat="1" ht="19.5" customHeight="1">
      <c r="A5" s="134"/>
      <c r="B5" s="134"/>
      <c r="C5" s="134"/>
      <c r="D5" s="136"/>
      <c r="E5" s="136"/>
      <c r="F5" s="141"/>
      <c r="G5" s="142"/>
      <c r="H5" s="143" t="s">
        <v>13</v>
      </c>
      <c r="I5" s="143" t="s">
        <v>15</v>
      </c>
      <c r="J5" s="143" t="s">
        <v>17</v>
      </c>
      <c r="K5" s="143" t="s">
        <v>19</v>
      </c>
      <c r="L5" s="36" t="s">
        <v>18</v>
      </c>
      <c r="M5" s="37"/>
      <c r="N5" s="38" t="s">
        <v>63</v>
      </c>
      <c r="O5" s="39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1"/>
      <c r="AG5" s="42"/>
      <c r="AH5" s="43" t="s">
        <v>66</v>
      </c>
      <c r="AI5" s="43"/>
      <c r="AJ5" s="44"/>
      <c r="AT5" s="51" t="str">
        <f>UPPER(LEFT(table_id,1)) &amp; LOWER(RIGHT(table_id,LEN(table_id)-1))</f>
        <v>Address</v>
      </c>
      <c r="AU5" s="51"/>
      <c r="BA5" s="51"/>
      <c r="BJ5" s="126"/>
    </row>
    <row r="6" spans="1:79" s="2" customFormat="1" ht="19.5" customHeight="1">
      <c r="A6" s="135"/>
      <c r="B6" s="135"/>
      <c r="C6" s="135"/>
      <c r="D6" s="137"/>
      <c r="E6" s="137"/>
      <c r="F6" s="60" t="s">
        <v>11</v>
      </c>
      <c r="G6" s="60" t="s">
        <v>12</v>
      </c>
      <c r="H6" s="144"/>
      <c r="I6" s="144"/>
      <c r="J6" s="144"/>
      <c r="K6" s="144"/>
      <c r="L6" s="45" t="s">
        <v>21</v>
      </c>
      <c r="M6" s="46" t="s">
        <v>16</v>
      </c>
      <c r="N6" s="38"/>
      <c r="O6" s="47">
        <v>1</v>
      </c>
      <c r="P6" s="47">
        <v>2</v>
      </c>
      <c r="Q6" s="48">
        <v>3</v>
      </c>
      <c r="R6" s="48">
        <v>4</v>
      </c>
      <c r="S6" s="48">
        <v>5</v>
      </c>
      <c r="T6" s="48">
        <v>6</v>
      </c>
      <c r="U6" s="48">
        <v>7</v>
      </c>
      <c r="V6" s="48">
        <v>8</v>
      </c>
      <c r="W6" s="48">
        <v>9</v>
      </c>
      <c r="X6" s="48">
        <v>10</v>
      </c>
      <c r="Y6" s="48">
        <v>11</v>
      </c>
      <c r="Z6" s="48">
        <v>12</v>
      </c>
      <c r="AA6" s="48">
        <v>13</v>
      </c>
      <c r="AB6" s="48">
        <v>14</v>
      </c>
      <c r="AC6" s="48">
        <v>15</v>
      </c>
      <c r="AD6" s="48">
        <v>16</v>
      </c>
      <c r="AE6" s="48">
        <v>17</v>
      </c>
      <c r="AF6" s="49">
        <v>18</v>
      </c>
      <c r="AG6" s="39"/>
      <c r="AH6" s="40"/>
      <c r="AI6" s="40"/>
      <c r="AJ6" s="41"/>
      <c r="AM6" s="53" t="s">
        <v>72</v>
      </c>
      <c r="AN6" s="53" t="s">
        <v>73</v>
      </c>
      <c r="AO6" s="54" t="s">
        <v>74</v>
      </c>
      <c r="AP6" s="54" t="s">
        <v>77</v>
      </c>
      <c r="AQ6" s="54" t="s">
        <v>79</v>
      </c>
      <c r="AR6" s="54" t="s">
        <v>133</v>
      </c>
      <c r="AS6" s="52"/>
      <c r="AT6" s="58" t="s">
        <v>82</v>
      </c>
      <c r="AU6" s="58" t="s">
        <v>79</v>
      </c>
      <c r="AV6" s="58" t="s">
        <v>83</v>
      </c>
      <c r="AW6" s="58" t="s">
        <v>85</v>
      </c>
      <c r="AX6" s="58" t="s">
        <v>84</v>
      </c>
      <c r="AY6" s="58"/>
      <c r="AZ6" s="58"/>
      <c r="BA6" s="58"/>
      <c r="BB6" s="51"/>
      <c r="BC6" s="51"/>
      <c r="BD6" s="51"/>
      <c r="BE6" s="52"/>
      <c r="BF6" s="52"/>
      <c r="BG6" s="52"/>
      <c r="BH6" s="52"/>
      <c r="BJ6" s="126"/>
    </row>
    <row r="7" spans="1:79" s="12" customFormat="1" ht="12.75" customHeight="1">
      <c r="A7" s="61">
        <f>IF(B7="","",ROW()-6)</f>
        <v>1</v>
      </c>
      <c r="B7" s="62" t="s">
        <v>88</v>
      </c>
      <c r="C7" s="62" t="s">
        <v>67</v>
      </c>
      <c r="D7" s="63" t="s">
        <v>45</v>
      </c>
      <c r="E7" s="64" t="str">
        <f t="shared" ref="E7:E14" si="0">VLOOKUP(D7,t_types,2,FALSE)</f>
        <v>bigserial</v>
      </c>
      <c r="F7" s="65"/>
      <c r="G7" s="61"/>
      <c r="H7" s="66">
        <v>1</v>
      </c>
      <c r="I7" s="66"/>
      <c r="J7" s="66" t="s">
        <v>23</v>
      </c>
      <c r="K7" s="67"/>
      <c r="L7" s="67"/>
      <c r="M7" s="67"/>
      <c r="N7" s="62"/>
      <c r="O7" s="68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70"/>
      <c r="AH7" s="71"/>
      <c r="AI7" s="71"/>
      <c r="AJ7" s="72"/>
      <c r="AK7" s="52"/>
      <c r="AL7" s="52"/>
      <c r="AM7" s="52" t="str">
        <f>IF(F7="",IF(E7="","",E7),E7&amp;"("&amp;F7&amp;")")</f>
        <v>bigserial</v>
      </c>
      <c r="AN7" s="52" t="str">
        <f>IF(J7="","","not null")</f>
        <v>not null</v>
      </c>
      <c r="AO7" s="52" t="str">
        <f t="shared" ref="AO7:AO31" si="1">IF(B7="","",SUBSTITUTE(SUBSTITUTE(SUBSTITUTE(COLUMN_DEF,"{{column_id}}",B7),"{{type}}",AM7),"{{null_ristrict}}",AN7))</f>
        <v xml:space="preserve">  address_id bigserial not null ,</v>
      </c>
      <c r="AP7" s="52" t="str">
        <f t="shared" ref="AP7:AP31" si="2">IF(B7="","",IF(AG7="","",SUBSTITUTE(SUBSTITUTE(SUBSTITUTE(COMMENT_STATEMENT,"{{comment_statement}}",AG7),"{{table_id}}",table_id),"{{column_id}}",B7)))</f>
        <v/>
      </c>
      <c r="AQ7" s="52" t="str">
        <f>IF(H7="","",IF(H7&lt;&gt;"","primary key("&amp;B7&amp;"),",""))</f>
        <v>primary key(address_id),</v>
      </c>
      <c r="AR7" s="52" t="str">
        <f>IF(AQ7="","",B7)</f>
        <v>address_id</v>
      </c>
      <c r="AS7" s="52" t="s">
        <v>76</v>
      </c>
      <c r="AT7" s="51" t="str">
        <f t="shared" ref="AT7:AT31" si="3">IF(B7="","","models."&amp;VLOOKUP(D7,t_types,4,FALSE))</f>
        <v>models.BigAutoField</v>
      </c>
      <c r="AU7" s="51" t="str">
        <f>IF(AR7="",""," primary_key=True,")</f>
        <v xml:space="preserve"> primary_key=True,</v>
      </c>
      <c r="AV7" s="51" t="str">
        <f>IF(F7="",""," max_length="&amp;F7&amp;",")</f>
        <v/>
      </c>
      <c r="AW7" s="51" t="str">
        <f t="shared" ref="AW7:AW9" si="4">IF(B7="","",IF(AN7&lt;&gt;""," null=False,"," null=True, blank=True,"))</f>
        <v xml:space="preserve"> null=False,</v>
      </c>
      <c r="AX7" s="51" t="str">
        <f>IF(I7="","",IF(B7&lt;&gt;""," unique=True,",""))</f>
        <v/>
      </c>
      <c r="AY7" s="51" t="str">
        <f>CONCATENATE(AU7,AV7,AW7,AX7)</f>
        <v xml:space="preserve"> primary_key=True, null=False,</v>
      </c>
      <c r="AZ7" s="51" t="str">
        <f>IF(AY7="","",LEFT(AY7,LEN(AY7)-1))</f>
        <v xml:space="preserve"> primary_key=True, null=False</v>
      </c>
      <c r="BA7" s="51" t="str">
        <f>IF(B7="","",CONCATENATE("    ",B7," = ",AT7,"(",TRIM(AZ7),")"))</f>
        <v xml:space="preserve">    address_id = models.BigAutoField(primary_key=True, null=False)</v>
      </c>
      <c r="BB7" s="51"/>
      <c r="BC7" s="51"/>
      <c r="BD7" s="51"/>
      <c r="BE7" s="52"/>
      <c r="BF7" s="52"/>
      <c r="BG7" s="52"/>
      <c r="BH7" s="52"/>
      <c r="BI7" s="52"/>
      <c r="BJ7" s="127" t="s">
        <v>76</v>
      </c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</row>
    <row r="8" spans="1:79" s="12" customFormat="1" ht="12.75" customHeight="1">
      <c r="A8" s="73">
        <f t="shared" ref="A8:A31" si="5">IF(B8="","",ROW()-6)</f>
        <v>2</v>
      </c>
      <c r="B8" s="74" t="s">
        <v>89</v>
      </c>
      <c r="C8" s="74" t="s">
        <v>86</v>
      </c>
      <c r="D8" s="75" t="s">
        <v>24</v>
      </c>
      <c r="E8" s="76" t="str">
        <f t="shared" si="0"/>
        <v>varchar</v>
      </c>
      <c r="F8" s="77">
        <v>50</v>
      </c>
      <c r="G8" s="73"/>
      <c r="H8" s="78"/>
      <c r="I8" s="78"/>
      <c r="J8" s="78" t="s">
        <v>23</v>
      </c>
      <c r="K8" s="79"/>
      <c r="L8" s="79"/>
      <c r="M8" s="79"/>
      <c r="N8" s="74"/>
      <c r="O8" s="80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2"/>
      <c r="AH8" s="83"/>
      <c r="AI8" s="83"/>
      <c r="AJ8" s="84"/>
      <c r="AK8" s="52"/>
      <c r="AL8" s="52"/>
      <c r="AM8" s="52" t="str">
        <f t="shared" ref="AM8:AM31" si="6">IF(F8="",IF(E8="","",E8),E8&amp;"("&amp;F8&amp;")")</f>
        <v>varchar(50)</v>
      </c>
      <c r="AN8" s="52" t="str">
        <f t="shared" ref="AN8:AN31" si="7">IF(J8="","","not null")</f>
        <v>not null</v>
      </c>
      <c r="AO8" s="52" t="str">
        <f t="shared" si="1"/>
        <v xml:space="preserve">  address varchar(50) not null ,</v>
      </c>
      <c r="AP8" s="52" t="str">
        <f t="shared" si="2"/>
        <v/>
      </c>
      <c r="AQ8" s="52" t="str">
        <f t="shared" ref="AQ8:AQ31" si="8">IF(H8="","",IF(H8&lt;&gt;"","PRIMARY KEY("&amp;B8&amp;"),",""))</f>
        <v/>
      </c>
      <c r="AR8" s="52" t="str">
        <f t="shared" ref="AR8:AR31" si="9">IF(AQ8="","",B8)</f>
        <v/>
      </c>
      <c r="AS8" s="52" t="s">
        <v>76</v>
      </c>
      <c r="AT8" s="51" t="str">
        <f t="shared" si="3"/>
        <v>models.CharField</v>
      </c>
      <c r="AU8" s="51" t="str">
        <f t="shared" ref="AU8:AU31" si="10">IF(AR8="",""," primary_key=True")</f>
        <v/>
      </c>
      <c r="AV8" s="51" t="str">
        <f t="shared" ref="AV8:AV31" si="11">IF(F8="",""," max_length="&amp;F8&amp;",")</f>
        <v xml:space="preserve"> max_length=50,</v>
      </c>
      <c r="AW8" s="51" t="str">
        <f t="shared" si="4"/>
        <v xml:space="preserve"> null=False,</v>
      </c>
      <c r="AX8" s="51" t="str">
        <f t="shared" ref="AX8:AX31" si="12">IF(I8="","",IF(B8&lt;&gt;""," unique=True,",""))</f>
        <v/>
      </c>
      <c r="AY8" s="51" t="str">
        <f t="shared" ref="AY8:AY31" si="13">CONCATENATE(AU8,AV8,AW8,AX8)</f>
        <v xml:space="preserve"> max_length=50, null=False,</v>
      </c>
      <c r="AZ8" s="51" t="str">
        <f t="shared" ref="AZ8:AZ30" si="14">IF(AY8="","",LEFT(AY8,LEN(AY8)-1))</f>
        <v xml:space="preserve"> max_length=50, null=False</v>
      </c>
      <c r="BA8" s="51" t="str">
        <f t="shared" ref="BA8:BA31" si="15">IF(B8="","",CONCATENATE("    ",B8," = ",AT8,"(",TRIM(AZ8),")"))</f>
        <v xml:space="preserve">    address = models.CharField(max_length=50, null=False)</v>
      </c>
      <c r="BB8" s="51"/>
      <c r="BC8" s="51"/>
      <c r="BD8" s="51"/>
      <c r="BE8" s="52"/>
      <c r="BF8" s="52"/>
      <c r="BG8" s="52"/>
      <c r="BH8" s="52"/>
      <c r="BI8" s="52"/>
      <c r="BJ8" s="127" t="s">
        <v>76</v>
      </c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</row>
    <row r="9" spans="1:79" s="12" customFormat="1" ht="12.75" customHeight="1">
      <c r="A9" s="73">
        <f t="shared" si="5"/>
        <v>3</v>
      </c>
      <c r="B9" s="74" t="s">
        <v>90</v>
      </c>
      <c r="C9" s="74" t="s">
        <v>96</v>
      </c>
      <c r="D9" s="75" t="s">
        <v>24</v>
      </c>
      <c r="E9" s="76" t="str">
        <f t="shared" si="0"/>
        <v>varchar</v>
      </c>
      <c r="F9" s="77">
        <v>50</v>
      </c>
      <c r="G9" s="73"/>
      <c r="H9" s="78"/>
      <c r="I9" s="78"/>
      <c r="J9" s="78"/>
      <c r="K9" s="85"/>
      <c r="L9" s="79"/>
      <c r="M9" s="79"/>
      <c r="N9" s="74"/>
      <c r="O9" s="80"/>
      <c r="P9" s="80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  <c r="AH9" s="83"/>
      <c r="AI9" s="83"/>
      <c r="AJ9" s="84"/>
      <c r="AK9" s="52"/>
      <c r="AL9" s="52"/>
      <c r="AM9" s="52" t="str">
        <f t="shared" si="6"/>
        <v>varchar(50)</v>
      </c>
      <c r="AN9" s="52" t="str">
        <f t="shared" si="7"/>
        <v/>
      </c>
      <c r="AO9" s="52" t="str">
        <f t="shared" si="1"/>
        <v xml:space="preserve">  address2 varchar(50)  ,</v>
      </c>
      <c r="AP9" s="52" t="str">
        <f t="shared" si="2"/>
        <v/>
      </c>
      <c r="AQ9" s="52" t="str">
        <f t="shared" si="8"/>
        <v/>
      </c>
      <c r="AR9" s="52" t="str">
        <f t="shared" si="9"/>
        <v/>
      </c>
      <c r="AS9" s="52" t="s">
        <v>76</v>
      </c>
      <c r="AT9" s="51" t="str">
        <f t="shared" si="3"/>
        <v>models.CharField</v>
      </c>
      <c r="AU9" s="51" t="str">
        <f t="shared" si="10"/>
        <v/>
      </c>
      <c r="AV9" s="51" t="str">
        <f t="shared" si="11"/>
        <v xml:space="preserve"> max_length=50,</v>
      </c>
      <c r="AW9" s="51" t="str">
        <f t="shared" si="4"/>
        <v xml:space="preserve"> null=True, blank=True,</v>
      </c>
      <c r="AX9" s="51" t="str">
        <f t="shared" si="12"/>
        <v/>
      </c>
      <c r="AY9" s="51" t="str">
        <f t="shared" si="13"/>
        <v xml:space="preserve"> max_length=50, null=True, blank=True,</v>
      </c>
      <c r="AZ9" s="51" t="str">
        <f t="shared" si="14"/>
        <v xml:space="preserve"> max_length=50, null=True, blank=True</v>
      </c>
      <c r="BA9" s="51" t="str">
        <f t="shared" si="15"/>
        <v xml:space="preserve">    address2 = models.CharField(max_length=50, null=True, blank=True)</v>
      </c>
      <c r="BB9" s="51"/>
      <c r="BC9" s="51"/>
      <c r="BD9" s="51"/>
      <c r="BE9" s="52"/>
      <c r="BF9" s="52"/>
      <c r="BG9" s="52"/>
      <c r="BH9" s="52"/>
      <c r="BI9" s="52"/>
      <c r="BJ9" s="127" t="s">
        <v>76</v>
      </c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</row>
    <row r="10" spans="1:79" s="12" customFormat="1" ht="12.75" customHeight="1">
      <c r="A10" s="73">
        <f t="shared" si="5"/>
        <v>4</v>
      </c>
      <c r="B10" s="74" t="s">
        <v>91</v>
      </c>
      <c r="C10" s="74" t="s">
        <v>97</v>
      </c>
      <c r="D10" s="75" t="s">
        <v>26</v>
      </c>
      <c r="E10" s="76" t="str">
        <f t="shared" si="0"/>
        <v>varchar</v>
      </c>
      <c r="F10" s="73">
        <v>20</v>
      </c>
      <c r="G10" s="73"/>
      <c r="H10" s="78"/>
      <c r="I10" s="78"/>
      <c r="J10" s="78" t="s">
        <v>23</v>
      </c>
      <c r="K10" s="78"/>
      <c r="L10" s="82"/>
      <c r="M10" s="82"/>
      <c r="N10" s="74"/>
      <c r="O10" s="80"/>
      <c r="P10" s="80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  <c r="AH10" s="83"/>
      <c r="AI10" s="83"/>
      <c r="AJ10" s="84"/>
      <c r="AK10" s="52"/>
      <c r="AL10" s="52"/>
      <c r="AM10" s="52" t="str">
        <f t="shared" si="6"/>
        <v>varchar(20)</v>
      </c>
      <c r="AN10" s="52" t="str">
        <f t="shared" si="7"/>
        <v>not null</v>
      </c>
      <c r="AO10" s="52" t="str">
        <f t="shared" si="1"/>
        <v xml:space="preserve">  district varchar(20) not null ,</v>
      </c>
      <c r="AP10" s="52" t="str">
        <f t="shared" si="2"/>
        <v/>
      </c>
      <c r="AQ10" s="52" t="str">
        <f t="shared" si="8"/>
        <v/>
      </c>
      <c r="AR10" s="52" t="str">
        <f t="shared" si="9"/>
        <v/>
      </c>
      <c r="AS10" s="52" t="s">
        <v>76</v>
      </c>
      <c r="AT10" s="51" t="str">
        <f t="shared" si="3"/>
        <v>models.CharField</v>
      </c>
      <c r="AU10" s="51" t="str">
        <f t="shared" si="10"/>
        <v/>
      </c>
      <c r="AV10" s="51" t="str">
        <f t="shared" si="11"/>
        <v xml:space="preserve"> max_length=20,</v>
      </c>
      <c r="AW10" s="51" t="str">
        <f>IF(B10="","",IF(AN10&lt;&gt;""," null=False,"," null=True, blank=True,"))</f>
        <v xml:space="preserve"> null=False,</v>
      </c>
      <c r="AX10" s="51" t="str">
        <f t="shared" si="12"/>
        <v/>
      </c>
      <c r="AY10" s="51" t="str">
        <f t="shared" si="13"/>
        <v xml:space="preserve"> max_length=20, null=False,</v>
      </c>
      <c r="AZ10" s="51" t="str">
        <f t="shared" si="14"/>
        <v xml:space="preserve"> max_length=20, null=False</v>
      </c>
      <c r="BA10" s="51" t="str">
        <f t="shared" si="15"/>
        <v xml:space="preserve">    district = models.CharField(max_length=20, null=False)</v>
      </c>
      <c r="BB10" s="51"/>
      <c r="BC10" s="51"/>
      <c r="BD10" s="51"/>
      <c r="BE10" s="52"/>
      <c r="BF10" s="52"/>
      <c r="BG10" s="52"/>
      <c r="BH10" s="52"/>
      <c r="BI10" s="52"/>
      <c r="BJ10" s="127" t="s">
        <v>76</v>
      </c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</row>
    <row r="11" spans="1:79" s="12" customFormat="1" ht="12.75" customHeight="1">
      <c r="A11" s="73">
        <f t="shared" si="5"/>
        <v>5</v>
      </c>
      <c r="B11" s="74" t="s">
        <v>92</v>
      </c>
      <c r="C11" s="74" t="s">
        <v>98</v>
      </c>
      <c r="D11" s="75" t="s">
        <v>25</v>
      </c>
      <c r="E11" s="76" t="str">
        <f t="shared" si="0"/>
        <v>smallint</v>
      </c>
      <c r="F11" s="73"/>
      <c r="G11" s="73"/>
      <c r="H11" s="78"/>
      <c r="I11" s="78"/>
      <c r="J11" s="78" t="s">
        <v>23</v>
      </c>
      <c r="K11" s="78"/>
      <c r="L11" s="82"/>
      <c r="M11" s="82"/>
      <c r="N11" s="74"/>
      <c r="O11" s="80"/>
      <c r="P11" s="80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2"/>
      <c r="AH11" s="83"/>
      <c r="AI11" s="83"/>
      <c r="AJ11" s="84"/>
      <c r="AK11" s="52"/>
      <c r="AL11" s="52"/>
      <c r="AM11" s="52" t="str">
        <f t="shared" si="6"/>
        <v>smallint</v>
      </c>
      <c r="AN11" s="52" t="str">
        <f t="shared" si="7"/>
        <v>not null</v>
      </c>
      <c r="AO11" s="52" t="str">
        <f t="shared" si="1"/>
        <v xml:space="preserve">  city_id smallint not null ,</v>
      </c>
      <c r="AP11" s="52" t="str">
        <f t="shared" si="2"/>
        <v/>
      </c>
      <c r="AQ11" s="52" t="str">
        <f t="shared" si="8"/>
        <v/>
      </c>
      <c r="AR11" s="52" t="str">
        <f t="shared" si="9"/>
        <v/>
      </c>
      <c r="AS11" s="52" t="s">
        <v>76</v>
      </c>
      <c r="AT11" s="51" t="str">
        <f t="shared" si="3"/>
        <v>models.IntegerField</v>
      </c>
      <c r="AU11" s="51" t="str">
        <f t="shared" si="10"/>
        <v/>
      </c>
      <c r="AV11" s="51" t="str">
        <f t="shared" si="11"/>
        <v/>
      </c>
      <c r="AW11" s="51" t="str">
        <f t="shared" ref="AW11:AW31" si="16">IF(B11="","",IF(AN11&lt;&gt;""," null=False,"," null=True, blank=True,"))</f>
        <v xml:space="preserve"> null=False,</v>
      </c>
      <c r="AX11" s="51" t="str">
        <f t="shared" si="12"/>
        <v/>
      </c>
      <c r="AY11" s="51" t="str">
        <f t="shared" si="13"/>
        <v xml:space="preserve"> null=False,</v>
      </c>
      <c r="AZ11" s="51" t="str">
        <f t="shared" si="14"/>
        <v xml:space="preserve"> null=False</v>
      </c>
      <c r="BA11" s="51" t="str">
        <f t="shared" si="15"/>
        <v xml:space="preserve">    city_id = models.IntegerField(null=False)</v>
      </c>
      <c r="BB11" s="51"/>
      <c r="BC11" s="51"/>
      <c r="BD11" s="51"/>
      <c r="BE11" s="52"/>
      <c r="BF11" s="52"/>
      <c r="BG11" s="52"/>
      <c r="BH11" s="52"/>
      <c r="BI11" s="52"/>
      <c r="BJ11" s="127" t="s">
        <v>76</v>
      </c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</row>
    <row r="12" spans="1:79" s="12" customFormat="1" ht="12.75" customHeight="1">
      <c r="A12" s="73">
        <f t="shared" si="5"/>
        <v>6</v>
      </c>
      <c r="B12" s="74" t="s">
        <v>93</v>
      </c>
      <c r="C12" s="74" t="s">
        <v>41</v>
      </c>
      <c r="D12" s="75" t="s">
        <v>41</v>
      </c>
      <c r="E12" s="76" t="str">
        <f t="shared" si="0"/>
        <v>varchar</v>
      </c>
      <c r="F12" s="73">
        <v>10</v>
      </c>
      <c r="G12" s="73"/>
      <c r="H12" s="78"/>
      <c r="I12" s="78"/>
      <c r="J12" s="78"/>
      <c r="K12" s="78"/>
      <c r="L12" s="82"/>
      <c r="M12" s="82"/>
      <c r="N12" s="74"/>
      <c r="O12" s="80"/>
      <c r="P12" s="80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2"/>
      <c r="AH12" s="83"/>
      <c r="AI12" s="83"/>
      <c r="AJ12" s="84"/>
      <c r="AK12" s="52"/>
      <c r="AL12" s="52"/>
      <c r="AM12" s="52" t="str">
        <f t="shared" si="6"/>
        <v>varchar(10)</v>
      </c>
      <c r="AN12" s="52" t="str">
        <f t="shared" si="7"/>
        <v/>
      </c>
      <c r="AO12" s="52" t="str">
        <f t="shared" si="1"/>
        <v xml:space="preserve">  postal_code varchar(10)  ,</v>
      </c>
      <c r="AP12" s="52" t="str">
        <f t="shared" si="2"/>
        <v/>
      </c>
      <c r="AQ12" s="52" t="str">
        <f t="shared" si="8"/>
        <v/>
      </c>
      <c r="AR12" s="52" t="str">
        <f t="shared" si="9"/>
        <v/>
      </c>
      <c r="AS12" s="52" t="s">
        <v>76</v>
      </c>
      <c r="AT12" s="51" t="str">
        <f t="shared" si="3"/>
        <v>models.CharField</v>
      </c>
      <c r="AU12" s="51" t="str">
        <f t="shared" si="10"/>
        <v/>
      </c>
      <c r="AV12" s="51" t="str">
        <f t="shared" si="11"/>
        <v xml:space="preserve"> max_length=10,</v>
      </c>
      <c r="AW12" s="51" t="str">
        <f t="shared" si="16"/>
        <v xml:space="preserve"> null=True, blank=True,</v>
      </c>
      <c r="AX12" s="51" t="str">
        <f t="shared" si="12"/>
        <v/>
      </c>
      <c r="AY12" s="51" t="str">
        <f t="shared" si="13"/>
        <v xml:space="preserve"> max_length=10, null=True, blank=True,</v>
      </c>
      <c r="AZ12" s="51" t="str">
        <f t="shared" si="14"/>
        <v xml:space="preserve"> max_length=10, null=True, blank=True</v>
      </c>
      <c r="BA12" s="51" t="str">
        <f t="shared" si="15"/>
        <v xml:space="preserve">    postal_code = models.CharField(max_length=10, null=True, blank=True)</v>
      </c>
      <c r="BB12" s="51"/>
      <c r="BC12" s="51"/>
      <c r="BD12" s="51"/>
      <c r="BE12" s="52"/>
      <c r="BF12" s="52"/>
      <c r="BG12" s="52"/>
      <c r="BH12" s="52"/>
      <c r="BI12" s="52"/>
      <c r="BJ12" s="127" t="s">
        <v>76</v>
      </c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</row>
    <row r="13" spans="1:79" s="12" customFormat="1" ht="12.75" customHeight="1">
      <c r="A13" s="73">
        <f t="shared" si="5"/>
        <v>7</v>
      </c>
      <c r="B13" s="74" t="s">
        <v>94</v>
      </c>
      <c r="C13" s="74" t="s">
        <v>40</v>
      </c>
      <c r="D13" s="75" t="s">
        <v>40</v>
      </c>
      <c r="E13" s="76" t="str">
        <f t="shared" si="0"/>
        <v>varchar</v>
      </c>
      <c r="F13" s="73">
        <v>20</v>
      </c>
      <c r="G13" s="73"/>
      <c r="H13" s="78"/>
      <c r="I13" s="78"/>
      <c r="J13" s="78" t="s">
        <v>23</v>
      </c>
      <c r="K13" s="78"/>
      <c r="L13" s="82"/>
      <c r="M13" s="82"/>
      <c r="N13" s="74"/>
      <c r="O13" s="80"/>
      <c r="P13" s="80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2"/>
      <c r="AH13" s="83"/>
      <c r="AI13" s="83"/>
      <c r="AJ13" s="84"/>
      <c r="AK13" s="52"/>
      <c r="AL13" s="52"/>
      <c r="AM13" s="52" t="str">
        <f t="shared" si="6"/>
        <v>varchar(20)</v>
      </c>
      <c r="AN13" s="52" t="str">
        <f t="shared" si="7"/>
        <v>not null</v>
      </c>
      <c r="AO13" s="52" t="str">
        <f t="shared" si="1"/>
        <v xml:space="preserve">  phone varchar(20) not null ,</v>
      </c>
      <c r="AP13" s="52" t="str">
        <f t="shared" si="2"/>
        <v/>
      </c>
      <c r="AQ13" s="52" t="str">
        <f t="shared" si="8"/>
        <v/>
      </c>
      <c r="AR13" s="52" t="str">
        <f t="shared" si="9"/>
        <v/>
      </c>
      <c r="AS13" s="52" t="s">
        <v>76</v>
      </c>
      <c r="AT13" s="51" t="str">
        <f t="shared" si="3"/>
        <v>models.CharField</v>
      </c>
      <c r="AU13" s="51" t="str">
        <f t="shared" si="10"/>
        <v/>
      </c>
      <c r="AV13" s="51" t="str">
        <f t="shared" si="11"/>
        <v xml:space="preserve"> max_length=20,</v>
      </c>
      <c r="AW13" s="51" t="str">
        <f t="shared" si="16"/>
        <v xml:space="preserve"> null=False,</v>
      </c>
      <c r="AX13" s="51" t="str">
        <f t="shared" si="12"/>
        <v/>
      </c>
      <c r="AY13" s="51" t="str">
        <f t="shared" si="13"/>
        <v xml:space="preserve"> max_length=20, null=False,</v>
      </c>
      <c r="AZ13" s="51" t="str">
        <f t="shared" si="14"/>
        <v xml:space="preserve"> max_length=20, null=False</v>
      </c>
      <c r="BA13" s="51" t="str">
        <f t="shared" si="15"/>
        <v xml:space="preserve">    phone = models.CharField(max_length=20, null=False)</v>
      </c>
      <c r="BB13" s="51"/>
      <c r="BC13" s="51"/>
      <c r="BD13" s="51"/>
      <c r="BE13" s="52"/>
      <c r="BF13" s="52"/>
      <c r="BG13" s="52"/>
      <c r="BH13" s="52"/>
      <c r="BI13" s="52"/>
      <c r="BJ13" s="127" t="s">
        <v>76</v>
      </c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</row>
    <row r="14" spans="1:79" s="12" customFormat="1" ht="12.75" customHeight="1">
      <c r="A14" s="73">
        <f t="shared" si="5"/>
        <v>8</v>
      </c>
      <c r="B14" s="74" t="s">
        <v>95</v>
      </c>
      <c r="C14" s="74" t="s">
        <v>99</v>
      </c>
      <c r="D14" s="75" t="s">
        <v>101</v>
      </c>
      <c r="E14" s="76" t="str">
        <f t="shared" si="0"/>
        <v>timestamp</v>
      </c>
      <c r="F14" s="73"/>
      <c r="G14" s="73"/>
      <c r="H14" s="78"/>
      <c r="I14" s="78"/>
      <c r="J14" s="78"/>
      <c r="K14" s="78"/>
      <c r="L14" s="82"/>
      <c r="M14" s="82"/>
      <c r="N14" s="74"/>
      <c r="O14" s="80"/>
      <c r="P14" s="80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2"/>
      <c r="AH14" s="83"/>
      <c r="AI14" s="83"/>
      <c r="AJ14" s="84"/>
      <c r="AK14" s="52"/>
      <c r="AL14" s="52"/>
      <c r="AM14" s="52" t="str">
        <f t="shared" si="6"/>
        <v>timestamp</v>
      </c>
      <c r="AN14" s="52" t="str">
        <f t="shared" si="7"/>
        <v/>
      </c>
      <c r="AO14" s="52" t="str">
        <f t="shared" si="1"/>
        <v xml:space="preserve">  last_update timestamp  ,</v>
      </c>
      <c r="AP14" s="52" t="str">
        <f t="shared" si="2"/>
        <v/>
      </c>
      <c r="AQ14" s="52" t="str">
        <f t="shared" si="8"/>
        <v/>
      </c>
      <c r="AR14" s="52" t="str">
        <f t="shared" si="9"/>
        <v/>
      </c>
      <c r="AS14" s="52" t="s">
        <v>76</v>
      </c>
      <c r="AT14" s="51" t="str">
        <f t="shared" si="3"/>
        <v>models.DateTimeField</v>
      </c>
      <c r="AU14" s="51" t="str">
        <f t="shared" si="10"/>
        <v/>
      </c>
      <c r="AV14" s="51" t="str">
        <f t="shared" si="11"/>
        <v/>
      </c>
      <c r="AW14" s="51" t="str">
        <f t="shared" si="16"/>
        <v xml:space="preserve"> null=True, blank=True,</v>
      </c>
      <c r="AX14" s="51" t="str">
        <f t="shared" si="12"/>
        <v/>
      </c>
      <c r="AY14" s="51" t="str">
        <f t="shared" si="13"/>
        <v xml:space="preserve"> null=True, blank=True,</v>
      </c>
      <c r="AZ14" s="51" t="str">
        <f t="shared" si="14"/>
        <v xml:space="preserve"> null=True, blank=True</v>
      </c>
      <c r="BA14" s="51" t="str">
        <f t="shared" si="15"/>
        <v xml:space="preserve">    last_update = models.DateTimeField(null=True, blank=True)</v>
      </c>
      <c r="BB14" s="51"/>
      <c r="BC14" s="51"/>
      <c r="BD14" s="51"/>
      <c r="BE14" s="52"/>
      <c r="BF14" s="52"/>
      <c r="BG14" s="52"/>
      <c r="BH14" s="52"/>
      <c r="BI14" s="52"/>
      <c r="BJ14" s="127" t="s">
        <v>76</v>
      </c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</row>
    <row r="15" spans="1:79" s="12" customFormat="1" ht="12.75" customHeight="1">
      <c r="A15" s="73" t="str">
        <f t="shared" si="5"/>
        <v/>
      </c>
      <c r="B15" s="74"/>
      <c r="C15" s="74"/>
      <c r="D15" s="75"/>
      <c r="E15" s="76"/>
      <c r="F15" s="73"/>
      <c r="G15" s="73"/>
      <c r="H15" s="78"/>
      <c r="I15" s="78"/>
      <c r="J15" s="78"/>
      <c r="K15" s="78"/>
      <c r="L15" s="82"/>
      <c r="M15" s="82"/>
      <c r="N15" s="74"/>
      <c r="O15" s="80"/>
      <c r="P15" s="80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83"/>
      <c r="AI15" s="83"/>
      <c r="AJ15" s="84"/>
      <c r="AK15" s="52"/>
      <c r="AL15" s="52"/>
      <c r="AM15" s="52" t="str">
        <f t="shared" si="6"/>
        <v/>
      </c>
      <c r="AN15" s="52" t="str">
        <f t="shared" si="7"/>
        <v/>
      </c>
      <c r="AO15" s="52" t="str">
        <f t="shared" si="1"/>
        <v/>
      </c>
      <c r="AP15" s="52" t="str">
        <f t="shared" si="2"/>
        <v/>
      </c>
      <c r="AQ15" s="52" t="str">
        <f t="shared" si="8"/>
        <v/>
      </c>
      <c r="AR15" s="52" t="str">
        <f t="shared" si="9"/>
        <v/>
      </c>
      <c r="AS15" s="52" t="s">
        <v>76</v>
      </c>
      <c r="AT15" s="51" t="str">
        <f t="shared" si="3"/>
        <v/>
      </c>
      <c r="AU15" s="51" t="str">
        <f t="shared" si="10"/>
        <v/>
      </c>
      <c r="AV15" s="51" t="str">
        <f t="shared" si="11"/>
        <v/>
      </c>
      <c r="AW15" s="51" t="str">
        <f t="shared" si="16"/>
        <v/>
      </c>
      <c r="AX15" s="51" t="str">
        <f t="shared" si="12"/>
        <v/>
      </c>
      <c r="AY15" s="51" t="str">
        <f t="shared" si="13"/>
        <v/>
      </c>
      <c r="AZ15" s="51" t="str">
        <f t="shared" si="14"/>
        <v/>
      </c>
      <c r="BA15" s="51" t="str">
        <f t="shared" si="15"/>
        <v/>
      </c>
      <c r="BB15" s="51"/>
      <c r="BC15" s="51"/>
      <c r="BD15" s="51"/>
      <c r="BE15" s="52"/>
      <c r="BF15" s="52"/>
      <c r="BG15" s="52"/>
      <c r="BH15" s="52"/>
      <c r="BI15" s="52"/>
      <c r="BJ15" s="127" t="s">
        <v>76</v>
      </c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</row>
    <row r="16" spans="1:79" s="12" customFormat="1" ht="12.75" customHeight="1">
      <c r="A16" s="73" t="str">
        <f t="shared" si="5"/>
        <v/>
      </c>
      <c r="B16" s="74"/>
      <c r="C16" s="74"/>
      <c r="D16" s="75"/>
      <c r="E16" s="76"/>
      <c r="F16" s="73"/>
      <c r="G16" s="73"/>
      <c r="H16" s="78"/>
      <c r="I16" s="78"/>
      <c r="J16" s="78"/>
      <c r="K16" s="78"/>
      <c r="L16" s="82"/>
      <c r="M16" s="82"/>
      <c r="N16" s="74"/>
      <c r="O16" s="80"/>
      <c r="P16" s="80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83"/>
      <c r="AI16" s="83"/>
      <c r="AJ16" s="84"/>
      <c r="AK16" s="52"/>
      <c r="AL16" s="52"/>
      <c r="AM16" s="52" t="str">
        <f t="shared" si="6"/>
        <v/>
      </c>
      <c r="AN16" s="52" t="str">
        <f t="shared" si="7"/>
        <v/>
      </c>
      <c r="AO16" s="52" t="str">
        <f t="shared" si="1"/>
        <v/>
      </c>
      <c r="AP16" s="52" t="str">
        <f t="shared" si="2"/>
        <v/>
      </c>
      <c r="AQ16" s="52" t="str">
        <f t="shared" si="8"/>
        <v/>
      </c>
      <c r="AR16" s="52" t="str">
        <f t="shared" si="9"/>
        <v/>
      </c>
      <c r="AS16" s="52" t="s">
        <v>76</v>
      </c>
      <c r="AT16" s="51" t="str">
        <f t="shared" si="3"/>
        <v/>
      </c>
      <c r="AU16" s="51" t="str">
        <f t="shared" si="10"/>
        <v/>
      </c>
      <c r="AV16" s="51" t="str">
        <f t="shared" si="11"/>
        <v/>
      </c>
      <c r="AW16" s="51" t="str">
        <f t="shared" si="16"/>
        <v/>
      </c>
      <c r="AX16" s="51" t="str">
        <f t="shared" si="12"/>
        <v/>
      </c>
      <c r="AY16" s="51" t="str">
        <f t="shared" si="13"/>
        <v/>
      </c>
      <c r="AZ16" s="51" t="str">
        <f t="shared" si="14"/>
        <v/>
      </c>
      <c r="BA16" s="51" t="str">
        <f t="shared" si="15"/>
        <v/>
      </c>
      <c r="BB16" s="51"/>
      <c r="BC16" s="51"/>
      <c r="BD16" s="51"/>
      <c r="BE16" s="52"/>
      <c r="BF16" s="52"/>
      <c r="BG16" s="52"/>
      <c r="BH16" s="52"/>
      <c r="BI16" s="52"/>
      <c r="BJ16" s="127" t="s">
        <v>76</v>
      </c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</row>
    <row r="17" spans="1:79" s="12" customFormat="1" ht="12.75" customHeight="1">
      <c r="A17" s="73" t="str">
        <f t="shared" si="5"/>
        <v/>
      </c>
      <c r="B17" s="74"/>
      <c r="C17" s="74"/>
      <c r="D17" s="75"/>
      <c r="E17" s="76"/>
      <c r="F17" s="73"/>
      <c r="G17" s="73"/>
      <c r="H17" s="78"/>
      <c r="I17" s="78"/>
      <c r="J17" s="78"/>
      <c r="K17" s="78"/>
      <c r="L17" s="82"/>
      <c r="M17" s="82"/>
      <c r="N17" s="74"/>
      <c r="O17" s="80"/>
      <c r="P17" s="80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2"/>
      <c r="AH17" s="83"/>
      <c r="AI17" s="83"/>
      <c r="AJ17" s="84"/>
      <c r="AK17" s="52"/>
      <c r="AL17" s="52"/>
      <c r="AM17" s="52" t="str">
        <f t="shared" si="6"/>
        <v/>
      </c>
      <c r="AN17" s="52" t="str">
        <f t="shared" si="7"/>
        <v/>
      </c>
      <c r="AO17" s="52" t="str">
        <f t="shared" si="1"/>
        <v/>
      </c>
      <c r="AP17" s="52" t="str">
        <f t="shared" si="2"/>
        <v/>
      </c>
      <c r="AQ17" s="52" t="str">
        <f t="shared" si="8"/>
        <v/>
      </c>
      <c r="AR17" s="52" t="str">
        <f t="shared" si="9"/>
        <v/>
      </c>
      <c r="AS17" s="52" t="s">
        <v>76</v>
      </c>
      <c r="AT17" s="51" t="str">
        <f t="shared" si="3"/>
        <v/>
      </c>
      <c r="AU17" s="51" t="str">
        <f t="shared" si="10"/>
        <v/>
      </c>
      <c r="AV17" s="51" t="str">
        <f t="shared" si="11"/>
        <v/>
      </c>
      <c r="AW17" s="51" t="str">
        <f t="shared" si="16"/>
        <v/>
      </c>
      <c r="AX17" s="51" t="str">
        <f t="shared" si="12"/>
        <v/>
      </c>
      <c r="AY17" s="51" t="str">
        <f t="shared" si="13"/>
        <v/>
      </c>
      <c r="AZ17" s="51" t="str">
        <f t="shared" si="14"/>
        <v/>
      </c>
      <c r="BA17" s="51" t="str">
        <f t="shared" si="15"/>
        <v/>
      </c>
      <c r="BB17" s="51"/>
      <c r="BC17" s="51"/>
      <c r="BD17" s="51"/>
      <c r="BE17" s="52"/>
      <c r="BF17" s="52"/>
      <c r="BG17" s="52"/>
      <c r="BH17" s="52"/>
      <c r="BI17" s="52"/>
      <c r="BJ17" s="127" t="s">
        <v>76</v>
      </c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</row>
    <row r="18" spans="1:79" s="12" customFormat="1" ht="12.75" customHeight="1">
      <c r="A18" s="73" t="str">
        <f t="shared" si="5"/>
        <v/>
      </c>
      <c r="B18" s="74"/>
      <c r="C18" s="74"/>
      <c r="D18" s="75"/>
      <c r="E18" s="76"/>
      <c r="F18" s="73"/>
      <c r="G18" s="73"/>
      <c r="H18" s="78"/>
      <c r="I18" s="78"/>
      <c r="J18" s="78"/>
      <c r="K18" s="78"/>
      <c r="L18" s="82"/>
      <c r="M18" s="82"/>
      <c r="N18" s="74"/>
      <c r="O18" s="80"/>
      <c r="P18" s="80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2"/>
      <c r="AH18" s="83"/>
      <c r="AI18" s="83"/>
      <c r="AJ18" s="84"/>
      <c r="AK18" s="52"/>
      <c r="AL18" s="52"/>
      <c r="AM18" s="52" t="str">
        <f t="shared" si="6"/>
        <v/>
      </c>
      <c r="AN18" s="52" t="str">
        <f t="shared" si="7"/>
        <v/>
      </c>
      <c r="AO18" s="52" t="str">
        <f t="shared" si="1"/>
        <v/>
      </c>
      <c r="AP18" s="52" t="str">
        <f t="shared" si="2"/>
        <v/>
      </c>
      <c r="AQ18" s="52" t="str">
        <f t="shared" si="8"/>
        <v/>
      </c>
      <c r="AR18" s="52" t="str">
        <f t="shared" si="9"/>
        <v/>
      </c>
      <c r="AS18" s="52" t="s">
        <v>76</v>
      </c>
      <c r="AT18" s="51" t="str">
        <f t="shared" si="3"/>
        <v/>
      </c>
      <c r="AU18" s="51" t="str">
        <f t="shared" si="10"/>
        <v/>
      </c>
      <c r="AV18" s="51" t="str">
        <f t="shared" si="11"/>
        <v/>
      </c>
      <c r="AW18" s="51" t="str">
        <f t="shared" si="16"/>
        <v/>
      </c>
      <c r="AX18" s="51" t="str">
        <f t="shared" si="12"/>
        <v/>
      </c>
      <c r="AY18" s="51" t="str">
        <f t="shared" si="13"/>
        <v/>
      </c>
      <c r="AZ18" s="51" t="str">
        <f t="shared" si="14"/>
        <v/>
      </c>
      <c r="BA18" s="51" t="str">
        <f t="shared" si="15"/>
        <v/>
      </c>
      <c r="BB18" s="51"/>
      <c r="BC18" s="51"/>
      <c r="BD18" s="51"/>
      <c r="BE18" s="52"/>
      <c r="BF18" s="52"/>
      <c r="BG18" s="52"/>
      <c r="BH18" s="52"/>
      <c r="BI18" s="52"/>
      <c r="BJ18" s="127" t="s">
        <v>76</v>
      </c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</row>
    <row r="19" spans="1:79" s="12" customFormat="1" ht="12.75" customHeight="1">
      <c r="A19" s="73" t="str">
        <f t="shared" si="5"/>
        <v/>
      </c>
      <c r="B19" s="74"/>
      <c r="C19" s="74"/>
      <c r="D19" s="75"/>
      <c r="E19" s="76"/>
      <c r="F19" s="73"/>
      <c r="G19" s="73"/>
      <c r="H19" s="78"/>
      <c r="I19" s="78"/>
      <c r="J19" s="78"/>
      <c r="K19" s="78"/>
      <c r="L19" s="82"/>
      <c r="M19" s="82"/>
      <c r="N19" s="74"/>
      <c r="O19" s="80"/>
      <c r="P19" s="80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2"/>
      <c r="AH19" s="83"/>
      <c r="AI19" s="83"/>
      <c r="AJ19" s="84"/>
      <c r="AK19" s="52"/>
      <c r="AL19" s="52"/>
      <c r="AM19" s="52" t="str">
        <f t="shared" si="6"/>
        <v/>
      </c>
      <c r="AN19" s="52" t="str">
        <f t="shared" si="7"/>
        <v/>
      </c>
      <c r="AO19" s="52" t="str">
        <f t="shared" si="1"/>
        <v/>
      </c>
      <c r="AP19" s="52" t="str">
        <f t="shared" si="2"/>
        <v/>
      </c>
      <c r="AQ19" s="52" t="str">
        <f t="shared" si="8"/>
        <v/>
      </c>
      <c r="AR19" s="52" t="str">
        <f t="shared" si="9"/>
        <v/>
      </c>
      <c r="AS19" s="52" t="s">
        <v>76</v>
      </c>
      <c r="AT19" s="51" t="str">
        <f t="shared" si="3"/>
        <v/>
      </c>
      <c r="AU19" s="51" t="str">
        <f t="shared" si="10"/>
        <v/>
      </c>
      <c r="AV19" s="51" t="str">
        <f t="shared" si="11"/>
        <v/>
      </c>
      <c r="AW19" s="51" t="str">
        <f t="shared" si="16"/>
        <v/>
      </c>
      <c r="AX19" s="51" t="str">
        <f t="shared" si="12"/>
        <v/>
      </c>
      <c r="AY19" s="51" t="str">
        <f t="shared" si="13"/>
        <v/>
      </c>
      <c r="AZ19" s="51" t="str">
        <f t="shared" si="14"/>
        <v/>
      </c>
      <c r="BA19" s="51" t="str">
        <f t="shared" si="15"/>
        <v/>
      </c>
      <c r="BB19" s="51"/>
      <c r="BC19" s="51"/>
      <c r="BD19" s="51"/>
      <c r="BE19" s="52"/>
      <c r="BF19" s="52"/>
      <c r="BG19" s="52"/>
      <c r="BH19" s="52"/>
      <c r="BI19" s="52"/>
      <c r="BJ19" s="127" t="s">
        <v>76</v>
      </c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</row>
    <row r="20" spans="1:79" s="12" customFormat="1" ht="12.75" customHeight="1">
      <c r="A20" s="73" t="str">
        <f t="shared" si="5"/>
        <v/>
      </c>
      <c r="B20" s="74"/>
      <c r="C20" s="74"/>
      <c r="D20" s="75"/>
      <c r="E20" s="76"/>
      <c r="F20" s="73"/>
      <c r="G20" s="73"/>
      <c r="H20" s="78"/>
      <c r="I20" s="78"/>
      <c r="J20" s="78"/>
      <c r="K20" s="78"/>
      <c r="L20" s="82"/>
      <c r="M20" s="82"/>
      <c r="N20" s="74"/>
      <c r="O20" s="80"/>
      <c r="P20" s="80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2"/>
      <c r="AH20" s="83"/>
      <c r="AI20" s="83"/>
      <c r="AJ20" s="84"/>
      <c r="AK20" s="52"/>
      <c r="AL20" s="52"/>
      <c r="AM20" s="52" t="str">
        <f t="shared" si="6"/>
        <v/>
      </c>
      <c r="AN20" s="52" t="str">
        <f t="shared" si="7"/>
        <v/>
      </c>
      <c r="AO20" s="52" t="str">
        <f t="shared" si="1"/>
        <v/>
      </c>
      <c r="AP20" s="52" t="str">
        <f t="shared" si="2"/>
        <v/>
      </c>
      <c r="AQ20" s="52" t="str">
        <f t="shared" si="8"/>
        <v/>
      </c>
      <c r="AR20" s="52" t="str">
        <f t="shared" si="9"/>
        <v/>
      </c>
      <c r="AS20" s="52" t="s">
        <v>76</v>
      </c>
      <c r="AT20" s="51" t="str">
        <f t="shared" si="3"/>
        <v/>
      </c>
      <c r="AU20" s="51" t="str">
        <f t="shared" si="10"/>
        <v/>
      </c>
      <c r="AV20" s="51" t="str">
        <f t="shared" si="11"/>
        <v/>
      </c>
      <c r="AW20" s="51" t="str">
        <f t="shared" si="16"/>
        <v/>
      </c>
      <c r="AX20" s="51" t="str">
        <f t="shared" si="12"/>
        <v/>
      </c>
      <c r="AY20" s="51" t="str">
        <f t="shared" si="13"/>
        <v/>
      </c>
      <c r="AZ20" s="51" t="str">
        <f t="shared" si="14"/>
        <v/>
      </c>
      <c r="BA20" s="51" t="str">
        <f t="shared" si="15"/>
        <v/>
      </c>
      <c r="BB20" s="51"/>
      <c r="BC20" s="51"/>
      <c r="BD20" s="51"/>
      <c r="BE20" s="52"/>
      <c r="BF20" s="52"/>
      <c r="BG20" s="52"/>
      <c r="BH20" s="52"/>
      <c r="BI20" s="52"/>
      <c r="BJ20" s="127" t="s">
        <v>76</v>
      </c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</row>
    <row r="21" spans="1:79" s="12" customFormat="1" ht="12.75" customHeight="1">
      <c r="A21" s="73" t="str">
        <f t="shared" si="5"/>
        <v/>
      </c>
      <c r="B21" s="74"/>
      <c r="C21" s="74"/>
      <c r="D21" s="75"/>
      <c r="E21" s="76"/>
      <c r="F21" s="73"/>
      <c r="G21" s="73"/>
      <c r="H21" s="78"/>
      <c r="I21" s="78"/>
      <c r="J21" s="78"/>
      <c r="K21" s="78"/>
      <c r="L21" s="82"/>
      <c r="M21" s="82"/>
      <c r="N21" s="74"/>
      <c r="O21" s="80"/>
      <c r="P21" s="80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2"/>
      <c r="AH21" s="83"/>
      <c r="AI21" s="83"/>
      <c r="AJ21" s="84"/>
      <c r="AK21" s="52"/>
      <c r="AL21" s="52"/>
      <c r="AM21" s="52" t="str">
        <f t="shared" si="6"/>
        <v/>
      </c>
      <c r="AN21" s="52" t="str">
        <f t="shared" si="7"/>
        <v/>
      </c>
      <c r="AO21" s="52" t="str">
        <f t="shared" si="1"/>
        <v/>
      </c>
      <c r="AP21" s="52" t="str">
        <f t="shared" si="2"/>
        <v/>
      </c>
      <c r="AQ21" s="52" t="str">
        <f t="shared" si="8"/>
        <v/>
      </c>
      <c r="AR21" s="52" t="str">
        <f t="shared" si="9"/>
        <v/>
      </c>
      <c r="AS21" s="52" t="s">
        <v>76</v>
      </c>
      <c r="AT21" s="51" t="str">
        <f t="shared" si="3"/>
        <v/>
      </c>
      <c r="AU21" s="51" t="str">
        <f t="shared" si="10"/>
        <v/>
      </c>
      <c r="AV21" s="51" t="str">
        <f t="shared" si="11"/>
        <v/>
      </c>
      <c r="AW21" s="51" t="str">
        <f t="shared" si="16"/>
        <v/>
      </c>
      <c r="AX21" s="51" t="str">
        <f t="shared" si="12"/>
        <v/>
      </c>
      <c r="AY21" s="51" t="str">
        <f t="shared" si="13"/>
        <v/>
      </c>
      <c r="AZ21" s="51" t="str">
        <f t="shared" si="14"/>
        <v/>
      </c>
      <c r="BA21" s="51" t="str">
        <f t="shared" si="15"/>
        <v/>
      </c>
      <c r="BB21" s="51"/>
      <c r="BC21" s="51"/>
      <c r="BD21" s="51"/>
      <c r="BE21" s="52"/>
      <c r="BF21" s="52"/>
      <c r="BG21" s="52"/>
      <c r="BH21" s="52"/>
      <c r="BI21" s="52"/>
      <c r="BJ21" s="127" t="s">
        <v>76</v>
      </c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</row>
    <row r="22" spans="1:79" s="12" customFormat="1" ht="12.75" customHeight="1">
      <c r="A22" s="73" t="str">
        <f t="shared" si="5"/>
        <v/>
      </c>
      <c r="B22" s="74"/>
      <c r="C22" s="74"/>
      <c r="D22" s="75"/>
      <c r="E22" s="76"/>
      <c r="F22" s="73"/>
      <c r="G22" s="73"/>
      <c r="H22" s="78"/>
      <c r="I22" s="78"/>
      <c r="J22" s="78"/>
      <c r="K22" s="78"/>
      <c r="L22" s="82"/>
      <c r="M22" s="82"/>
      <c r="N22" s="74"/>
      <c r="O22" s="80"/>
      <c r="P22" s="80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2"/>
      <c r="AH22" s="83"/>
      <c r="AI22" s="83"/>
      <c r="AJ22" s="84"/>
      <c r="AK22" s="52"/>
      <c r="AL22" s="52"/>
      <c r="AM22" s="52" t="str">
        <f t="shared" si="6"/>
        <v/>
      </c>
      <c r="AN22" s="52" t="str">
        <f t="shared" si="7"/>
        <v/>
      </c>
      <c r="AO22" s="52" t="str">
        <f t="shared" si="1"/>
        <v/>
      </c>
      <c r="AP22" s="52" t="str">
        <f t="shared" si="2"/>
        <v/>
      </c>
      <c r="AQ22" s="52" t="str">
        <f t="shared" si="8"/>
        <v/>
      </c>
      <c r="AR22" s="52" t="str">
        <f t="shared" si="9"/>
        <v/>
      </c>
      <c r="AS22" s="52" t="s">
        <v>76</v>
      </c>
      <c r="AT22" s="51" t="str">
        <f t="shared" si="3"/>
        <v/>
      </c>
      <c r="AU22" s="51" t="str">
        <f t="shared" si="10"/>
        <v/>
      </c>
      <c r="AV22" s="51" t="str">
        <f t="shared" si="11"/>
        <v/>
      </c>
      <c r="AW22" s="51" t="str">
        <f t="shared" si="16"/>
        <v/>
      </c>
      <c r="AX22" s="51" t="str">
        <f t="shared" si="12"/>
        <v/>
      </c>
      <c r="AY22" s="51" t="str">
        <f t="shared" si="13"/>
        <v/>
      </c>
      <c r="AZ22" s="51" t="str">
        <f t="shared" si="14"/>
        <v/>
      </c>
      <c r="BA22" s="51" t="str">
        <f t="shared" si="15"/>
        <v/>
      </c>
      <c r="BB22" s="51"/>
      <c r="BC22" s="51"/>
      <c r="BD22" s="51"/>
      <c r="BE22" s="52"/>
      <c r="BF22" s="52"/>
      <c r="BG22" s="52"/>
      <c r="BH22" s="52"/>
      <c r="BI22" s="52"/>
      <c r="BJ22" s="127" t="s">
        <v>76</v>
      </c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</row>
    <row r="23" spans="1:79" s="12" customFormat="1" ht="12.75" customHeight="1">
      <c r="A23" s="73" t="str">
        <f t="shared" si="5"/>
        <v/>
      </c>
      <c r="B23" s="74"/>
      <c r="C23" s="74"/>
      <c r="D23" s="75"/>
      <c r="E23" s="76"/>
      <c r="F23" s="73"/>
      <c r="G23" s="73"/>
      <c r="H23" s="78"/>
      <c r="I23" s="78"/>
      <c r="J23" s="78"/>
      <c r="K23" s="78"/>
      <c r="L23" s="82"/>
      <c r="M23" s="82"/>
      <c r="N23" s="74"/>
      <c r="O23" s="80"/>
      <c r="P23" s="80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2"/>
      <c r="AH23" s="83"/>
      <c r="AI23" s="83"/>
      <c r="AJ23" s="84"/>
      <c r="AK23" s="52"/>
      <c r="AL23" s="52"/>
      <c r="AM23" s="52" t="str">
        <f t="shared" si="6"/>
        <v/>
      </c>
      <c r="AN23" s="52" t="str">
        <f t="shared" si="7"/>
        <v/>
      </c>
      <c r="AO23" s="52" t="str">
        <f t="shared" si="1"/>
        <v/>
      </c>
      <c r="AP23" s="52" t="str">
        <f t="shared" si="2"/>
        <v/>
      </c>
      <c r="AQ23" s="52" t="str">
        <f t="shared" si="8"/>
        <v/>
      </c>
      <c r="AR23" s="52" t="str">
        <f t="shared" si="9"/>
        <v/>
      </c>
      <c r="AS23" s="52" t="s">
        <v>76</v>
      </c>
      <c r="AT23" s="51" t="str">
        <f t="shared" si="3"/>
        <v/>
      </c>
      <c r="AU23" s="51" t="str">
        <f t="shared" si="10"/>
        <v/>
      </c>
      <c r="AV23" s="51" t="str">
        <f t="shared" si="11"/>
        <v/>
      </c>
      <c r="AW23" s="51" t="str">
        <f t="shared" si="16"/>
        <v/>
      </c>
      <c r="AX23" s="51" t="str">
        <f t="shared" si="12"/>
        <v/>
      </c>
      <c r="AY23" s="51" t="str">
        <f t="shared" si="13"/>
        <v/>
      </c>
      <c r="AZ23" s="51" t="str">
        <f t="shared" si="14"/>
        <v/>
      </c>
      <c r="BA23" s="51" t="str">
        <f t="shared" si="15"/>
        <v/>
      </c>
      <c r="BB23" s="51"/>
      <c r="BC23" s="51"/>
      <c r="BD23" s="51"/>
      <c r="BE23" s="52"/>
      <c r="BF23" s="52"/>
      <c r="BG23" s="52"/>
      <c r="BH23" s="52"/>
      <c r="BI23" s="52"/>
      <c r="BJ23" s="127" t="s">
        <v>76</v>
      </c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</row>
    <row r="24" spans="1:79" s="12" customFormat="1" ht="12.75" customHeight="1">
      <c r="A24" s="73" t="str">
        <f t="shared" si="5"/>
        <v/>
      </c>
      <c r="B24" s="74"/>
      <c r="C24" s="74"/>
      <c r="D24" s="75"/>
      <c r="E24" s="76"/>
      <c r="F24" s="73"/>
      <c r="G24" s="73"/>
      <c r="H24" s="78"/>
      <c r="I24" s="78"/>
      <c r="J24" s="78"/>
      <c r="K24" s="78"/>
      <c r="L24" s="82"/>
      <c r="M24" s="82"/>
      <c r="N24" s="74"/>
      <c r="O24" s="80"/>
      <c r="P24" s="80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2"/>
      <c r="AH24" s="83"/>
      <c r="AI24" s="83"/>
      <c r="AJ24" s="84"/>
      <c r="AK24" s="52"/>
      <c r="AL24" s="52"/>
      <c r="AM24" s="52" t="str">
        <f t="shared" si="6"/>
        <v/>
      </c>
      <c r="AN24" s="52" t="str">
        <f t="shared" si="7"/>
        <v/>
      </c>
      <c r="AO24" s="52" t="str">
        <f t="shared" si="1"/>
        <v/>
      </c>
      <c r="AP24" s="52" t="str">
        <f t="shared" si="2"/>
        <v/>
      </c>
      <c r="AQ24" s="52" t="str">
        <f t="shared" si="8"/>
        <v/>
      </c>
      <c r="AR24" s="52" t="str">
        <f t="shared" si="9"/>
        <v/>
      </c>
      <c r="AS24" s="52" t="s">
        <v>76</v>
      </c>
      <c r="AT24" s="51" t="str">
        <f t="shared" si="3"/>
        <v/>
      </c>
      <c r="AU24" s="51" t="str">
        <f t="shared" si="10"/>
        <v/>
      </c>
      <c r="AV24" s="51" t="str">
        <f t="shared" si="11"/>
        <v/>
      </c>
      <c r="AW24" s="51" t="str">
        <f t="shared" si="16"/>
        <v/>
      </c>
      <c r="AX24" s="51" t="str">
        <f t="shared" si="12"/>
        <v/>
      </c>
      <c r="AY24" s="51" t="str">
        <f t="shared" si="13"/>
        <v/>
      </c>
      <c r="AZ24" s="51" t="str">
        <f t="shared" si="14"/>
        <v/>
      </c>
      <c r="BA24" s="51" t="str">
        <f t="shared" si="15"/>
        <v/>
      </c>
      <c r="BB24" s="51"/>
      <c r="BC24" s="51"/>
      <c r="BD24" s="51"/>
      <c r="BE24" s="52"/>
      <c r="BF24" s="52"/>
      <c r="BG24" s="52"/>
      <c r="BH24" s="52"/>
      <c r="BI24" s="52"/>
      <c r="BJ24" s="127" t="s">
        <v>76</v>
      </c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</row>
    <row r="25" spans="1:79" s="12" customFormat="1" ht="12.75" customHeight="1">
      <c r="A25" s="73" t="str">
        <f t="shared" si="5"/>
        <v/>
      </c>
      <c r="B25" s="74"/>
      <c r="C25" s="74"/>
      <c r="D25" s="75"/>
      <c r="E25" s="76"/>
      <c r="F25" s="73"/>
      <c r="G25" s="73"/>
      <c r="H25" s="78"/>
      <c r="I25" s="78"/>
      <c r="J25" s="78"/>
      <c r="K25" s="78"/>
      <c r="L25" s="82"/>
      <c r="M25" s="82"/>
      <c r="N25" s="74"/>
      <c r="O25" s="80"/>
      <c r="P25" s="80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2"/>
      <c r="AH25" s="83"/>
      <c r="AI25" s="83"/>
      <c r="AJ25" s="84"/>
      <c r="AK25" s="52"/>
      <c r="AL25" s="52"/>
      <c r="AM25" s="52" t="str">
        <f t="shared" si="6"/>
        <v/>
      </c>
      <c r="AN25" s="52" t="str">
        <f t="shared" si="7"/>
        <v/>
      </c>
      <c r="AO25" s="52" t="str">
        <f t="shared" si="1"/>
        <v/>
      </c>
      <c r="AP25" s="52" t="str">
        <f t="shared" si="2"/>
        <v/>
      </c>
      <c r="AQ25" s="52" t="str">
        <f t="shared" si="8"/>
        <v/>
      </c>
      <c r="AR25" s="52" t="str">
        <f t="shared" si="9"/>
        <v/>
      </c>
      <c r="AS25" s="52" t="s">
        <v>76</v>
      </c>
      <c r="AT25" s="51" t="str">
        <f t="shared" si="3"/>
        <v/>
      </c>
      <c r="AU25" s="51" t="str">
        <f t="shared" si="10"/>
        <v/>
      </c>
      <c r="AV25" s="51" t="str">
        <f t="shared" si="11"/>
        <v/>
      </c>
      <c r="AW25" s="51" t="str">
        <f t="shared" si="16"/>
        <v/>
      </c>
      <c r="AX25" s="51" t="str">
        <f t="shared" si="12"/>
        <v/>
      </c>
      <c r="AY25" s="51" t="str">
        <f t="shared" si="13"/>
        <v/>
      </c>
      <c r="AZ25" s="51" t="str">
        <f t="shared" si="14"/>
        <v/>
      </c>
      <c r="BA25" s="51" t="str">
        <f t="shared" si="15"/>
        <v/>
      </c>
      <c r="BB25" s="51"/>
      <c r="BC25" s="51"/>
      <c r="BD25" s="51"/>
      <c r="BE25" s="52"/>
      <c r="BF25" s="52"/>
      <c r="BG25" s="52"/>
      <c r="BH25" s="52"/>
      <c r="BI25" s="52"/>
      <c r="BJ25" s="127" t="s">
        <v>76</v>
      </c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</row>
    <row r="26" spans="1:79" s="12" customFormat="1" ht="12.75" customHeight="1">
      <c r="A26" s="73" t="str">
        <f t="shared" si="5"/>
        <v/>
      </c>
      <c r="B26" s="74"/>
      <c r="C26" s="74"/>
      <c r="D26" s="75"/>
      <c r="E26" s="76"/>
      <c r="F26" s="73"/>
      <c r="G26" s="73"/>
      <c r="H26" s="78"/>
      <c r="I26" s="78"/>
      <c r="J26" s="78"/>
      <c r="K26" s="78"/>
      <c r="L26" s="82"/>
      <c r="M26" s="82"/>
      <c r="N26" s="74"/>
      <c r="O26" s="80"/>
      <c r="P26" s="80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2"/>
      <c r="AH26" s="83"/>
      <c r="AI26" s="83"/>
      <c r="AJ26" s="84"/>
      <c r="AK26" s="52"/>
      <c r="AL26" s="52"/>
      <c r="AM26" s="52" t="str">
        <f t="shared" si="6"/>
        <v/>
      </c>
      <c r="AN26" s="52" t="str">
        <f t="shared" si="7"/>
        <v/>
      </c>
      <c r="AO26" s="52" t="str">
        <f t="shared" si="1"/>
        <v/>
      </c>
      <c r="AP26" s="52" t="str">
        <f t="shared" si="2"/>
        <v/>
      </c>
      <c r="AQ26" s="52" t="str">
        <f t="shared" si="8"/>
        <v/>
      </c>
      <c r="AR26" s="52" t="str">
        <f t="shared" si="9"/>
        <v/>
      </c>
      <c r="AS26" s="52" t="s">
        <v>76</v>
      </c>
      <c r="AT26" s="51" t="str">
        <f t="shared" si="3"/>
        <v/>
      </c>
      <c r="AU26" s="51" t="str">
        <f t="shared" si="10"/>
        <v/>
      </c>
      <c r="AV26" s="51" t="str">
        <f t="shared" si="11"/>
        <v/>
      </c>
      <c r="AW26" s="51" t="str">
        <f t="shared" si="16"/>
        <v/>
      </c>
      <c r="AX26" s="51" t="str">
        <f t="shared" si="12"/>
        <v/>
      </c>
      <c r="AY26" s="51" t="str">
        <f t="shared" si="13"/>
        <v/>
      </c>
      <c r="AZ26" s="51" t="str">
        <f t="shared" si="14"/>
        <v/>
      </c>
      <c r="BA26" s="51" t="str">
        <f t="shared" si="15"/>
        <v/>
      </c>
      <c r="BB26" s="51"/>
      <c r="BC26" s="51"/>
      <c r="BD26" s="51"/>
      <c r="BE26" s="52"/>
      <c r="BF26" s="52"/>
      <c r="BG26" s="52"/>
      <c r="BH26" s="52"/>
      <c r="BI26" s="52"/>
      <c r="BJ26" s="127" t="s">
        <v>76</v>
      </c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</row>
    <row r="27" spans="1:79" s="12" customFormat="1" ht="12.75" customHeight="1">
      <c r="A27" s="73" t="str">
        <f t="shared" si="5"/>
        <v/>
      </c>
      <c r="B27" s="74"/>
      <c r="C27" s="74"/>
      <c r="D27" s="75"/>
      <c r="E27" s="76"/>
      <c r="F27" s="73"/>
      <c r="G27" s="73"/>
      <c r="H27" s="78"/>
      <c r="I27" s="78"/>
      <c r="J27" s="78"/>
      <c r="K27" s="78"/>
      <c r="L27" s="82"/>
      <c r="M27" s="82"/>
      <c r="N27" s="74"/>
      <c r="O27" s="80"/>
      <c r="P27" s="80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2"/>
      <c r="AH27" s="83"/>
      <c r="AI27" s="83"/>
      <c r="AJ27" s="84"/>
      <c r="AK27" s="52"/>
      <c r="AL27" s="52"/>
      <c r="AM27" s="52" t="str">
        <f t="shared" si="6"/>
        <v/>
      </c>
      <c r="AN27" s="52" t="str">
        <f t="shared" si="7"/>
        <v/>
      </c>
      <c r="AO27" s="52" t="str">
        <f t="shared" si="1"/>
        <v/>
      </c>
      <c r="AP27" s="52" t="str">
        <f t="shared" si="2"/>
        <v/>
      </c>
      <c r="AQ27" s="52" t="str">
        <f t="shared" si="8"/>
        <v/>
      </c>
      <c r="AR27" s="52" t="str">
        <f t="shared" si="9"/>
        <v/>
      </c>
      <c r="AS27" s="52" t="s">
        <v>76</v>
      </c>
      <c r="AT27" s="51" t="str">
        <f t="shared" si="3"/>
        <v/>
      </c>
      <c r="AU27" s="51" t="str">
        <f t="shared" si="10"/>
        <v/>
      </c>
      <c r="AV27" s="51" t="str">
        <f t="shared" si="11"/>
        <v/>
      </c>
      <c r="AW27" s="51" t="str">
        <f t="shared" si="16"/>
        <v/>
      </c>
      <c r="AX27" s="51" t="str">
        <f t="shared" si="12"/>
        <v/>
      </c>
      <c r="AY27" s="51" t="str">
        <f t="shared" si="13"/>
        <v/>
      </c>
      <c r="AZ27" s="51" t="str">
        <f t="shared" si="14"/>
        <v/>
      </c>
      <c r="BA27" s="51" t="str">
        <f t="shared" si="15"/>
        <v/>
      </c>
      <c r="BB27" s="51"/>
      <c r="BC27" s="51"/>
      <c r="BD27" s="51"/>
      <c r="BE27" s="52"/>
      <c r="BF27" s="52"/>
      <c r="BG27" s="52"/>
      <c r="BH27" s="52"/>
      <c r="BI27" s="52"/>
      <c r="BJ27" s="127" t="s">
        <v>76</v>
      </c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</row>
    <row r="28" spans="1:79" s="12" customFormat="1" ht="12.75" customHeight="1">
      <c r="A28" s="73" t="str">
        <f t="shared" si="5"/>
        <v/>
      </c>
      <c r="B28" s="74"/>
      <c r="C28" s="74"/>
      <c r="D28" s="75"/>
      <c r="E28" s="76"/>
      <c r="F28" s="73"/>
      <c r="G28" s="73"/>
      <c r="H28" s="78"/>
      <c r="I28" s="78"/>
      <c r="J28" s="78"/>
      <c r="K28" s="78"/>
      <c r="L28" s="82"/>
      <c r="M28" s="82"/>
      <c r="N28" s="74"/>
      <c r="O28" s="80"/>
      <c r="P28" s="80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2"/>
      <c r="AH28" s="83"/>
      <c r="AI28" s="83"/>
      <c r="AJ28" s="84"/>
      <c r="AK28" s="52"/>
      <c r="AL28" s="52"/>
      <c r="AM28" s="52" t="str">
        <f t="shared" si="6"/>
        <v/>
      </c>
      <c r="AN28" s="52" t="str">
        <f t="shared" si="7"/>
        <v/>
      </c>
      <c r="AO28" s="52" t="str">
        <f t="shared" si="1"/>
        <v/>
      </c>
      <c r="AP28" s="52" t="str">
        <f t="shared" si="2"/>
        <v/>
      </c>
      <c r="AQ28" s="52" t="str">
        <f t="shared" si="8"/>
        <v/>
      </c>
      <c r="AR28" s="52" t="str">
        <f t="shared" si="9"/>
        <v/>
      </c>
      <c r="AS28" s="52" t="s">
        <v>76</v>
      </c>
      <c r="AT28" s="51" t="str">
        <f t="shared" si="3"/>
        <v/>
      </c>
      <c r="AU28" s="51" t="str">
        <f t="shared" si="10"/>
        <v/>
      </c>
      <c r="AV28" s="51" t="str">
        <f t="shared" si="11"/>
        <v/>
      </c>
      <c r="AW28" s="51" t="str">
        <f t="shared" si="16"/>
        <v/>
      </c>
      <c r="AX28" s="51" t="str">
        <f t="shared" si="12"/>
        <v/>
      </c>
      <c r="AY28" s="51" t="str">
        <f t="shared" si="13"/>
        <v/>
      </c>
      <c r="AZ28" s="51" t="str">
        <f t="shared" si="14"/>
        <v/>
      </c>
      <c r="BA28" s="51" t="str">
        <f t="shared" si="15"/>
        <v/>
      </c>
      <c r="BB28" s="51"/>
      <c r="BC28" s="51"/>
      <c r="BD28" s="51"/>
      <c r="BE28" s="52"/>
      <c r="BF28" s="52"/>
      <c r="BG28" s="52"/>
      <c r="BH28" s="52"/>
      <c r="BI28" s="52"/>
      <c r="BJ28" s="127" t="s">
        <v>76</v>
      </c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</row>
    <row r="29" spans="1:79" s="12" customFormat="1" ht="18.75">
      <c r="A29" s="73" t="str">
        <f t="shared" si="5"/>
        <v/>
      </c>
      <c r="B29" s="74"/>
      <c r="C29" s="74"/>
      <c r="D29" s="75"/>
      <c r="E29" s="76"/>
      <c r="F29" s="73"/>
      <c r="G29" s="73"/>
      <c r="H29" s="78"/>
      <c r="I29" s="78"/>
      <c r="J29" s="78"/>
      <c r="K29" s="78"/>
      <c r="L29" s="82"/>
      <c r="M29" s="82"/>
      <c r="N29" s="74"/>
      <c r="O29" s="80"/>
      <c r="P29" s="80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2"/>
      <c r="AH29" s="83"/>
      <c r="AI29" s="83"/>
      <c r="AJ29" s="84"/>
      <c r="AK29" s="52"/>
      <c r="AL29" s="52"/>
      <c r="AM29" s="52" t="str">
        <f t="shared" si="6"/>
        <v/>
      </c>
      <c r="AN29" s="52" t="str">
        <f t="shared" si="7"/>
        <v/>
      </c>
      <c r="AO29" s="52" t="str">
        <f t="shared" si="1"/>
        <v/>
      </c>
      <c r="AP29" s="52" t="str">
        <f t="shared" si="2"/>
        <v/>
      </c>
      <c r="AQ29" s="52" t="str">
        <f t="shared" si="8"/>
        <v/>
      </c>
      <c r="AR29" s="52" t="str">
        <f t="shared" si="9"/>
        <v/>
      </c>
      <c r="AS29" s="52" t="s">
        <v>76</v>
      </c>
      <c r="AT29" s="51" t="str">
        <f t="shared" si="3"/>
        <v/>
      </c>
      <c r="AU29" s="51" t="str">
        <f t="shared" si="10"/>
        <v/>
      </c>
      <c r="AV29" s="51" t="str">
        <f t="shared" si="11"/>
        <v/>
      </c>
      <c r="AW29" s="51" t="str">
        <f t="shared" si="16"/>
        <v/>
      </c>
      <c r="AX29" s="51" t="str">
        <f t="shared" si="12"/>
        <v/>
      </c>
      <c r="AY29" s="51" t="str">
        <f t="shared" si="13"/>
        <v/>
      </c>
      <c r="AZ29" s="51" t="str">
        <f t="shared" si="14"/>
        <v/>
      </c>
      <c r="BA29" s="51" t="str">
        <f t="shared" si="15"/>
        <v/>
      </c>
      <c r="BB29" s="51"/>
      <c r="BC29" s="51"/>
      <c r="BD29" s="51"/>
      <c r="BE29" s="52"/>
      <c r="BF29" s="52"/>
      <c r="BG29" s="52"/>
      <c r="BH29" s="52"/>
      <c r="BI29" s="52"/>
      <c r="BJ29" s="127" t="s">
        <v>76</v>
      </c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</row>
    <row r="30" spans="1:79" s="12" customFormat="1" ht="12.75" customHeight="1">
      <c r="A30" s="73" t="str">
        <f t="shared" si="5"/>
        <v/>
      </c>
      <c r="B30" s="74"/>
      <c r="C30" s="74"/>
      <c r="D30" s="75"/>
      <c r="E30" s="76"/>
      <c r="F30" s="73"/>
      <c r="G30" s="73"/>
      <c r="H30" s="78"/>
      <c r="I30" s="78"/>
      <c r="J30" s="78"/>
      <c r="K30" s="78"/>
      <c r="L30" s="82"/>
      <c r="M30" s="82"/>
      <c r="N30" s="74"/>
      <c r="O30" s="80"/>
      <c r="P30" s="80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3"/>
      <c r="AI30" s="83"/>
      <c r="AJ30" s="84"/>
      <c r="AK30" s="52"/>
      <c r="AL30" s="52"/>
      <c r="AM30" s="52" t="str">
        <f t="shared" si="6"/>
        <v/>
      </c>
      <c r="AN30" s="52" t="str">
        <f t="shared" si="7"/>
        <v/>
      </c>
      <c r="AO30" s="52" t="str">
        <f t="shared" si="1"/>
        <v/>
      </c>
      <c r="AP30" s="52" t="str">
        <f t="shared" si="2"/>
        <v/>
      </c>
      <c r="AQ30" s="52" t="str">
        <f t="shared" si="8"/>
        <v/>
      </c>
      <c r="AR30" s="52" t="str">
        <f t="shared" si="9"/>
        <v/>
      </c>
      <c r="AS30" s="52" t="s">
        <v>76</v>
      </c>
      <c r="AT30" s="51" t="str">
        <f t="shared" si="3"/>
        <v/>
      </c>
      <c r="AU30" s="51" t="str">
        <f t="shared" si="10"/>
        <v/>
      </c>
      <c r="AV30" s="51" t="str">
        <f t="shared" si="11"/>
        <v/>
      </c>
      <c r="AW30" s="51" t="str">
        <f t="shared" si="16"/>
        <v/>
      </c>
      <c r="AX30" s="51" t="str">
        <f t="shared" si="12"/>
        <v/>
      </c>
      <c r="AY30" s="51" t="str">
        <f t="shared" si="13"/>
        <v/>
      </c>
      <c r="AZ30" s="51" t="str">
        <f t="shared" si="14"/>
        <v/>
      </c>
      <c r="BA30" s="51" t="str">
        <f t="shared" si="15"/>
        <v/>
      </c>
      <c r="BB30" s="51"/>
      <c r="BC30" s="51"/>
      <c r="BD30" s="51"/>
      <c r="BE30" s="52"/>
      <c r="BF30" s="52"/>
      <c r="BG30" s="52"/>
      <c r="BH30" s="52"/>
      <c r="BI30" s="52"/>
      <c r="BJ30" s="127" t="s">
        <v>76</v>
      </c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</row>
    <row r="31" spans="1:79" s="12" customFormat="1" ht="18.75">
      <c r="A31" s="86" t="str">
        <f t="shared" si="5"/>
        <v/>
      </c>
      <c r="B31" s="87"/>
      <c r="C31" s="87"/>
      <c r="D31" s="88"/>
      <c r="E31" s="89"/>
      <c r="F31" s="86"/>
      <c r="G31" s="86"/>
      <c r="H31" s="90"/>
      <c r="I31" s="90"/>
      <c r="J31" s="90"/>
      <c r="K31" s="90"/>
      <c r="L31" s="91"/>
      <c r="M31" s="91"/>
      <c r="N31" s="87"/>
      <c r="O31" s="92"/>
      <c r="P31" s="92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1"/>
      <c r="AH31" s="94"/>
      <c r="AI31" s="94"/>
      <c r="AJ31" s="95"/>
      <c r="AK31" s="52"/>
      <c r="AL31" s="52"/>
      <c r="AM31" s="52" t="str">
        <f t="shared" si="6"/>
        <v/>
      </c>
      <c r="AN31" s="52" t="str">
        <f t="shared" si="7"/>
        <v/>
      </c>
      <c r="AO31" s="52" t="str">
        <f t="shared" si="1"/>
        <v/>
      </c>
      <c r="AP31" s="52" t="str">
        <f t="shared" si="2"/>
        <v/>
      </c>
      <c r="AQ31" s="52" t="str">
        <f t="shared" si="8"/>
        <v/>
      </c>
      <c r="AR31" s="52" t="str">
        <f t="shared" si="9"/>
        <v/>
      </c>
      <c r="AS31" s="52" t="s">
        <v>76</v>
      </c>
      <c r="AT31" s="51" t="str">
        <f t="shared" si="3"/>
        <v/>
      </c>
      <c r="AU31" s="51" t="str">
        <f t="shared" si="10"/>
        <v/>
      </c>
      <c r="AV31" s="51" t="str">
        <f t="shared" si="11"/>
        <v/>
      </c>
      <c r="AW31" s="51" t="str">
        <f t="shared" si="16"/>
        <v/>
      </c>
      <c r="AX31" s="51" t="str">
        <f t="shared" si="12"/>
        <v/>
      </c>
      <c r="AY31" s="51" t="str">
        <f t="shared" si="13"/>
        <v/>
      </c>
      <c r="AZ31" s="51"/>
      <c r="BA31" s="51" t="str">
        <f t="shared" si="15"/>
        <v/>
      </c>
      <c r="BB31" s="51"/>
      <c r="BC31" s="51"/>
      <c r="BD31" s="51"/>
      <c r="BE31" s="52"/>
      <c r="BF31" s="52"/>
      <c r="BG31" s="52"/>
      <c r="BH31" s="52"/>
      <c r="BI31" s="52"/>
      <c r="BJ31" s="127" t="s">
        <v>76</v>
      </c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</row>
    <row r="32" spans="1:79" s="12" customFormat="1" ht="20.25" customHeight="1">
      <c r="O32" s="5"/>
      <c r="P32" s="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K32" s="52"/>
      <c r="AL32" s="52"/>
      <c r="AM32" s="52"/>
      <c r="AN32" s="52"/>
      <c r="AO32" s="52"/>
      <c r="AP32" s="52"/>
      <c r="AQ32" s="52"/>
      <c r="AR32" s="52"/>
      <c r="AS32" s="52" t="s">
        <v>76</v>
      </c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2"/>
      <c r="BF32" s="52"/>
      <c r="BG32" s="52"/>
      <c r="BH32" s="52"/>
      <c r="BI32" s="52"/>
      <c r="BJ32" s="127" t="s">
        <v>76</v>
      </c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</row>
    <row r="33" spans="1:62" s="12" customFormat="1" ht="20.25" customHeight="1">
      <c r="O33" s="7"/>
      <c r="P33" s="7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S33" s="52" t="s">
        <v>76</v>
      </c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J33" s="127" t="s">
        <v>76</v>
      </c>
    </row>
    <row r="34" spans="1:62" s="12" customFormat="1" ht="20.25" customHeight="1">
      <c r="B34" s="51" t="str">
        <f>CONCATENATE(B7,CHAR(10),B8,CHAR(10),B9,CHAR(10),B10,CHAR(10),B11,CHAR(10),B12,CHAR(10),B13,CHAR(10),B14,CHAR(10),B15,CHAR(10),B16,CHAR(10),B17,CHAR(10),B18,CHAR(10),B19,CHAR(10),B20,CHAR(10),B21,CHAR(10),B22,CHAR(10),B23,CHAR(10),B24,CHAR(10),B25,CHAR(10),B26,CHAR(10),B27,CHAR(10),B28,CHAR(10),B29,CHAR(10),B30,CHAR(10),B31,CHAR(10))</f>
        <v xml:space="preserve">address_id
address
address2
district
city_id
postal_code
phone
last_update
</v>
      </c>
      <c r="O34" s="7"/>
      <c r="P34" s="7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O34" s="51" t="str">
        <f>CONCATENATE(AO7,CHAR(10),AO8,CHAR(10),AO9,CHAR(10),AO10,CHAR(10),AO11,CHAR(10),AO12,CHAR(10),AO13,CHAR(10),AO14,CHAR(10),AO15,CHAR(10),AO16,CHAR(10),AO17,CHAR(10),AO18,CHAR(10),AO19,CHAR(10),AO20,CHAR(10),AO21,CHAR(10),AO22,CHAR(10),AO23,CHAR(10),AO24,CHAR(10),AO25,CHAR(10),AO26,CHAR(10),AO27,CHAR(10),AO28,CHAR(10),AO29,CHAR(10),AO30,CHAR(10),AO31,CHAR(10))</f>
        <v xml:space="preserve">  address_id bigserial not null ,
  address varchar(50) not null ,
  address2 varchar(50)  ,
  district varchar(20) not null ,
  city_id smallint not null ,
  postal_code varchar(10)  ,
  phone varchar(20) not null ,
  last_update timestamp  ,
</v>
      </c>
      <c r="AP34" s="51" t="str">
        <f>CONCATENATE(AP7,CHAR(10),AP8,CHAR(10),AP9,CHAR(10),AP10,CHAR(10),AP11,CHAR(10),AP12,CHAR(10),AP13,CHAR(10),AP14,CHAR(10),AP15,CHAR(10),AP16,CHAR(10),AP17,CHAR(10),AP18,CHAR(10),AP19,CHAR(10),AP20,CHAR(10),AP21,CHAR(10),AP22,CHAR(10),AP23,CHAR(10),AP24,CHAR(10),AP25,CHAR(10),AP26,CHAR(10),AP27,CHAR(10),AP28,CHAR(10),AP29,CHAR(10),AP30,CHAR(10),AP31,CHAR(10))</f>
        <v xml:space="preserve">
</v>
      </c>
      <c r="AQ34" s="51" t="str">
        <f>CONCATENATE(AQ7,CHAR(10),AQ8,CHAR(10),AQ9,CHAR(10),AQ10,CHAR(10),AQ11,CHAR(10),AQ12,CHAR(10),AQ13,CHAR(10),AQ14,CHAR(10),AQ15,CHAR(10),AQ16,CHAR(10),AQ17,CHAR(10),AQ18,CHAR(10),AQ19,CHAR(10),AQ20,CHAR(10),AQ21,CHAR(10),AQ22,CHAR(10),AQ23,CHAR(10),AQ24,CHAR(10),AQ25,CHAR(10),AQ26,CHAR(10),AQ27,CHAR(10),AQ28,CHAR(10),AQ29,CHAR(10),AQ30,CHAR(10),AQ31,CHAR(10))</f>
        <v xml:space="preserve">primary key(address_id),
</v>
      </c>
      <c r="AR34" s="51" t="str">
        <f>TRIM(CONCATENATE(AR7,CHAR(10),AR8,CHAR(10),AR9,CHAR(10),AR10,CHAR(10),AR11,CHAR(10),AR12,CHAR(10),AR13,CHAR(10),AR14,CHAR(10),AR15,CHAR(10),AR16,CHAR(10),AR17,CHAR(10),AR18,CHAR(10),AR19,CHAR(10),AR20,CHAR(10),AR21,CHAR(10),AR22,CHAR(10),AR23,CHAR(10),AR24,CHAR(10),AR25,CHAR(10),AR26,CHAR(10),AR27,CHAR(10),AR28,CHAR(10),AR29,CHAR(10),AR30,CHAR(10),AR31,CHAR(10)))</f>
        <v xml:space="preserve">address_id
</v>
      </c>
      <c r="AS34" s="52" t="s">
        <v>76</v>
      </c>
      <c r="AT34" s="59"/>
      <c r="AU34" s="59"/>
      <c r="AV34" s="59"/>
      <c r="AW34" s="59"/>
      <c r="AX34" s="59"/>
      <c r="AY34" s="59"/>
      <c r="AZ34" s="59"/>
      <c r="BA34" s="51" t="str">
        <f>SUBSTITUTE(CONCATENATE(BA7,CHAR(10),BA8,CHAR(10),BA9,CHAR(10),BA10,CHAR(10),BA11,CHAR(10),BA12,CHAR(10),BA13,CHAR(10),BA14,CHAR(10),BA15,CHAR(10),BA16,CHAR(10),BA17,CHAR(10),BA18,CHAR(10),BA19,CHAR(10),BA20,CHAR(10),BA21,CHAR(10),BA22,CHAR(10),BA23,CHAR(10),BA24,CHAR(10),BA25,CHAR(10),BA26,CHAR(10),BA27,CHAR(10),BA28,CHAR(10),BA29,CHAR(10),BA30,CHAR(10),BA31,CHAR(10)),CHAR(10)&amp;CHAR(10),"")</f>
        <v xml:space="preserve">    address_id = models.BigAutoField(primary_key=True, null=False)
    address = models.CharField(max_length=50, null=False)
    address2 = models.CharField(max_length=50, null=True, blank=True)
    district = models.CharField(max_length=20, null=False)
    city_id = models.IntegerField(null=False)
    postal_code = models.CharField(max_length=10, null=True, blank=True)
    phone = models.CharField(max_length=20, null=False)
    last_update = models.DateTimeField(null=True, blank=True)</v>
      </c>
      <c r="BB34" s="59"/>
      <c r="BC34" s="59"/>
      <c r="BD34" s="59"/>
      <c r="BJ34" s="127" t="s">
        <v>76</v>
      </c>
    </row>
    <row r="35" spans="1:62" s="12" customFormat="1" ht="20.25" customHeight="1">
      <c r="B35" s="12" t="str">
        <f>"'"&amp;SUBSTITUTE(SUBSTITUTE(SUBSTITUTE(B34,CHAR(10)&amp;CHAR(10),""),CHAR(10),"','"),",,","")&amp;"'"</f>
        <v>'address_id','address','address2','district','city_id','postal_code','phone','last_update'</v>
      </c>
      <c r="O35" s="7"/>
      <c r="P35" s="7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O35" s="55" t="str">
        <f>CONCATENATE(CHAR(10),CREATE_TABLE_COMMAND,CHAR(10),AO34,CHAR(10),AQ35,CHAR(10),")",CHAR(10))</f>
        <v xml:space="preserve">
CREATE TABLE ADDRESS (
  address_id bigserial not null ,
  address varchar(50) not null ,
  address2 varchar(50)  ,
  district varchar(20) not null ,
  city_id smallint not null ,
  postal_code varchar(10)  ,
  phone varchar(20) not null ,
  last_update timestamp  ,
primary key(address_id),
)
</v>
      </c>
      <c r="AP35" s="56" t="str">
        <f>CHAR(10)&amp;AP34</f>
        <v xml:space="preserve">
</v>
      </c>
      <c r="AQ35" s="51" t="str">
        <f>+AQ34</f>
        <v xml:space="preserve">primary key(address_id),
</v>
      </c>
      <c r="AR35" s="51" t="str">
        <f>SUBSTITUTE(AR34,CHAR(10),"")</f>
        <v>address_id</v>
      </c>
      <c r="AS35" s="52" t="s">
        <v>76</v>
      </c>
      <c r="AT35" s="59"/>
      <c r="AU35" s="59"/>
      <c r="AV35" s="59"/>
      <c r="AW35" s="59"/>
      <c r="AX35" s="59"/>
      <c r="AY35" s="59"/>
      <c r="AZ35" s="123" t="s">
        <v>135</v>
      </c>
      <c r="BA35" s="121" t="str">
        <f>SUBSTITUTE(SUBSTITUTE(SUBSTITUTE(SUBSTITUTE(SUBSTITUTE(CLASS_DEF,"{{definition_fields}}",BA34),"{{table_id_camel}}",table_id_camel),"{{str_return}}",str_return),"{{list_display}}",list_display),"{{pk_field}}",pk_field)</f>
        <v xml:space="preserve">
from django.db import models
from django.utils import timezone
from rest_framework import serializers
from django.contrib import admin
class AddressModel(models.Model):
    "" Address Model ""
    class Meta:
        db_table = 'Address'
    ## definition fields
    address_id = models.BigAutoField(primary_key=True, null=False)
    address = models.CharField(max_length=50, null=False)
    address2 = models.CharField(max_length=50, null=True, blank=True)
    district = models.CharField(max_length=20, null=False)
    city_id = models.IntegerField(null=False)
    postal_code = models.CharField(max_length=10, null=True, blank=True)
    phone = models.CharField(max_length=20, null=False)
    last_update = models.DateTimeField(null=True, blank=True)
    ## def __str__
    def __str__(self):
        return self.address
class AddressSerializer(serializers.ModelSerializer):
    class Meta:
        model = AddressModel
        fields = '__all__'
class AddressModelAdmin(admin.ModelAdmin):
    list_display = ('address_id','address','address2','district','city_id','postal_code','phone','last_update')
    ordering = ('address_id',)
admin.site.register(AddressModel, AddressModelAdmin)
</v>
      </c>
      <c r="BB35" s="59"/>
      <c r="BC35" s="59"/>
      <c r="BD35" s="59"/>
      <c r="BJ35" s="125" t="s">
        <v>76</v>
      </c>
    </row>
    <row r="36" spans="1:62" s="12" customFormat="1" ht="20.25" customHeight="1">
      <c r="O36" s="7"/>
      <c r="P36" s="7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O36" s="57" t="s">
        <v>80</v>
      </c>
      <c r="AP36" s="57" t="s">
        <v>81</v>
      </c>
      <c r="AS36" s="52" t="s">
        <v>76</v>
      </c>
      <c r="AZ36" s="123" t="s">
        <v>136</v>
      </c>
      <c r="BA36" s="51" t="str">
        <f>SUBSTITUTE(SUBSTITUTE(SUBSTITUTE(API_VIEWSET_DEF,"{{table_id}}",LOWER(table_id)),"{{table_id_camel}}",table_id_camel),"{{list_display}}",list_display)</f>
        <v xml:space="preserve">
from rest_framework import viewsets
from django_filters import rest_framework as filters
from shared.dataobjects import address as dao
class AddressFilter(filters.FilterSet):
    "" Address filter class ""
    class Meta:
        model = dao.AddressModel
        fields = ['address_id','address','address2','district','city_id','postal_code','phone','last_update']
class AddressApiViewSet(viewsets.ModelViewSet):
    "" Address api view ""
    queryset = dao.AddressModel.objects.all()
    serializer_class = dao.AddressSerializer
    filter_backends = [filters.DjangoFilterBackend]
    filterset_class = AddressFilter
list_post = AddressApiViewSet.as_view({'get': 'list', 'post': 'create'})
get_put_delete = AddressApiViewSet.as_view({'get': 'retrieve', 'put': 'update', 'delete': 'destroy'})
</v>
      </c>
      <c r="BJ36" s="125" t="s">
        <v>76</v>
      </c>
    </row>
    <row r="37" spans="1:62" s="12" customFormat="1" ht="20.25" customHeight="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8"/>
      <c r="P37" s="128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5"/>
      <c r="AH37" s="125"/>
      <c r="AI37" s="125"/>
      <c r="AJ37" s="125"/>
      <c r="AK37" s="125"/>
      <c r="AL37" s="125"/>
      <c r="AM37" s="125"/>
      <c r="AN37" s="125"/>
      <c r="AO37" s="56"/>
      <c r="AP37" s="125"/>
      <c r="AQ37" s="125"/>
      <c r="AR37" s="125"/>
      <c r="AS37" s="127" t="s">
        <v>76</v>
      </c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</row>
    <row r="38" spans="1:62" s="12" customFormat="1" ht="20.25" customHeight="1">
      <c r="O38" s="7"/>
      <c r="P38" s="7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O38" s="51"/>
      <c r="AR38" s="52" t="s">
        <v>76</v>
      </c>
    </row>
    <row r="39" spans="1:62" s="12" customFormat="1" ht="20.25" customHeight="1">
      <c r="O39" s="7"/>
      <c r="P39" s="7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O39" s="51"/>
      <c r="AR39" s="52" t="s">
        <v>76</v>
      </c>
    </row>
    <row r="40" spans="1:62" s="12" customFormat="1" ht="20.25" customHeight="1">
      <c r="O40" s="7"/>
      <c r="P40" s="7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O40" s="51"/>
      <c r="AR40" s="52" t="s">
        <v>76</v>
      </c>
    </row>
    <row r="41" spans="1:62" s="12" customFormat="1" ht="20.25" customHeight="1">
      <c r="O41" s="7"/>
      <c r="P41" s="7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O41" s="51"/>
    </row>
    <row r="42" spans="1:62" s="12" customFormat="1" ht="20.25" customHeight="1">
      <c r="O42" s="7"/>
      <c r="P42" s="7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O42" s="51"/>
    </row>
    <row r="43" spans="1:62" s="12" customFormat="1" ht="20.25" customHeight="1">
      <c r="O43" s="7"/>
      <c r="P43" s="7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O43" s="51"/>
    </row>
    <row r="44" spans="1:62" s="12" customFormat="1" ht="20.25" customHeight="1"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62" s="12" customFormat="1" ht="20.25" customHeight="1"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62" s="12" customFormat="1" ht="20.25" customHeight="1"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62" s="12" customFormat="1" ht="20.25" customHeight="1"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62" s="12" customFormat="1" ht="20.25" customHeight="1"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5:32" s="12" customFormat="1" ht="20.25" customHeight="1"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5:32" s="12" customFormat="1" ht="20.25" customHeight="1">
      <c r="O50" s="7"/>
      <c r="P50" s="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5:32" s="12" customFormat="1" ht="20.25" customHeight="1"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5:32" s="12" customFormat="1" ht="20.25" customHeight="1"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5:32" s="12" customFormat="1" ht="20.25" customHeight="1"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5:32" s="12" customFormat="1" ht="20.25" customHeight="1">
      <c r="O54" s="7"/>
      <c r="P54" s="7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5:32" s="12" customFormat="1" ht="20.25" customHeight="1">
      <c r="O55" s="7"/>
      <c r="P55" s="7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5:32" s="12" customFormat="1" ht="20.25" customHeight="1">
      <c r="O56" s="7"/>
      <c r="P56" s="7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5:32" s="12" customFormat="1" ht="20.25" customHeight="1">
      <c r="O57" s="7"/>
      <c r="P57" s="7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spans="15:32" s="12" customFormat="1" ht="20.25" customHeight="1">
      <c r="O58" s="7"/>
      <c r="P58" s="7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15:32" s="12" customFormat="1" ht="20.25" customHeight="1">
      <c r="O59" s="7"/>
      <c r="P59" s="7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5:32" s="12" customFormat="1" ht="20.25" customHeight="1">
      <c r="O60" s="7"/>
      <c r="P60" s="7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5:32" s="12" customFormat="1" ht="20.25" customHeight="1">
      <c r="O61" s="7"/>
      <c r="P61" s="7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15:32" s="12" customFormat="1" ht="20.25" customHeight="1">
      <c r="O62" s="7"/>
      <c r="P62" s="7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pans="15:32" s="12" customFormat="1" ht="20.25" customHeight="1">
      <c r="O63" s="7"/>
      <c r="P63" s="7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spans="15:32" s="12" customFormat="1" ht="20.25" customHeight="1">
      <c r="O64" s="7"/>
      <c r="P64" s="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5:32" s="12" customFormat="1" ht="20.25" customHeight="1">
      <c r="O65" s="7"/>
      <c r="P65" s="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5:32" s="12" customFormat="1" ht="20.25" customHeight="1">
      <c r="O66" s="7"/>
      <c r="P66" s="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5:32" s="12" customFormat="1" ht="20.25" customHeight="1">
      <c r="O67" s="7"/>
      <c r="P67" s="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5:32" s="12" customFormat="1" ht="20.25" customHeight="1">
      <c r="O68" s="7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5:32" s="12" customFormat="1" ht="20.25" customHeight="1">
      <c r="O69" s="7"/>
      <c r="P69" s="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5:32" s="12" customFormat="1" ht="20.25" customHeight="1">
      <c r="O70" s="7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15:32" s="12" customFormat="1" ht="20.25" customHeight="1">
      <c r="O71" s="7"/>
      <c r="P71" s="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pans="15:32" s="12" customFormat="1" ht="20.25" customHeight="1">
      <c r="O72" s="7"/>
      <c r="P72" s="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spans="15:32" s="12" customFormat="1" ht="20.25" customHeight="1">
      <c r="O73" s="7"/>
      <c r="P73" s="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5:32" s="12" customFormat="1" ht="20.25" customHeight="1">
      <c r="O74" s="7"/>
      <c r="P74" s="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15:32" s="12" customFormat="1" ht="20.25" customHeight="1">
      <c r="O75" s="7"/>
      <c r="P75" s="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5:32" s="12" customFormat="1" ht="20.25" customHeight="1">
      <c r="O76" s="7"/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5:32" s="12" customFormat="1" ht="20.25" customHeight="1">
      <c r="O77" s="7"/>
      <c r="P77" s="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5:32" s="12" customFormat="1" ht="20.25" customHeight="1">
      <c r="O78" s="7"/>
      <c r="P78" s="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spans="15:32" s="12" customFormat="1" ht="20.25" customHeight="1">
      <c r="O79" s="7"/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spans="15:32" s="12" customFormat="1" ht="20.25" customHeight="1">
      <c r="O80" s="7"/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spans="15:32" s="12" customFormat="1" ht="20.25" customHeight="1">
      <c r="O81" s="7"/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spans="15:32" s="12" customFormat="1" ht="20.25" customHeight="1">
      <c r="O82" s="7"/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15:32" s="12" customFormat="1" ht="20.25" customHeight="1">
      <c r="O83" s="7"/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pans="15:32" s="12" customFormat="1" ht="20.25" customHeight="1">
      <c r="O84" s="7"/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spans="15:32" s="12" customFormat="1" ht="20.25" customHeight="1">
      <c r="O85" s="7"/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spans="15:32" s="12" customFormat="1" ht="20.25" customHeight="1">
      <c r="O86" s="7"/>
      <c r="P86" s="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pans="15:32" s="12" customFormat="1" ht="20.25" customHeight="1">
      <c r="O87" s="7"/>
      <c r="P87" s="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spans="15:32" s="12" customFormat="1" ht="20.25" customHeight="1">
      <c r="O88" s="7"/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5:32" s="12" customFormat="1" ht="20.25" customHeight="1">
      <c r="O89" s="7"/>
      <c r="P89" s="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5:32" s="12" customFormat="1" ht="20.25" customHeight="1">
      <c r="O90" s="7"/>
      <c r="P90" s="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spans="15:32" s="12" customFormat="1" ht="20.25" customHeight="1">
      <c r="O91" s="7"/>
      <c r="P91" s="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spans="15:32" s="12" customFormat="1" ht="20.25" customHeight="1">
      <c r="O92" s="7"/>
      <c r="P92" s="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5:32" s="12" customFormat="1" ht="20.25" customHeight="1"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5:32" s="12" customFormat="1" ht="20.25" customHeight="1">
      <c r="O94" s="7"/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5:32" s="12" customFormat="1" ht="20.25" customHeight="1">
      <c r="O95" s="7"/>
      <c r="P95" s="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5:32" s="12" customFormat="1" ht="20.25" customHeight="1">
      <c r="O96" s="7"/>
      <c r="P96" s="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spans="15:32" s="12" customFormat="1" ht="20.25" customHeight="1">
      <c r="O97" s="7"/>
      <c r="P97" s="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spans="15:32" s="12" customFormat="1" ht="20.25" customHeight="1">
      <c r="O98" s="7"/>
      <c r="P98" s="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spans="15:32" s="12" customFormat="1" ht="20.25" customHeight="1">
      <c r="O99" s="7"/>
      <c r="P99" s="7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spans="15:32" s="12" customFormat="1" ht="20.25" customHeight="1">
      <c r="O100" s="7"/>
      <c r="P100" s="7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15:32" s="12" customFormat="1" ht="20.25" customHeight="1">
      <c r="O101" s="7"/>
      <c r="P101" s="7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15:32" s="12" customFormat="1" ht="20.25" customHeight="1">
      <c r="O102" s="7"/>
      <c r="P102" s="7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15:32" s="12" customFormat="1" ht="20.25" customHeight="1">
      <c r="O103" s="9"/>
      <c r="P103" s="9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15:32" s="12" customFormat="1" ht="20.25" customHeight="1"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spans="15:32" s="12" customFormat="1" ht="20.25" customHeight="1">
      <c r="O105" s="7"/>
      <c r="P105" s="7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5:32" s="12" customFormat="1" ht="20.25" customHeight="1">
      <c r="O106" s="7"/>
      <c r="P106" s="7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spans="15:32" s="12" customFormat="1" ht="20.25" customHeight="1">
      <c r="O107" s="7"/>
      <c r="P107" s="7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5:32" s="12" customFormat="1" ht="20.25" customHeight="1">
      <c r="O108" s="7"/>
      <c r="P108" s="7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15:32" s="12" customFormat="1" ht="20.25" customHeight="1">
      <c r="O109" s="7"/>
      <c r="P109" s="7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15:32" s="12" customFormat="1" ht="20.25" customHeight="1">
      <c r="O110" s="7"/>
      <c r="P110" s="7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spans="15:32" s="12" customFormat="1" ht="20.25" customHeight="1">
      <c r="O111" s="7"/>
      <c r="P111" s="7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spans="15:32" s="12" customFormat="1" ht="20.25" customHeight="1">
      <c r="O112" s="7"/>
      <c r="P112" s="7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15:32" s="12" customFormat="1" ht="20.25" customHeight="1"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pans="15:32" s="12" customFormat="1" ht="20.25" customHeight="1">
      <c r="O114" s="9"/>
      <c r="P114" s="9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spans="15:32" s="12" customFormat="1" ht="20.25" customHeight="1">
      <c r="O115" s="9"/>
      <c r="P115" s="9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spans="15:32" s="12" customFormat="1" ht="20.25" customHeight="1">
      <c r="O116" s="7"/>
      <c r="P116" s="7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15:32" s="12" customFormat="1" ht="20.25" customHeight="1">
      <c r="O117" s="7"/>
      <c r="P117" s="7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spans="15:32" s="12" customFormat="1" ht="20.25" customHeight="1">
      <c r="O118" s="7"/>
      <c r="P118" s="7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15:32" s="12" customFormat="1" ht="20.25" customHeight="1">
      <c r="O119" s="7"/>
      <c r="P119" s="7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spans="15:32" s="12" customFormat="1" ht="20.25" customHeight="1">
      <c r="O120" s="7"/>
      <c r="P120" s="7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spans="15:32" s="12" customFormat="1" ht="20.25" customHeight="1">
      <c r="O121" s="7"/>
      <c r="P121" s="7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spans="15:32" s="12" customFormat="1" ht="20.25" customHeight="1">
      <c r="O122" s="7"/>
      <c r="P122" s="7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spans="15:32" s="12" customFormat="1" ht="20.25" customHeight="1">
      <c r="O123" s="7"/>
      <c r="P123" s="7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spans="15:32" s="12" customFormat="1" ht="20.25" customHeight="1"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5:32" s="12" customFormat="1" ht="20.25" customHeight="1"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5:32" s="12" customFormat="1" ht="20.25" customHeight="1"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5:32" s="12" customFormat="1" ht="20.25" customHeight="1"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5:32" s="12" customFormat="1" ht="20.25" customHeight="1"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5:32" s="12" customFormat="1" ht="20.25" customHeight="1"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5:32" s="12" customFormat="1" ht="20.25" customHeight="1"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5:32" s="12" customFormat="1" ht="20.25" customHeight="1">
      <c r="O131" s="7"/>
      <c r="P131" s="7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15:32" s="12" customFormat="1" ht="20.25" customHeight="1">
      <c r="O132" s="7"/>
      <c r="P132" s="7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15:32" s="12" customFormat="1" ht="20.25" customHeight="1">
      <c r="O133" s="7"/>
      <c r="P133" s="7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15:32" s="12" customFormat="1" ht="20.25" customHeight="1"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5:32" s="12" customFormat="1" ht="20.25" customHeight="1"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5:32" s="12" customFormat="1" ht="20.25" customHeight="1"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5:32" s="12" customFormat="1" ht="20.25" customHeight="1"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5:32" s="12" customFormat="1" ht="20.25" customHeight="1"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5:32" s="12" customFormat="1" ht="20.25" customHeight="1"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5:32" s="12" customFormat="1" ht="20.25" customHeight="1"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5:32" s="12" customFormat="1" ht="20.25" customHeight="1"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5:32" s="12" customFormat="1" ht="20.25" customHeight="1"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5:32" s="12" customFormat="1" ht="20.25" customHeight="1"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5:32" s="12" customFormat="1" ht="20.25" customHeight="1"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5:32" s="12" customFormat="1" ht="20.25" customHeight="1"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5:32" s="12" customFormat="1" ht="20.25" customHeight="1"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5:32" s="12" customFormat="1" ht="20.25" customHeight="1"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5:32" s="12" customFormat="1" ht="20.25" customHeight="1"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5:32" s="12" customFormat="1" ht="20.25" customHeight="1"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5:32" s="12" customFormat="1" ht="20.25" customHeight="1"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5:32" s="12" customFormat="1" ht="20.25" customHeight="1"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5:32" s="12" customFormat="1" ht="20.25" customHeight="1"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5:32" s="12" customFormat="1" ht="20.25" customHeight="1"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5:32" s="12" customFormat="1" ht="20.25" customHeight="1"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5:32" s="12" customFormat="1" ht="20.25" customHeight="1"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5:32" s="12" customFormat="1" ht="20.25" customHeight="1"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5:32" s="12" customFormat="1" ht="20.25" customHeight="1"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5:32" s="12" customFormat="1" ht="20.25" customHeight="1"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5:32" s="12" customFormat="1" ht="20.25" customHeight="1"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5:32" s="12" customFormat="1" ht="20.25" customHeight="1"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5:32" s="12" customFormat="1" ht="20.25" customHeight="1"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5:32" s="12" customFormat="1" ht="20.25" customHeight="1"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5:32" s="12" customFormat="1" ht="20.25" customHeight="1"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5:32" s="12" customFormat="1" ht="20.25" customHeight="1"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5:32" s="12" customFormat="1" ht="20.25" customHeight="1"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5:32" s="12" customFormat="1" ht="20.25" customHeight="1"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5:32" s="12" customFormat="1" ht="20.25" customHeight="1"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5:32" s="12" customFormat="1" ht="20.25" customHeight="1"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5:32" s="12" customFormat="1" ht="20.25" customHeight="1"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5:32" s="12" customFormat="1" ht="20.25" customHeight="1"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5:32" s="12" customFormat="1" ht="20.25" customHeight="1"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5:32" s="12" customFormat="1" ht="20.25" customHeight="1"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5:32" s="12" customFormat="1" ht="20.25" customHeight="1"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5:32" s="12" customFormat="1" ht="20.25" customHeight="1"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5:32" s="12" customFormat="1" ht="20.25" customHeight="1"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5:32" s="12" customFormat="1" ht="20.25" customHeight="1"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5:32" s="12" customFormat="1" ht="20.25" customHeight="1"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5:32" s="12" customFormat="1" ht="20.25" customHeight="1"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5:32" s="12" customFormat="1" ht="20.25" customHeight="1"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5:32" s="12" customFormat="1" ht="20.25" customHeight="1"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5:32" s="12" customFormat="1" ht="20.25" customHeight="1"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5:32" s="12" customFormat="1" ht="20.25" customHeight="1"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</sheetData>
  <mergeCells count="18">
    <mergeCell ref="X1:AB1"/>
    <mergeCell ref="AC1:AG1"/>
    <mergeCell ref="AI1:AJ1"/>
    <mergeCell ref="T2:W2"/>
    <mergeCell ref="X2:AB2"/>
    <mergeCell ref="AC2:AG2"/>
    <mergeCell ref="AI2:AJ2"/>
    <mergeCell ref="AG3:AJ3"/>
    <mergeCell ref="A4:A6"/>
    <mergeCell ref="B4:B6"/>
    <mergeCell ref="C4:C6"/>
    <mergeCell ref="D4:D6"/>
    <mergeCell ref="E4:E6"/>
    <mergeCell ref="F4:G5"/>
    <mergeCell ref="H5:H6"/>
    <mergeCell ref="I5:I6"/>
    <mergeCell ref="J5:J6"/>
    <mergeCell ref="K5:K6"/>
  </mergeCells>
  <phoneticPr fontId="3"/>
  <dataValidations count="2">
    <dataValidation type="list" allowBlank="1" showInputMessage="1" showErrorMessage="1" sqref="I7:J31" xr:uid="{E2BFB1EF-E27A-458E-BDFA-94B7589D7934}">
      <formula1>"○,-"</formula1>
    </dataValidation>
    <dataValidation type="list" allowBlank="1" showInputMessage="1" showErrorMessage="1" sqref="D7:D31" xr:uid="{781CEF2C-D7C2-428E-985B-66A0A096F312}">
      <formula1>l_types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10" fitToHeight="0" pageOrder="overThenDown" orientation="landscape" r:id="rId1"/>
  <headerFooter alignWithMargins="0">
    <oddFooter>&amp;L&amp;10FUJITSU CONFIDENTIAL&amp;C- &amp;P / &amp;N -&amp;R&amp;10Copyright 2017 FUJITSU LIMITED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BDEB-DC0D-459C-AAE2-4F47EE29A275}">
  <sheetPr codeName="Sheet2">
    <tabColor theme="9" tint="-0.499984740745262"/>
  </sheetPr>
  <dimension ref="A1:G21"/>
  <sheetViews>
    <sheetView workbookViewId="0">
      <selection activeCell="D4" sqref="D4"/>
    </sheetView>
  </sheetViews>
  <sheetFormatPr defaultRowHeight="13.5"/>
  <cols>
    <col min="1" max="1" width="15.875" style="14" customWidth="1"/>
    <col min="2" max="3" width="13.875" style="14" customWidth="1"/>
    <col min="4" max="5" width="14.625" style="14" customWidth="1"/>
    <col min="6" max="6" width="13.25" style="14" customWidth="1"/>
    <col min="7" max="7" width="31.875" style="14" customWidth="1"/>
    <col min="8" max="16384" width="9" style="14"/>
  </cols>
  <sheetData>
    <row r="1" spans="1:7">
      <c r="A1" s="14" t="s">
        <v>109</v>
      </c>
      <c r="B1" s="14" t="s">
        <v>110</v>
      </c>
      <c r="C1" s="14" t="s">
        <v>137</v>
      </c>
      <c r="D1" s="14" t="s">
        <v>111</v>
      </c>
      <c r="E1" s="14" t="s">
        <v>125</v>
      </c>
      <c r="F1" s="14" t="s">
        <v>112</v>
      </c>
      <c r="G1" s="14" t="s">
        <v>113</v>
      </c>
    </row>
    <row r="2" spans="1:7">
      <c r="A2" s="14" t="s">
        <v>44</v>
      </c>
      <c r="B2" s="15" t="s">
        <v>35</v>
      </c>
      <c r="C2" s="15" t="s">
        <v>37</v>
      </c>
      <c r="D2" s="15" t="s">
        <v>36</v>
      </c>
      <c r="E2" s="15" t="s">
        <v>126</v>
      </c>
      <c r="F2" s="14" t="s">
        <v>124</v>
      </c>
      <c r="G2" s="14" t="s">
        <v>114</v>
      </c>
    </row>
    <row r="3" spans="1:7">
      <c r="A3" s="14" t="s">
        <v>45</v>
      </c>
      <c r="B3" s="15" t="s">
        <v>106</v>
      </c>
      <c r="C3" s="15" t="s">
        <v>138</v>
      </c>
      <c r="D3" s="15" t="s">
        <v>141</v>
      </c>
      <c r="E3" s="15" t="s">
        <v>102</v>
      </c>
      <c r="F3" s="14" t="s">
        <v>130</v>
      </c>
      <c r="G3" s="14" t="s">
        <v>121</v>
      </c>
    </row>
    <row r="4" spans="1:7">
      <c r="A4" s="14" t="s">
        <v>25</v>
      </c>
      <c r="B4" s="15" t="s">
        <v>103</v>
      </c>
      <c r="C4" s="15" t="s">
        <v>103</v>
      </c>
      <c r="D4" s="15" t="s">
        <v>105</v>
      </c>
      <c r="E4" s="15" t="s">
        <v>102</v>
      </c>
      <c r="F4" s="14" t="s">
        <v>130</v>
      </c>
      <c r="G4" s="14" t="s">
        <v>121</v>
      </c>
    </row>
    <row r="5" spans="1:7">
      <c r="A5" s="14" t="s">
        <v>39</v>
      </c>
      <c r="B5" s="15" t="s">
        <v>104</v>
      </c>
      <c r="C5" s="15" t="s">
        <v>29</v>
      </c>
      <c r="D5" s="15" t="s">
        <v>30</v>
      </c>
      <c r="E5" s="15" t="s">
        <v>127</v>
      </c>
      <c r="F5" s="14" t="s">
        <v>131</v>
      </c>
      <c r="G5" s="14" t="s">
        <v>121</v>
      </c>
    </row>
    <row r="6" spans="1:7">
      <c r="A6" s="14" t="s">
        <v>26</v>
      </c>
      <c r="B6" s="15" t="s">
        <v>37</v>
      </c>
      <c r="C6" s="15" t="s">
        <v>37</v>
      </c>
      <c r="D6" s="15" t="s">
        <v>38</v>
      </c>
      <c r="E6" s="15" t="s">
        <v>126</v>
      </c>
      <c r="F6" s="14" t="s">
        <v>124</v>
      </c>
      <c r="G6" s="14" t="s">
        <v>114</v>
      </c>
    </row>
    <row r="7" spans="1:7">
      <c r="A7" s="14" t="s">
        <v>24</v>
      </c>
      <c r="B7" s="15" t="s">
        <v>37</v>
      </c>
      <c r="C7" s="15" t="s">
        <v>37</v>
      </c>
      <c r="D7" s="15" t="s">
        <v>38</v>
      </c>
      <c r="E7" s="15" t="s">
        <v>126</v>
      </c>
      <c r="F7" s="14" t="s">
        <v>124</v>
      </c>
      <c r="G7" s="14" t="s">
        <v>114</v>
      </c>
    </row>
    <row r="8" spans="1:7">
      <c r="A8" s="14" t="s">
        <v>27</v>
      </c>
      <c r="B8" s="15" t="s">
        <v>37</v>
      </c>
      <c r="C8" s="15" t="s">
        <v>37</v>
      </c>
      <c r="D8" s="15" t="s">
        <v>38</v>
      </c>
      <c r="E8" s="15" t="s">
        <v>126</v>
      </c>
      <c r="F8" s="14" t="s">
        <v>124</v>
      </c>
      <c r="G8" s="14" t="s">
        <v>114</v>
      </c>
    </row>
    <row r="9" spans="1:7">
      <c r="A9" s="14" t="s">
        <v>117</v>
      </c>
      <c r="B9" s="15" t="s">
        <v>37</v>
      </c>
      <c r="C9" s="15" t="s">
        <v>37</v>
      </c>
      <c r="D9" s="15" t="s">
        <v>38</v>
      </c>
      <c r="E9" s="15" t="s">
        <v>126</v>
      </c>
      <c r="F9" s="14" t="s">
        <v>124</v>
      </c>
      <c r="G9" s="14" t="s">
        <v>118</v>
      </c>
    </row>
    <row r="10" spans="1:7">
      <c r="A10" s="14" t="s">
        <v>43</v>
      </c>
      <c r="B10" s="15" t="s">
        <v>31</v>
      </c>
      <c r="C10" s="15" t="s">
        <v>31</v>
      </c>
      <c r="D10" s="15" t="s">
        <v>32</v>
      </c>
      <c r="E10" s="15" t="s">
        <v>126</v>
      </c>
      <c r="F10" s="14" t="s">
        <v>124</v>
      </c>
      <c r="G10" s="14" t="s">
        <v>123</v>
      </c>
    </row>
    <row r="11" spans="1:7">
      <c r="A11" s="14" t="s">
        <v>101</v>
      </c>
      <c r="B11" s="15" t="s">
        <v>33</v>
      </c>
      <c r="C11" s="15" t="s">
        <v>33</v>
      </c>
      <c r="D11" s="14" t="s">
        <v>34</v>
      </c>
      <c r="E11" s="14" t="s">
        <v>129</v>
      </c>
      <c r="F11" s="14" t="s">
        <v>129</v>
      </c>
      <c r="G11" s="14" t="s">
        <v>119</v>
      </c>
    </row>
    <row r="12" spans="1:7">
      <c r="A12" s="14" t="s">
        <v>100</v>
      </c>
      <c r="B12" s="15" t="s">
        <v>49</v>
      </c>
      <c r="C12" s="15" t="s">
        <v>49</v>
      </c>
      <c r="D12" s="14" t="s">
        <v>50</v>
      </c>
      <c r="E12" s="14" t="s">
        <v>129</v>
      </c>
      <c r="F12" s="14" t="s">
        <v>129</v>
      </c>
      <c r="G12" s="14" t="s">
        <v>120</v>
      </c>
    </row>
    <row r="13" spans="1:7">
      <c r="A13" s="14" t="s">
        <v>40</v>
      </c>
      <c r="B13" s="15" t="s">
        <v>37</v>
      </c>
      <c r="C13" s="15" t="s">
        <v>37</v>
      </c>
      <c r="D13" s="15" t="s">
        <v>38</v>
      </c>
      <c r="E13" s="15" t="s">
        <v>126</v>
      </c>
      <c r="F13" s="15" t="s">
        <v>126</v>
      </c>
      <c r="G13" s="14" t="s">
        <v>115</v>
      </c>
    </row>
    <row r="14" spans="1:7">
      <c r="A14" s="14" t="s">
        <v>41</v>
      </c>
      <c r="B14" s="15" t="s">
        <v>37</v>
      </c>
      <c r="C14" s="15" t="s">
        <v>37</v>
      </c>
      <c r="D14" s="15" t="s">
        <v>38</v>
      </c>
      <c r="E14" s="15" t="s">
        <v>126</v>
      </c>
      <c r="F14" s="15" t="s">
        <v>126</v>
      </c>
      <c r="G14" s="14" t="s">
        <v>114</v>
      </c>
    </row>
    <row r="15" spans="1:7">
      <c r="A15" s="14" t="s">
        <v>22</v>
      </c>
      <c r="B15" s="15" t="s">
        <v>37</v>
      </c>
      <c r="C15" s="15" t="s">
        <v>37</v>
      </c>
      <c r="D15" s="14" t="s">
        <v>51</v>
      </c>
      <c r="E15" s="15" t="s">
        <v>126</v>
      </c>
      <c r="F15" s="15" t="s">
        <v>126</v>
      </c>
      <c r="G15" s="14" t="s">
        <v>116</v>
      </c>
    </row>
    <row r="16" spans="1:7">
      <c r="A16" s="14" t="s">
        <v>46</v>
      </c>
      <c r="B16" s="15" t="s">
        <v>47</v>
      </c>
      <c r="C16" s="15" t="s">
        <v>128</v>
      </c>
      <c r="D16" s="14" t="s">
        <v>48</v>
      </c>
      <c r="E16" s="14" t="s">
        <v>128</v>
      </c>
      <c r="F16" s="14" t="s">
        <v>128</v>
      </c>
      <c r="G16" s="14" t="s">
        <v>129</v>
      </c>
    </row>
    <row r="17" spans="1:7">
      <c r="A17" s="14" t="s">
        <v>54</v>
      </c>
      <c r="B17" s="15" t="s">
        <v>37</v>
      </c>
      <c r="C17" s="15" t="s">
        <v>37</v>
      </c>
      <c r="D17" s="14" t="s">
        <v>53</v>
      </c>
      <c r="E17" s="14" t="s">
        <v>129</v>
      </c>
      <c r="F17" s="14" t="s">
        <v>129</v>
      </c>
      <c r="G17" s="14" t="s">
        <v>114</v>
      </c>
    </row>
    <row r="18" spans="1:7">
      <c r="A18" s="14" t="s">
        <v>55</v>
      </c>
      <c r="B18" s="14" t="s">
        <v>107</v>
      </c>
      <c r="C18" s="14" t="s">
        <v>139</v>
      </c>
      <c r="D18" s="14" t="s">
        <v>52</v>
      </c>
      <c r="E18" s="14" t="s">
        <v>129</v>
      </c>
      <c r="F18" s="14" t="s">
        <v>129</v>
      </c>
      <c r="G18" s="14" t="s">
        <v>122</v>
      </c>
    </row>
    <row r="19" spans="1:7">
      <c r="A19" s="14" t="s">
        <v>42</v>
      </c>
      <c r="B19" s="14" t="s">
        <v>107</v>
      </c>
      <c r="C19" s="14" t="s">
        <v>139</v>
      </c>
      <c r="D19" s="14" t="s">
        <v>56</v>
      </c>
      <c r="E19" s="14" t="s">
        <v>129</v>
      </c>
      <c r="F19" s="14" t="s">
        <v>129</v>
      </c>
      <c r="G19" s="14" t="s">
        <v>122</v>
      </c>
    </row>
    <row r="20" spans="1:7">
      <c r="A20" s="14" t="s">
        <v>108</v>
      </c>
      <c r="B20" s="15" t="s">
        <v>31</v>
      </c>
      <c r="C20" s="15" t="s">
        <v>31</v>
      </c>
      <c r="D20" s="15" t="s">
        <v>32</v>
      </c>
      <c r="E20" s="14" t="s">
        <v>129</v>
      </c>
      <c r="F20" s="14" t="s">
        <v>129</v>
      </c>
      <c r="G20" s="14" t="s">
        <v>114</v>
      </c>
    </row>
    <row r="21" spans="1:7">
      <c r="A21" s="14" t="s">
        <v>57</v>
      </c>
      <c r="B21" s="14" t="s">
        <v>58</v>
      </c>
      <c r="C21" s="15" t="s">
        <v>31</v>
      </c>
      <c r="D21" s="14" t="s">
        <v>59</v>
      </c>
      <c r="E21" s="14" t="s">
        <v>129</v>
      </c>
      <c r="F21" s="14" t="s">
        <v>129</v>
      </c>
      <c r="G21" s="14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EEA9-8262-434A-8F24-A1C45E9CC964}">
  <sheetPr codeName="Sheet3">
    <tabColor theme="9" tint="-0.499984740745262"/>
  </sheetPr>
  <dimension ref="A2:B6"/>
  <sheetViews>
    <sheetView tabSelected="1" topLeftCell="A6" workbookViewId="0">
      <selection activeCell="B7" sqref="B7"/>
    </sheetView>
  </sheetViews>
  <sheetFormatPr defaultRowHeight="13.5"/>
  <cols>
    <col min="1" max="1" width="18.125" bestFit="1" customWidth="1"/>
    <col min="2" max="2" width="77.875" bestFit="1" customWidth="1"/>
  </cols>
  <sheetData>
    <row r="2" spans="1:2">
      <c r="A2" s="50" t="s">
        <v>140</v>
      </c>
      <c r="B2" s="50" t="s">
        <v>75</v>
      </c>
    </row>
    <row r="3" spans="1:2">
      <c r="A3" s="50" t="s">
        <v>68</v>
      </c>
      <c r="B3" s="50" t="s">
        <v>69</v>
      </c>
    </row>
    <row r="4" spans="1:2">
      <c r="A4" s="50" t="s">
        <v>70</v>
      </c>
      <c r="B4" s="50" t="s">
        <v>78</v>
      </c>
    </row>
    <row r="5" spans="1:2" s="119" customFormat="1" ht="391.5" customHeight="1">
      <c r="A5" s="118" t="s">
        <v>71</v>
      </c>
      <c r="B5" s="120" t="s">
        <v>142</v>
      </c>
    </row>
    <row r="6" spans="1:2" s="119" customFormat="1" ht="336.75" customHeight="1">
      <c r="A6" s="118" t="s">
        <v>134</v>
      </c>
      <c r="B6" s="122" t="s">
        <v>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1BF96D11CA434382C6F86377ABEFC8" ma:contentTypeVersion="2" ma:contentTypeDescription="Create a new document." ma:contentTypeScope="" ma:versionID="62ff67026d87ee4f080afaf9cbac3348">
  <xsd:schema xmlns:xsd="http://www.w3.org/2001/XMLSchema" xmlns:xs="http://www.w3.org/2001/XMLSchema" xmlns:p="http://schemas.microsoft.com/office/2006/metadata/properties" xmlns:ns2="b4153af6-32c6-4d6d-be64-b5ff1b8a62c8" targetNamespace="http://schemas.microsoft.com/office/2006/metadata/properties" ma:root="true" ma:fieldsID="1150470ddd3ff37a2a3684e34ad0de01" ns2:_="">
    <xsd:import namespace="b4153af6-32c6-4d6d-be64-b5ff1b8a62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53af6-32c6-4d6d-be64-b5ff1b8a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9C95F5-D6CF-4F5D-B431-B8CC606635B2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b4153af6-32c6-4d6d-be64-b5ff1b8a62c8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19E8D75-5700-444D-89C9-8FEEBD8CD2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C1AFCA-B5D5-4EC8-95CA-373763532D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153af6-32c6-4d6d-be64-b5ff1b8a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address</vt:lpstr>
      <vt:lpstr>list</vt:lpstr>
      <vt:lpstr>template</vt:lpstr>
      <vt:lpstr>API_VIEWSET_DEF</vt:lpstr>
      <vt:lpstr>CLASS_DEF</vt:lpstr>
      <vt:lpstr>address!CODE_API_GENERATED</vt:lpstr>
      <vt:lpstr>address!CODE_GENERATED</vt:lpstr>
      <vt:lpstr>COLUMN_DEF</vt:lpstr>
      <vt:lpstr>COMMENT_STATEMENT</vt:lpstr>
      <vt:lpstr>CREATE_TABLE</vt:lpstr>
      <vt:lpstr>address!CREATE_TABLE_COMMAND</vt:lpstr>
      <vt:lpstr>l_types</vt:lpstr>
      <vt:lpstr>address!list_display</vt:lpstr>
      <vt:lpstr>address!pk_field</vt:lpstr>
      <vt:lpstr>address!str_return</vt:lpstr>
      <vt:lpstr>t_types</vt:lpstr>
      <vt:lpstr>address!table_id</vt:lpstr>
      <vt:lpstr>address!table_id_camel</vt:lpstr>
      <vt:lpstr>address!table_name</vt:lpstr>
    </vt:vector>
  </TitlesOfParts>
  <Manager/>
  <Company/>
  <LinksUpToDate>false</LinksUpToDate>
  <CharactersWithSpaces>0</CharactersWithSpaces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INTARFRM開発標準　C2UI113d1_テーブル仕様 【標準・型】</dc:title>
  <dc:subject/>
  <dc:creator>富士通株式会社</dc:creator>
  <cp:keywords>IF-conf-000005-2</cp:keywords>
  <dc:description>リリース 3.0版 ドキュメント書式 3.0版</dc:description>
  <cp:lastModifiedBy>Mitsuru Sakai</cp:lastModifiedBy>
  <cp:revision/>
  <cp:lastPrinted>2017-11-30T00:19:33Z</cp:lastPrinted>
  <dcterms:created xsi:type="dcterms:W3CDTF">2008-08-26T04:47:59Z</dcterms:created>
  <dcterms:modified xsi:type="dcterms:W3CDTF">2022-01-19T07:34:19Z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22ed29ba-417c-4d58-b478-c9ca4b8d41ab</vt:lpwstr>
  </property>
  <property fmtid="{D5CDD505-2E9C-101B-9397-08002B2CF9AE}" pid="3" name="ContentTypeId">
    <vt:lpwstr>0x010100A31BF96D11CA434382C6F86377ABEFC8</vt:lpwstr>
  </property>
  <property fmtid="{D5CDD505-2E9C-101B-9397-08002B2CF9AE}" pid="4" name="MSIP_Label_a7295cc1-d279-42ac-ab4d-3b0f4fece050_Enabled">
    <vt:lpwstr>true</vt:lpwstr>
  </property>
  <property fmtid="{D5CDD505-2E9C-101B-9397-08002B2CF9AE}" pid="5" name="MSIP_Label_a7295cc1-d279-42ac-ab4d-3b0f4fece050_SetDate">
    <vt:lpwstr>2022-01-12T01:58:33Z</vt:lpwstr>
  </property>
  <property fmtid="{D5CDD505-2E9C-101B-9397-08002B2CF9AE}" pid="6" name="MSIP_Label_a7295cc1-d279-42ac-ab4d-3b0f4fece050_Method">
    <vt:lpwstr>Standard</vt:lpwstr>
  </property>
  <property fmtid="{D5CDD505-2E9C-101B-9397-08002B2CF9AE}" pid="7" name="MSIP_Label_a7295cc1-d279-42ac-ab4d-3b0f4fece050_Name">
    <vt:lpwstr>FUJITSU-RESTRICTED​</vt:lpwstr>
  </property>
  <property fmtid="{D5CDD505-2E9C-101B-9397-08002B2CF9AE}" pid="8" name="MSIP_Label_a7295cc1-d279-42ac-ab4d-3b0f4fece050_SiteId">
    <vt:lpwstr>a19f121d-81e1-4858-a9d8-736e267fd4c7</vt:lpwstr>
  </property>
  <property fmtid="{D5CDD505-2E9C-101B-9397-08002B2CF9AE}" pid="9" name="MSIP_Label_a7295cc1-d279-42ac-ab4d-3b0f4fece050_ActionId">
    <vt:lpwstr>79d6e6be-0f25-4982-99fd-7957fb08de83</vt:lpwstr>
  </property>
  <property fmtid="{D5CDD505-2E9C-101B-9397-08002B2CF9AE}" pid="10" name="MSIP_Label_a7295cc1-d279-42ac-ab4d-3b0f4fece050_ContentBits">
    <vt:lpwstr>0</vt:lpwstr>
  </property>
</Properties>
</file>